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8405" windowHeight="10005" tabRatio="729"/>
  </bookViews>
  <sheets>
    <sheet name="Ярки" sheetId="8" r:id="rId1"/>
    <sheet name="ГИБДД" sheetId="7" r:id="rId2"/>
    <sheet name="Авангард" sheetId="6" r:id="rId3"/>
    <sheet name="Западная" sheetId="5" r:id="rId4"/>
    <sheet name="Самарово" sheetId="4" r:id="rId5"/>
    <sheet name="Березово" sheetId="13" r:id="rId6"/>
    <sheet name="Кода" sheetId="12" r:id="rId7"/>
    <sheet name="Полноват" sheetId="14" r:id="rId8"/>
    <sheet name="Сергино" sheetId="15" r:id="rId9"/>
    <sheet name="Чара" sheetId="16" r:id="rId10"/>
    <sheet name="Шеркалы" sheetId="17" r:id="rId11"/>
    <sheet name="Пионерная-2" sheetId="18" r:id="rId12"/>
    <sheet name="Евра" sheetId="19" r:id="rId13"/>
    <sheet name="МДФ" sheetId="20" r:id="rId14"/>
    <sheet name="Юмас" sheetId="21" r:id="rId15"/>
    <sheet name="Югра" sheetId="23" r:id="rId16"/>
  </sheets>
  <definedNames>
    <definedName name="_xlnm.Print_Titles" localSheetId="6">Кода!$A:$G</definedName>
    <definedName name="_xlnm.Print_Titles" localSheetId="7">Полноват!$A:$G</definedName>
    <definedName name="_xlnm.Print_Titles" localSheetId="8">Сергино!$A:$G,Сергино!$2:$2</definedName>
    <definedName name="_xlnm.Print_Titles" localSheetId="9">Чара!$A:$G,Чара!$2:$2</definedName>
    <definedName name="_xlnm.Print_Titles" localSheetId="10">Шеркалы!$A:$G</definedName>
    <definedName name="_xlnm.Print_Area" localSheetId="2">Авангард!$A$1:$AQ$118</definedName>
    <definedName name="_xlnm.Print_Area" localSheetId="5">Березово!$A$1:$CI$59</definedName>
    <definedName name="_xlnm.Print_Area" localSheetId="1">ГИБДД!$A$1:$AQ$135</definedName>
    <definedName name="_xlnm.Print_Area" localSheetId="12">Евра!$A$1:$S$74</definedName>
    <definedName name="_xlnm.Print_Area" localSheetId="3">Западная!$A$1:$AQ$114</definedName>
    <definedName name="_xlnm.Print_Area" localSheetId="6">Кода!$A$1:$CA$34</definedName>
    <definedName name="_xlnm.Print_Area" localSheetId="13">МДФ!$A$1:$S$70</definedName>
    <definedName name="_xlnm.Print_Area" localSheetId="11">'Пионерная-2'!$A$1:$AQ$181</definedName>
    <definedName name="_xlnm.Print_Area" localSheetId="7">Полноват!$A$1:$CA$40</definedName>
    <definedName name="_xlnm.Print_Area" localSheetId="4">Самарово!$A$1:$AQ$120</definedName>
    <definedName name="_xlnm.Print_Area" localSheetId="8">Сергино!$A$1:$CA$55</definedName>
    <definedName name="_xlnm.Print_Area" localSheetId="9">Чара!$A$1:$CA$55</definedName>
    <definedName name="_xlnm.Print_Area" localSheetId="10">Шеркалы!$A$1:$CA$42</definedName>
    <definedName name="_xlnm.Print_Area" localSheetId="14">Юмас!$A$1:$S$74</definedName>
    <definedName name="_xlnm.Print_Area" localSheetId="0">Ярки!$A$1:$AQ$98</definedName>
  </definedNames>
  <calcPr calcId="145621"/>
</workbook>
</file>

<file path=xl/calcChain.xml><?xml version="1.0" encoding="utf-8"?>
<calcChain xmlns="http://schemas.openxmlformats.org/spreadsheetml/2006/main">
  <c r="BZ33" i="21" l="1"/>
  <c r="CA33" i="21" s="1"/>
  <c r="BW33" i="21"/>
  <c r="BX33" i="21" s="1"/>
  <c r="BU33" i="21"/>
  <c r="BT33" i="21"/>
  <c r="BQ33" i="21"/>
  <c r="BR33" i="21" s="1"/>
  <c r="BN33" i="21"/>
  <c r="BO33" i="21" s="1"/>
  <c r="BK33" i="21"/>
  <c r="BL33" i="21" s="1"/>
  <c r="BI33" i="21"/>
  <c r="BH33" i="21"/>
  <c r="BE33" i="21"/>
  <c r="BF33" i="21" s="1"/>
  <c r="BB33" i="21"/>
  <c r="BC33" i="21" s="1"/>
  <c r="AY33" i="21"/>
  <c r="AZ33" i="21" s="1"/>
  <c r="AW33" i="21"/>
  <c r="AV33" i="21"/>
  <c r="AS33" i="21"/>
  <c r="AT33" i="21" s="1"/>
  <c r="AP33" i="21"/>
  <c r="AQ33" i="21" s="1"/>
  <c r="AM33" i="21"/>
  <c r="AN33" i="21" s="1"/>
  <c r="AK33" i="21"/>
  <c r="AJ33" i="21"/>
  <c r="AG33" i="21"/>
  <c r="AH33" i="21" s="1"/>
  <c r="AD33" i="21"/>
  <c r="AE33" i="21" s="1"/>
  <c r="AA33" i="21"/>
  <c r="AB33" i="21" s="1"/>
  <c r="Y33" i="21"/>
  <c r="X33" i="21"/>
  <c r="U33" i="21"/>
  <c r="V33" i="21" s="1"/>
  <c r="R33" i="21"/>
  <c r="S33" i="21" s="1"/>
  <c r="O33" i="21"/>
  <c r="P33" i="21" s="1"/>
  <c r="M33" i="21"/>
  <c r="L33" i="21"/>
  <c r="I33" i="21"/>
  <c r="J33" i="21" s="1"/>
  <c r="BZ32" i="21"/>
  <c r="CA32" i="21" s="1"/>
  <c r="BW32" i="21"/>
  <c r="BX32" i="21" s="1"/>
  <c r="BU32" i="21"/>
  <c r="BT32" i="21"/>
  <c r="BQ32" i="21"/>
  <c r="BR32" i="21" s="1"/>
  <c r="BN32" i="21"/>
  <c r="BO32" i="21" s="1"/>
  <c r="BK32" i="21"/>
  <c r="BL32" i="21" s="1"/>
  <c r="BI32" i="21"/>
  <c r="BH32" i="21"/>
  <c r="BE32" i="21"/>
  <c r="BF32" i="21" s="1"/>
  <c r="BB32" i="21"/>
  <c r="BC32" i="21" s="1"/>
  <c r="AY32" i="21"/>
  <c r="AZ32" i="21" s="1"/>
  <c r="AW32" i="21"/>
  <c r="AV32" i="21"/>
  <c r="AS32" i="21"/>
  <c r="AT32" i="21" s="1"/>
  <c r="AP32" i="21"/>
  <c r="AQ32" i="21" s="1"/>
  <c r="AM32" i="21"/>
  <c r="AN32" i="21" s="1"/>
  <c r="AK32" i="21"/>
  <c r="AJ32" i="21"/>
  <c r="AG32" i="21"/>
  <c r="AH32" i="21" s="1"/>
  <c r="AD32" i="21"/>
  <c r="AE32" i="21" s="1"/>
  <c r="AA32" i="21"/>
  <c r="AB32" i="21" s="1"/>
  <c r="Y32" i="21"/>
  <c r="X32" i="21"/>
  <c r="U32" i="21"/>
  <c r="V32" i="21" s="1"/>
  <c r="R32" i="21"/>
  <c r="S32" i="21" s="1"/>
  <c r="O32" i="21"/>
  <c r="P32" i="21" s="1"/>
  <c r="M32" i="21"/>
  <c r="L32" i="21"/>
  <c r="I32" i="21"/>
  <c r="J32" i="21" s="1"/>
  <c r="BZ29" i="21"/>
  <c r="BW29" i="21"/>
  <c r="BT29" i="21"/>
  <c r="BQ29" i="21"/>
  <c r="BN29" i="21"/>
  <c r="BK29" i="21"/>
  <c r="BH29" i="21"/>
  <c r="BE29" i="21"/>
  <c r="BB29" i="21"/>
  <c r="AY29" i="21"/>
  <c r="AV29" i="21"/>
  <c r="AS29" i="21"/>
  <c r="AP29" i="21"/>
  <c r="AM29" i="21"/>
  <c r="AJ29" i="21"/>
  <c r="AG29" i="21"/>
  <c r="AD29" i="21"/>
  <c r="AA29" i="21"/>
  <c r="X29" i="21"/>
  <c r="U29" i="21"/>
  <c r="R29" i="21"/>
  <c r="O29" i="21"/>
  <c r="L29" i="21"/>
  <c r="I29" i="21"/>
  <c r="BW25" i="21"/>
  <c r="BT25" i="21"/>
  <c r="BQ25" i="21"/>
  <c r="BN25" i="21"/>
  <c r="BK25" i="21"/>
  <c r="BH25" i="21"/>
  <c r="BE25" i="21"/>
  <c r="BB25" i="21"/>
  <c r="AY25" i="21"/>
  <c r="AV25" i="21"/>
  <c r="AS25" i="21"/>
  <c r="AP25" i="21"/>
  <c r="AM25" i="21"/>
  <c r="AJ25" i="21"/>
  <c r="AG25" i="21"/>
  <c r="AD25" i="21"/>
  <c r="AA25" i="21"/>
  <c r="X25" i="21"/>
  <c r="U25" i="21"/>
  <c r="R25" i="21"/>
  <c r="O25" i="21"/>
  <c r="L25" i="21"/>
  <c r="I25" i="21"/>
  <c r="CA23" i="21"/>
  <c r="BZ23" i="21"/>
  <c r="BX23" i="21"/>
  <c r="BW23" i="21"/>
  <c r="BR23" i="21"/>
  <c r="BQ23" i="21"/>
  <c r="BO23" i="21"/>
  <c r="BN23" i="21"/>
  <c r="BI23" i="21"/>
  <c r="BH23" i="21"/>
  <c r="BC23" i="21"/>
  <c r="BB23" i="21"/>
  <c r="AZ23" i="21"/>
  <c r="AY23" i="21"/>
  <c r="AW23" i="21"/>
  <c r="AV23" i="21"/>
  <c r="AT23" i="21"/>
  <c r="AS23" i="21"/>
  <c r="AQ23" i="21"/>
  <c r="AP23" i="21"/>
  <c r="AN23" i="21"/>
  <c r="AM23" i="21"/>
  <c r="AK23" i="21"/>
  <c r="AJ23" i="21"/>
  <c r="AH23" i="21"/>
  <c r="AG23" i="21"/>
  <c r="AE23" i="21"/>
  <c r="AD23" i="21"/>
  <c r="AB23" i="21"/>
  <c r="AA23" i="21"/>
  <c r="Y23" i="21"/>
  <c r="X23" i="21"/>
  <c r="V23" i="21"/>
  <c r="U23" i="21"/>
  <c r="S23" i="21"/>
  <c r="R23" i="21"/>
  <c r="P23" i="21"/>
  <c r="O23" i="21"/>
  <c r="M23" i="21"/>
  <c r="L23" i="21"/>
  <c r="J23" i="21"/>
  <c r="I23" i="21"/>
  <c r="CA19" i="21"/>
  <c r="BZ19" i="21"/>
  <c r="BX19" i="21"/>
  <c r="BW19" i="21"/>
  <c r="BU19" i="21"/>
  <c r="BT19" i="21"/>
  <c r="BR19" i="21"/>
  <c r="BQ19" i="21"/>
  <c r="BO19" i="21"/>
  <c r="BN19" i="21"/>
  <c r="BL19" i="21"/>
  <c r="BK19" i="21"/>
  <c r="BI19" i="21"/>
  <c r="BH19" i="21"/>
  <c r="BF19" i="21"/>
  <c r="BE19" i="21"/>
  <c r="BC19" i="21"/>
  <c r="BB19" i="21"/>
  <c r="AZ19" i="21"/>
  <c r="AY19" i="21"/>
  <c r="AW19" i="21"/>
  <c r="AV19" i="21"/>
  <c r="AT19" i="21"/>
  <c r="AS19" i="21"/>
  <c r="AQ19" i="21"/>
  <c r="AP19" i="21"/>
  <c r="AN19" i="21"/>
  <c r="AM19" i="21"/>
  <c r="AK19" i="21"/>
  <c r="AJ19" i="21"/>
  <c r="AH19" i="21"/>
  <c r="AG19" i="21"/>
  <c r="AE19" i="21"/>
  <c r="AD19" i="21"/>
  <c r="AB19" i="21"/>
  <c r="AA19" i="21"/>
  <c r="Y19" i="21"/>
  <c r="X19" i="21"/>
  <c r="V19" i="21"/>
  <c r="U19" i="21"/>
  <c r="S19" i="21"/>
  <c r="R19" i="21"/>
  <c r="P19" i="21"/>
  <c r="O19" i="21"/>
  <c r="M19" i="21"/>
  <c r="L19" i="21"/>
  <c r="J19" i="21"/>
  <c r="I19" i="21"/>
  <c r="BZ17" i="21"/>
  <c r="BW17" i="21"/>
  <c r="BT17" i="21"/>
  <c r="BQ17" i="21"/>
  <c r="BN17" i="21"/>
  <c r="BK17" i="21"/>
  <c r="BH17" i="21"/>
  <c r="BE17" i="21"/>
  <c r="BB17" i="21"/>
  <c r="AY17" i="21"/>
  <c r="AV17" i="21"/>
  <c r="AS17" i="21"/>
  <c r="AP17" i="21"/>
  <c r="AM17" i="21"/>
  <c r="AJ17" i="21"/>
  <c r="AG17" i="21"/>
  <c r="AD17" i="21"/>
  <c r="AA17" i="21"/>
  <c r="X17" i="21"/>
  <c r="U17" i="21"/>
  <c r="R17" i="21"/>
  <c r="O17" i="21"/>
  <c r="L17" i="21"/>
  <c r="I17" i="21"/>
  <c r="BZ13" i="21"/>
  <c r="BW13" i="21"/>
  <c r="BT13" i="21"/>
  <c r="BQ13" i="21"/>
  <c r="BN13" i="21"/>
  <c r="BK13" i="21"/>
  <c r="BH13" i="21"/>
  <c r="BE13" i="21"/>
  <c r="BB13" i="21"/>
  <c r="AY13" i="21"/>
  <c r="AV13" i="21"/>
  <c r="AS13" i="21"/>
  <c r="AP13" i="21"/>
  <c r="AM13" i="21"/>
  <c r="AJ13" i="21"/>
  <c r="AG13" i="21"/>
  <c r="AD13" i="21"/>
  <c r="AA13" i="21"/>
  <c r="X13" i="21"/>
  <c r="U13" i="21"/>
  <c r="R13" i="21"/>
  <c r="O13" i="21"/>
  <c r="L13" i="21"/>
  <c r="I13" i="21"/>
  <c r="CA11" i="21"/>
  <c r="BZ11" i="21"/>
  <c r="BX11" i="21"/>
  <c r="BW11" i="21"/>
  <c r="BU11" i="21"/>
  <c r="BT11" i="21"/>
  <c r="BR11" i="21"/>
  <c r="BQ11" i="21"/>
  <c r="BO11" i="21"/>
  <c r="BN11" i="21"/>
  <c r="BL11" i="21"/>
  <c r="BK11" i="21"/>
  <c r="BI11" i="21"/>
  <c r="BH11" i="21"/>
  <c r="BF11" i="21"/>
  <c r="BE11" i="21"/>
  <c r="BC11" i="21"/>
  <c r="BB11" i="21"/>
  <c r="AZ11" i="21"/>
  <c r="AY11" i="21"/>
  <c r="AW11" i="21"/>
  <c r="AV11" i="21"/>
  <c r="AT11" i="21"/>
  <c r="AS11" i="21"/>
  <c r="AQ11" i="21"/>
  <c r="AP11" i="21"/>
  <c r="AN11" i="21"/>
  <c r="AM11" i="21"/>
  <c r="AK11" i="21"/>
  <c r="AJ11" i="21"/>
  <c r="AH11" i="21"/>
  <c r="AG11" i="21"/>
  <c r="AE11" i="21"/>
  <c r="AD11" i="21"/>
  <c r="AB11" i="21"/>
  <c r="AA11" i="21"/>
  <c r="Y11" i="21"/>
  <c r="X11" i="21"/>
  <c r="V11" i="21"/>
  <c r="U11" i="21"/>
  <c r="S11" i="21"/>
  <c r="R11" i="21"/>
  <c r="P11" i="21"/>
  <c r="O11" i="21"/>
  <c r="M11" i="21"/>
  <c r="L11" i="21"/>
  <c r="J11" i="21"/>
  <c r="I11" i="21"/>
  <c r="CA7" i="21"/>
  <c r="BZ7" i="21"/>
  <c r="BX7" i="21"/>
  <c r="BW7" i="21"/>
  <c r="BU7" i="21"/>
  <c r="BT7" i="21"/>
  <c r="BR7" i="21"/>
  <c r="BQ7" i="21"/>
  <c r="BO7" i="21"/>
  <c r="BN7" i="21"/>
  <c r="BL7" i="21"/>
  <c r="BK7" i="21"/>
  <c r="BI7" i="21"/>
  <c r="BH7" i="21"/>
  <c r="BF7" i="21"/>
  <c r="BE7" i="21"/>
  <c r="BC7" i="21"/>
  <c r="BB7" i="21"/>
  <c r="AZ7" i="21"/>
  <c r="AY7" i="21"/>
  <c r="AW7" i="21"/>
  <c r="AV7" i="21"/>
  <c r="AT7" i="21"/>
  <c r="AS7" i="21"/>
  <c r="AQ7" i="21"/>
  <c r="AP7" i="21"/>
  <c r="AN7" i="21"/>
  <c r="AM7" i="21"/>
  <c r="AK7" i="21"/>
  <c r="AJ7" i="21"/>
  <c r="AH7" i="21"/>
  <c r="AG7" i="21"/>
  <c r="AE7" i="21"/>
  <c r="AD7" i="21"/>
  <c r="AB7" i="21"/>
  <c r="AA7" i="21"/>
  <c r="Y7" i="21"/>
  <c r="X7" i="21"/>
  <c r="V7" i="21"/>
  <c r="U7" i="21"/>
  <c r="S7" i="21"/>
  <c r="R7" i="21"/>
  <c r="P7" i="21"/>
  <c r="O7" i="21"/>
  <c r="M7" i="21"/>
  <c r="L7" i="21"/>
  <c r="J7" i="21"/>
  <c r="I7" i="21"/>
  <c r="L1" i="21"/>
  <c r="BZ67" i="20"/>
  <c r="BW67" i="20"/>
  <c r="BT67" i="20"/>
  <c r="BQ67" i="20"/>
  <c r="BO67" i="20"/>
  <c r="BN67" i="20"/>
  <c r="BL67" i="20"/>
  <c r="BK67" i="20"/>
  <c r="BI67" i="20"/>
  <c r="BH67" i="20"/>
  <c r="BF67" i="20"/>
  <c r="BE67" i="20"/>
  <c r="BC67" i="20"/>
  <c r="BB67" i="20"/>
  <c r="AZ67" i="20"/>
  <c r="AY67" i="20"/>
  <c r="AW67" i="20"/>
  <c r="AV67" i="20"/>
  <c r="AT67" i="20"/>
  <c r="AS67" i="20"/>
  <c r="AQ67" i="20"/>
  <c r="AP67" i="20"/>
  <c r="AN67" i="20"/>
  <c r="AM67" i="20"/>
  <c r="AK67" i="20"/>
  <c r="AJ67" i="20"/>
  <c r="AH67" i="20"/>
  <c r="AG67" i="20"/>
  <c r="AE67" i="20"/>
  <c r="AD67" i="20"/>
  <c r="AB67" i="20"/>
  <c r="AA67" i="20"/>
  <c r="Y67" i="20"/>
  <c r="X67" i="20"/>
  <c r="V67" i="20"/>
  <c r="U67" i="20"/>
  <c r="S67" i="20"/>
  <c r="R67" i="20"/>
  <c r="P67" i="20"/>
  <c r="O67" i="20"/>
  <c r="M67" i="20"/>
  <c r="L67" i="20"/>
  <c r="J67" i="20"/>
  <c r="I67" i="20"/>
  <c r="H54" i="20"/>
  <c r="CA47" i="20"/>
  <c r="BZ47" i="20"/>
  <c r="BX47" i="20"/>
  <c r="BW47" i="20"/>
  <c r="BU47" i="20"/>
  <c r="BT47" i="20"/>
  <c r="BR47" i="20"/>
  <c r="BQ47" i="20"/>
  <c r="BO47" i="20"/>
  <c r="BN47" i="20"/>
  <c r="BL47" i="20"/>
  <c r="BK47" i="20"/>
  <c r="BI47" i="20"/>
  <c r="BH47" i="20"/>
  <c r="BF47" i="20"/>
  <c r="BE47" i="20"/>
  <c r="BC47" i="20"/>
  <c r="BB47" i="20"/>
  <c r="AZ47" i="20"/>
  <c r="AY47" i="20"/>
  <c r="AW47" i="20"/>
  <c r="AV47" i="20"/>
  <c r="AT47" i="20"/>
  <c r="AS47" i="20"/>
  <c r="AQ47" i="20"/>
  <c r="AP47" i="20"/>
  <c r="AN47" i="20"/>
  <c r="AM47" i="20"/>
  <c r="AK47" i="20"/>
  <c r="AJ47" i="20"/>
  <c r="AH47" i="20"/>
  <c r="AG47" i="20"/>
  <c r="AE47" i="20"/>
  <c r="AD47" i="20"/>
  <c r="AB47" i="20"/>
  <c r="AA47" i="20"/>
  <c r="Y47" i="20"/>
  <c r="X47" i="20"/>
  <c r="V47" i="20"/>
  <c r="U47" i="20"/>
  <c r="S47" i="20"/>
  <c r="R47" i="20"/>
  <c r="P47" i="20"/>
  <c r="O47" i="20"/>
  <c r="M47" i="20"/>
  <c r="L47" i="20"/>
  <c r="J47" i="20"/>
  <c r="I47" i="20"/>
  <c r="CA46" i="20"/>
  <c r="BZ46" i="20"/>
  <c r="BX46" i="20"/>
  <c r="BW46" i="20"/>
  <c r="BU46" i="20"/>
  <c r="BT46" i="20"/>
  <c r="BR46" i="20"/>
  <c r="BQ46" i="20"/>
  <c r="BO46" i="20"/>
  <c r="BN46" i="20"/>
  <c r="BL46" i="20"/>
  <c r="BK46" i="20"/>
  <c r="BI46" i="20"/>
  <c r="BH46" i="20"/>
  <c r="BF46" i="20"/>
  <c r="BE46" i="20"/>
  <c r="BC46" i="20"/>
  <c r="BB46" i="20"/>
  <c r="AZ46" i="20"/>
  <c r="AY46" i="20"/>
  <c r="AW46" i="20"/>
  <c r="AV46" i="20"/>
  <c r="AT46" i="20"/>
  <c r="AS46" i="20"/>
  <c r="AQ46" i="20"/>
  <c r="AP46" i="20"/>
  <c r="AN46" i="20"/>
  <c r="AM46" i="20"/>
  <c r="AK46" i="20"/>
  <c r="AJ46" i="20"/>
  <c r="AH46" i="20"/>
  <c r="AG46" i="20"/>
  <c r="AE46" i="20"/>
  <c r="AD46" i="20"/>
  <c r="AB46" i="20"/>
  <c r="AA46" i="20"/>
  <c r="Y46" i="20"/>
  <c r="X46" i="20"/>
  <c r="V46" i="20"/>
  <c r="U46" i="20"/>
  <c r="S46" i="20"/>
  <c r="R46" i="20"/>
  <c r="P46" i="20"/>
  <c r="O46" i="20"/>
  <c r="M46" i="20"/>
  <c r="L46" i="20"/>
  <c r="J46" i="20"/>
  <c r="I46" i="20"/>
  <c r="BZ30" i="20"/>
  <c r="BW30" i="20"/>
  <c r="BT30" i="20"/>
  <c r="BQ30" i="20"/>
  <c r="BN30" i="20"/>
  <c r="BK30" i="20"/>
  <c r="BH30" i="20"/>
  <c r="BE30" i="20"/>
  <c r="BB30" i="20"/>
  <c r="AY30" i="20"/>
  <c r="AV30" i="20"/>
  <c r="AS30" i="20"/>
  <c r="AP30" i="20"/>
  <c r="AM30" i="20"/>
  <c r="AJ30" i="20"/>
  <c r="AG30" i="20"/>
  <c r="AD30" i="20"/>
  <c r="AA30" i="20"/>
  <c r="X30" i="20"/>
  <c r="U30" i="20"/>
  <c r="R30" i="20"/>
  <c r="O30" i="20"/>
  <c r="L30" i="20"/>
  <c r="I30" i="20"/>
  <c r="BY28" i="20"/>
  <c r="BV28" i="20"/>
  <c r="BS28" i="20"/>
  <c r="BP28" i="20"/>
  <c r="BM28" i="20"/>
  <c r="BJ28" i="20"/>
  <c r="BG28" i="20"/>
  <c r="BD28" i="20"/>
  <c r="BA28" i="20"/>
  <c r="AX28" i="20"/>
  <c r="AU28" i="20"/>
  <c r="AR28" i="20"/>
  <c r="AO28" i="20"/>
  <c r="AL28" i="20"/>
  <c r="AI28" i="20"/>
  <c r="AF28" i="20"/>
  <c r="AC28" i="20"/>
  <c r="Z28" i="20"/>
  <c r="W28" i="20"/>
  <c r="T28" i="20"/>
  <c r="Q28" i="20"/>
  <c r="N28" i="20"/>
  <c r="K28" i="20"/>
  <c r="BZ26" i="20"/>
  <c r="BW26" i="20"/>
  <c r="BT26" i="20"/>
  <c r="BQ26" i="20"/>
  <c r="BN26" i="20"/>
  <c r="BK26" i="20"/>
  <c r="BH26" i="20"/>
  <c r="BE26" i="20"/>
  <c r="BB26" i="20"/>
  <c r="AY26" i="20"/>
  <c r="AV26" i="20"/>
  <c r="AS26" i="20"/>
  <c r="AP26" i="20"/>
  <c r="AM26" i="20"/>
  <c r="AJ26" i="20"/>
  <c r="AG26" i="20"/>
  <c r="AD26" i="20"/>
  <c r="AA26" i="20"/>
  <c r="X26" i="20"/>
  <c r="U26" i="20"/>
  <c r="R26" i="20"/>
  <c r="O26" i="20"/>
  <c r="L26" i="20"/>
  <c r="I26" i="20"/>
  <c r="CA24" i="20"/>
  <c r="BZ24" i="20"/>
  <c r="BX24" i="20"/>
  <c r="BW24" i="20"/>
  <c r="BU24" i="20"/>
  <c r="BT24" i="20"/>
  <c r="BR24" i="20"/>
  <c r="BQ24" i="20"/>
  <c r="BO24" i="20"/>
  <c r="BN24" i="20"/>
  <c r="BL24" i="20"/>
  <c r="BI24" i="20"/>
  <c r="BH24" i="20"/>
  <c r="BF24" i="20"/>
  <c r="BE24" i="20"/>
  <c r="BC24" i="20"/>
  <c r="BB24" i="20"/>
  <c r="AZ24" i="20"/>
  <c r="AY24" i="20"/>
  <c r="AW24" i="20"/>
  <c r="AV24" i="20"/>
  <c r="AT24" i="20"/>
  <c r="AS24" i="20"/>
  <c r="AQ24" i="20"/>
  <c r="AP24" i="20"/>
  <c r="AN24" i="20"/>
  <c r="AM24" i="20"/>
  <c r="AK24" i="20"/>
  <c r="AJ24" i="20"/>
  <c r="AH24" i="20"/>
  <c r="AG24" i="20"/>
  <c r="AE24" i="20"/>
  <c r="AD24" i="20"/>
  <c r="AB24" i="20"/>
  <c r="AA24" i="20"/>
  <c r="Y24" i="20"/>
  <c r="X24" i="20"/>
  <c r="V24" i="20"/>
  <c r="U24" i="20"/>
  <c r="S24" i="20"/>
  <c r="R24" i="20"/>
  <c r="P24" i="20"/>
  <c r="O24" i="20"/>
  <c r="M24" i="20"/>
  <c r="L24" i="20"/>
  <c r="J24" i="20"/>
  <c r="I24" i="20"/>
  <c r="CA22" i="20"/>
  <c r="BZ22" i="20"/>
  <c r="BX22" i="20"/>
  <c r="BW22" i="20"/>
  <c r="BU22" i="20"/>
  <c r="BT22" i="20"/>
  <c r="BR22" i="20"/>
  <c r="BQ22" i="20"/>
  <c r="BO22" i="20"/>
  <c r="BN22" i="20"/>
  <c r="BL22" i="20"/>
  <c r="BK22" i="20"/>
  <c r="BI22" i="20"/>
  <c r="BH22" i="20"/>
  <c r="BF22" i="20"/>
  <c r="BE22" i="20"/>
  <c r="BC22" i="20"/>
  <c r="BB22" i="20"/>
  <c r="AZ22" i="20"/>
  <c r="AY22" i="20"/>
  <c r="AW22" i="20"/>
  <c r="AV22" i="20"/>
  <c r="AT22" i="20"/>
  <c r="AS22" i="20"/>
  <c r="AQ22" i="20"/>
  <c r="AP22" i="20"/>
  <c r="AN22" i="20"/>
  <c r="AM22" i="20"/>
  <c r="AK22" i="20"/>
  <c r="AJ22" i="20"/>
  <c r="AH22" i="20"/>
  <c r="AG22" i="20"/>
  <c r="AE22" i="20"/>
  <c r="AD22" i="20"/>
  <c r="AB22" i="20"/>
  <c r="AA22" i="20"/>
  <c r="Y22" i="20"/>
  <c r="X22" i="20"/>
  <c r="V22" i="20"/>
  <c r="U22" i="20"/>
  <c r="S22" i="20"/>
  <c r="R22" i="20"/>
  <c r="P22" i="20"/>
  <c r="O22" i="20"/>
  <c r="M22" i="20"/>
  <c r="L22" i="20"/>
  <c r="J22" i="20"/>
  <c r="I22" i="20"/>
  <c r="CA20" i="20"/>
  <c r="BZ20" i="20"/>
  <c r="BX20" i="20"/>
  <c r="BW20" i="20"/>
  <c r="BU20" i="20"/>
  <c r="BT20" i="20"/>
  <c r="BR20" i="20"/>
  <c r="BQ20" i="20"/>
  <c r="BO20" i="20"/>
  <c r="BN20" i="20"/>
  <c r="BL20" i="20"/>
  <c r="BK20" i="20"/>
  <c r="BI20" i="20"/>
  <c r="BH20" i="20"/>
  <c r="BF20" i="20"/>
  <c r="BE20" i="20"/>
  <c r="BC20" i="20"/>
  <c r="BB20" i="20"/>
  <c r="AZ20" i="20"/>
  <c r="AY20" i="20"/>
  <c r="AW20" i="20"/>
  <c r="AV20" i="20"/>
  <c r="AT20" i="20"/>
  <c r="AS20" i="20"/>
  <c r="AQ20" i="20"/>
  <c r="AP20" i="20"/>
  <c r="AN20" i="20"/>
  <c r="AM20" i="20"/>
  <c r="AK20" i="20"/>
  <c r="AJ20" i="20"/>
  <c r="AH20" i="20"/>
  <c r="AG20" i="20"/>
  <c r="AE20" i="20"/>
  <c r="AD20" i="20"/>
  <c r="AB20" i="20"/>
  <c r="AA20" i="20"/>
  <c r="Y20" i="20"/>
  <c r="X20" i="20"/>
  <c r="V20" i="20"/>
  <c r="U20" i="20"/>
  <c r="S20" i="20"/>
  <c r="R20" i="20"/>
  <c r="P20" i="20"/>
  <c r="O20" i="20"/>
  <c r="M20" i="20"/>
  <c r="L20" i="20"/>
  <c r="J20" i="20"/>
  <c r="I20" i="20"/>
  <c r="BY16" i="20"/>
  <c r="BV16" i="20"/>
  <c r="BS16" i="20"/>
  <c r="BP16" i="20"/>
  <c r="BM16" i="20"/>
  <c r="BJ16" i="20"/>
  <c r="BG16" i="20"/>
  <c r="BD16" i="20"/>
  <c r="BA16" i="20"/>
  <c r="AX16" i="20"/>
  <c r="AU16" i="20"/>
  <c r="AR16" i="20"/>
  <c r="AO16" i="20"/>
  <c r="AL16" i="20"/>
  <c r="AI16" i="20"/>
  <c r="AF16" i="20"/>
  <c r="AC16" i="20"/>
  <c r="Z16" i="20"/>
  <c r="W16" i="20"/>
  <c r="T16" i="20"/>
  <c r="Q16" i="20"/>
  <c r="N16" i="20"/>
  <c r="K16" i="20"/>
  <c r="BZ14" i="20"/>
  <c r="BW14" i="20"/>
  <c r="BT14" i="20"/>
  <c r="BQ14" i="20"/>
  <c r="BN14" i="20"/>
  <c r="BK14" i="20"/>
  <c r="BH14" i="20"/>
  <c r="BE14" i="20"/>
  <c r="BB14" i="20"/>
  <c r="AY14" i="20"/>
  <c r="AV14" i="20"/>
  <c r="AS14" i="20"/>
  <c r="AP14" i="20"/>
  <c r="AM14" i="20"/>
  <c r="AJ14" i="20"/>
  <c r="AG14" i="20"/>
  <c r="AD14" i="20"/>
  <c r="AA14" i="20"/>
  <c r="X14" i="20"/>
  <c r="U14" i="20"/>
  <c r="R14" i="20"/>
  <c r="O14" i="20"/>
  <c r="L14" i="20"/>
  <c r="I14" i="20"/>
  <c r="CA8" i="20"/>
  <c r="BZ8" i="20"/>
  <c r="BX8" i="20"/>
  <c r="BW8" i="20"/>
  <c r="BU8" i="20"/>
  <c r="BT8" i="20"/>
  <c r="BR8" i="20"/>
  <c r="BQ8" i="20"/>
  <c r="BO8" i="20"/>
  <c r="BN8" i="20"/>
  <c r="BL8" i="20"/>
  <c r="BK8" i="20"/>
  <c r="BI8" i="20"/>
  <c r="BH8" i="20"/>
  <c r="BF8" i="20"/>
  <c r="BE8" i="20"/>
  <c r="BC8" i="20"/>
  <c r="BB8" i="20"/>
  <c r="AZ8" i="20"/>
  <c r="AY8" i="20"/>
  <c r="AW8" i="20"/>
  <c r="AV8" i="20"/>
  <c r="AT8" i="20"/>
  <c r="AS8" i="20"/>
  <c r="AQ8" i="20"/>
  <c r="AP8" i="20"/>
  <c r="AN8" i="20"/>
  <c r="AM8" i="20"/>
  <c r="AK8" i="20"/>
  <c r="AJ8" i="20"/>
  <c r="AH8" i="20"/>
  <c r="AG8" i="20"/>
  <c r="AE8" i="20"/>
  <c r="AD8" i="20"/>
  <c r="AB8" i="20"/>
  <c r="AA8" i="20"/>
  <c r="Y8" i="20"/>
  <c r="X8" i="20"/>
  <c r="V8" i="20"/>
  <c r="U8" i="20"/>
  <c r="S8" i="20"/>
  <c r="R8" i="20"/>
  <c r="P8" i="20"/>
  <c r="O8" i="20"/>
  <c r="M8" i="20"/>
  <c r="L8" i="20"/>
  <c r="J8" i="20"/>
  <c r="I8" i="20"/>
  <c r="L2" i="20"/>
  <c r="BZ33" i="19"/>
  <c r="CA33" i="19" s="1"/>
  <c r="BW33" i="19"/>
  <c r="BX33" i="19" s="1"/>
  <c r="BT33" i="19"/>
  <c r="BU33" i="19" s="1"/>
  <c r="BQ33" i="19"/>
  <c r="BR33" i="19" s="1"/>
  <c r="BN33" i="19"/>
  <c r="BO33" i="19" s="1"/>
  <c r="BK33" i="19"/>
  <c r="BL33" i="19" s="1"/>
  <c r="BH33" i="19"/>
  <c r="BI33" i="19" s="1"/>
  <c r="BE33" i="19"/>
  <c r="BF33" i="19" s="1"/>
  <c r="BB33" i="19"/>
  <c r="BC33" i="19" s="1"/>
  <c r="AY33" i="19"/>
  <c r="AZ33" i="19" s="1"/>
  <c r="AV33" i="19"/>
  <c r="AW33" i="19" s="1"/>
  <c r="AS33" i="19"/>
  <c r="AT33" i="19" s="1"/>
  <c r="AP33" i="19"/>
  <c r="AQ33" i="19" s="1"/>
  <c r="AM33" i="19"/>
  <c r="AN33" i="19" s="1"/>
  <c r="AJ33" i="19"/>
  <c r="AK33" i="19" s="1"/>
  <c r="AG33" i="19"/>
  <c r="AH33" i="19" s="1"/>
  <c r="AD33" i="19"/>
  <c r="AE33" i="19" s="1"/>
  <c r="AA33" i="19"/>
  <c r="AB33" i="19" s="1"/>
  <c r="X33" i="19"/>
  <c r="Y33" i="19" s="1"/>
  <c r="U33" i="19"/>
  <c r="V33" i="19" s="1"/>
  <c r="R33" i="19"/>
  <c r="S33" i="19" s="1"/>
  <c r="O33" i="19"/>
  <c r="P33" i="19" s="1"/>
  <c r="L33" i="19"/>
  <c r="M33" i="19" s="1"/>
  <c r="I33" i="19"/>
  <c r="J33" i="19" s="1"/>
  <c r="BZ32" i="19"/>
  <c r="CA32" i="19" s="1"/>
  <c r="BW32" i="19"/>
  <c r="BX32" i="19" s="1"/>
  <c r="BT32" i="19"/>
  <c r="BU32" i="19" s="1"/>
  <c r="BQ32" i="19"/>
  <c r="BR32" i="19" s="1"/>
  <c r="BN32" i="19"/>
  <c r="BO32" i="19" s="1"/>
  <c r="BK32" i="19"/>
  <c r="BL32" i="19" s="1"/>
  <c r="BH32" i="19"/>
  <c r="BI32" i="19" s="1"/>
  <c r="BE32" i="19"/>
  <c r="BF32" i="19" s="1"/>
  <c r="BB32" i="19"/>
  <c r="BC32" i="19" s="1"/>
  <c r="AY32" i="19"/>
  <c r="AZ32" i="19" s="1"/>
  <c r="AV32" i="19"/>
  <c r="AW32" i="19" s="1"/>
  <c r="AS32" i="19"/>
  <c r="AT32" i="19" s="1"/>
  <c r="AP32" i="19"/>
  <c r="AQ32" i="19" s="1"/>
  <c r="AM32" i="19"/>
  <c r="AN32" i="19" s="1"/>
  <c r="AJ32" i="19"/>
  <c r="AK32" i="19" s="1"/>
  <c r="AG32" i="19"/>
  <c r="AH32" i="19" s="1"/>
  <c r="AD32" i="19"/>
  <c r="AE32" i="19" s="1"/>
  <c r="AA32" i="19"/>
  <c r="AB32" i="19" s="1"/>
  <c r="X32" i="19"/>
  <c r="Y32" i="19" s="1"/>
  <c r="U32" i="19"/>
  <c r="V32" i="19" s="1"/>
  <c r="R32" i="19"/>
  <c r="S32" i="19" s="1"/>
  <c r="O32" i="19"/>
  <c r="P32" i="19" s="1"/>
  <c r="L32" i="19"/>
  <c r="M32" i="19" s="1"/>
  <c r="I32" i="19"/>
  <c r="J32" i="19" s="1"/>
  <c r="BZ29" i="19"/>
  <c r="BW29" i="19"/>
  <c r="BT29" i="19"/>
  <c r="BQ29" i="19"/>
  <c r="BN29" i="19"/>
  <c r="BK29" i="19"/>
  <c r="BH29" i="19"/>
  <c r="BE29" i="19"/>
  <c r="BB29" i="19"/>
  <c r="AY29" i="19"/>
  <c r="AV29" i="19"/>
  <c r="AS29" i="19"/>
  <c r="AP29" i="19"/>
  <c r="AM29" i="19"/>
  <c r="AJ29" i="19"/>
  <c r="AG29" i="19"/>
  <c r="AD29" i="19"/>
  <c r="AA29" i="19"/>
  <c r="X29" i="19"/>
  <c r="U29" i="19"/>
  <c r="R29" i="19"/>
  <c r="O29" i="19"/>
  <c r="L29" i="19"/>
  <c r="I29" i="19"/>
  <c r="BW25" i="19"/>
  <c r="BT25" i="19"/>
  <c r="BQ25" i="19"/>
  <c r="BN25" i="19"/>
  <c r="BK25" i="19"/>
  <c r="BH25" i="19"/>
  <c r="BE25" i="19"/>
  <c r="BB25" i="19"/>
  <c r="AY25" i="19"/>
  <c r="AV25" i="19"/>
  <c r="AS25" i="19"/>
  <c r="AP25" i="19"/>
  <c r="AM25" i="19"/>
  <c r="AJ25" i="19"/>
  <c r="AG25" i="19"/>
  <c r="AD25" i="19"/>
  <c r="AA25" i="19"/>
  <c r="X25" i="19"/>
  <c r="U25" i="19"/>
  <c r="R25" i="19"/>
  <c r="O25" i="19"/>
  <c r="L25" i="19"/>
  <c r="I25" i="19"/>
  <c r="CA23" i="19"/>
  <c r="BZ23" i="19"/>
  <c r="BX23" i="19"/>
  <c r="BW23" i="19"/>
  <c r="BR23" i="19"/>
  <c r="BQ23" i="19"/>
  <c r="BO23" i="19"/>
  <c r="BN23" i="19"/>
  <c r="BI23" i="19"/>
  <c r="BH23" i="19"/>
  <c r="BC23" i="19"/>
  <c r="BB23" i="19"/>
  <c r="AZ23" i="19"/>
  <c r="AY23" i="19"/>
  <c r="AW23" i="19"/>
  <c r="AV23" i="19"/>
  <c r="AT23" i="19"/>
  <c r="AS23" i="19"/>
  <c r="AQ23" i="19"/>
  <c r="AP23" i="19"/>
  <c r="AN23" i="19"/>
  <c r="AM23" i="19"/>
  <c r="AK23" i="19"/>
  <c r="AJ23" i="19"/>
  <c r="AH23" i="19"/>
  <c r="AG23" i="19"/>
  <c r="AE23" i="19"/>
  <c r="AD23" i="19"/>
  <c r="AB23" i="19"/>
  <c r="AA23" i="19"/>
  <c r="Y23" i="19"/>
  <c r="X23" i="19"/>
  <c r="V23" i="19"/>
  <c r="U23" i="19"/>
  <c r="S23" i="19"/>
  <c r="R23" i="19"/>
  <c r="P23" i="19"/>
  <c r="O23" i="19"/>
  <c r="M23" i="19"/>
  <c r="L23" i="19"/>
  <c r="J23" i="19"/>
  <c r="I23" i="19"/>
  <c r="CA19" i="19"/>
  <c r="BZ19" i="19"/>
  <c r="BX19" i="19"/>
  <c r="BW19" i="19"/>
  <c r="BU19" i="19"/>
  <c r="BT19" i="19"/>
  <c r="BR19" i="19"/>
  <c r="BQ19" i="19"/>
  <c r="BO19" i="19"/>
  <c r="BN19" i="19"/>
  <c r="BL19" i="19"/>
  <c r="BK19" i="19"/>
  <c r="BI19" i="19"/>
  <c r="BH19" i="19"/>
  <c r="BF19" i="19"/>
  <c r="BE19" i="19"/>
  <c r="BC19" i="19"/>
  <c r="BB19" i="19"/>
  <c r="AZ19" i="19"/>
  <c r="AY19" i="19"/>
  <c r="AW19" i="19"/>
  <c r="AV19" i="19"/>
  <c r="AT19" i="19"/>
  <c r="AS19" i="19"/>
  <c r="AQ19" i="19"/>
  <c r="AP19" i="19"/>
  <c r="AN19" i="19"/>
  <c r="AM19" i="19"/>
  <c r="AK19" i="19"/>
  <c r="AJ19" i="19"/>
  <c r="AH19" i="19"/>
  <c r="AG19" i="19"/>
  <c r="AE19" i="19"/>
  <c r="AD19" i="19"/>
  <c r="AB19" i="19"/>
  <c r="AA19" i="19"/>
  <c r="Y19" i="19"/>
  <c r="X19" i="19"/>
  <c r="V19" i="19"/>
  <c r="U19" i="19"/>
  <c r="S19" i="19"/>
  <c r="R19" i="19"/>
  <c r="P19" i="19"/>
  <c r="O19" i="19"/>
  <c r="M19" i="19"/>
  <c r="L19" i="19"/>
  <c r="J19" i="19"/>
  <c r="I19" i="19"/>
  <c r="BZ17" i="19"/>
  <c r="BW17" i="19"/>
  <c r="BT17" i="19"/>
  <c r="BQ17" i="19"/>
  <c r="BN17" i="19"/>
  <c r="BK17" i="19"/>
  <c r="BH17" i="19"/>
  <c r="BE17" i="19"/>
  <c r="BB17" i="19"/>
  <c r="AY17" i="19"/>
  <c r="AV17" i="19"/>
  <c r="AS17" i="19"/>
  <c r="AP17" i="19"/>
  <c r="AM17" i="19"/>
  <c r="AJ17" i="19"/>
  <c r="AG17" i="19"/>
  <c r="AD17" i="19"/>
  <c r="AA17" i="19"/>
  <c r="X17" i="19"/>
  <c r="U17" i="19"/>
  <c r="R17" i="19"/>
  <c r="O17" i="19"/>
  <c r="L17" i="19"/>
  <c r="I17" i="19"/>
  <c r="BZ13" i="19"/>
  <c r="BW13" i="19"/>
  <c r="BT13" i="19"/>
  <c r="BQ13" i="19"/>
  <c r="BN13" i="19"/>
  <c r="BK13" i="19"/>
  <c r="BH13" i="19"/>
  <c r="BE13" i="19"/>
  <c r="BB13" i="19"/>
  <c r="AY13" i="19"/>
  <c r="AV13" i="19"/>
  <c r="AS13" i="19"/>
  <c r="AP13" i="19"/>
  <c r="AM13" i="19"/>
  <c r="AJ13" i="19"/>
  <c r="AG13" i="19"/>
  <c r="AD13" i="19"/>
  <c r="AA13" i="19"/>
  <c r="X13" i="19"/>
  <c r="U13" i="19"/>
  <c r="R13" i="19"/>
  <c r="O13" i="19"/>
  <c r="L13" i="19"/>
  <c r="I13" i="19"/>
  <c r="CA11" i="19"/>
  <c r="BZ11" i="19"/>
  <c r="BX11" i="19"/>
  <c r="BW11" i="19"/>
  <c r="BU11" i="19"/>
  <c r="BT11" i="19"/>
  <c r="BR11" i="19"/>
  <c r="BQ11" i="19"/>
  <c r="BO11" i="19"/>
  <c r="BN11" i="19"/>
  <c r="BL11" i="19"/>
  <c r="BK11" i="19"/>
  <c r="BI11" i="19"/>
  <c r="BH11" i="19"/>
  <c r="BF11" i="19"/>
  <c r="BE11" i="19"/>
  <c r="BC11" i="19"/>
  <c r="BB11" i="19"/>
  <c r="AZ11" i="19"/>
  <c r="AY11" i="19"/>
  <c r="AW11" i="19"/>
  <c r="AV11" i="19"/>
  <c r="AT11" i="19"/>
  <c r="AS11" i="19"/>
  <c r="AQ11" i="19"/>
  <c r="AP11" i="19"/>
  <c r="AN11" i="19"/>
  <c r="AM11" i="19"/>
  <c r="AK11" i="19"/>
  <c r="AJ11" i="19"/>
  <c r="AH11" i="19"/>
  <c r="AG11" i="19"/>
  <c r="AE11" i="19"/>
  <c r="AD11" i="19"/>
  <c r="AB11" i="19"/>
  <c r="AA11" i="19"/>
  <c r="Y11" i="19"/>
  <c r="X11" i="19"/>
  <c r="V11" i="19"/>
  <c r="U11" i="19"/>
  <c r="S11" i="19"/>
  <c r="R11" i="19"/>
  <c r="P11" i="19"/>
  <c r="O11" i="19"/>
  <c r="M11" i="19"/>
  <c r="L11" i="19"/>
  <c r="J11" i="19"/>
  <c r="I11" i="19"/>
  <c r="CA7" i="19"/>
  <c r="BZ7" i="19"/>
  <c r="BX7" i="19"/>
  <c r="BW7" i="19"/>
  <c r="BU7" i="19"/>
  <c r="BT7" i="19"/>
  <c r="BR7" i="19"/>
  <c r="BQ7" i="19"/>
  <c r="BO7" i="19"/>
  <c r="BN7" i="19"/>
  <c r="BL7" i="19"/>
  <c r="BK7" i="19"/>
  <c r="BI7" i="19"/>
  <c r="BH7" i="19"/>
  <c r="BF7" i="19"/>
  <c r="BE7" i="19"/>
  <c r="BC7" i="19"/>
  <c r="BB7" i="19"/>
  <c r="AZ7" i="19"/>
  <c r="AY7" i="19"/>
  <c r="AW7" i="19"/>
  <c r="AV7" i="19"/>
  <c r="AT7" i="19"/>
  <c r="AS7" i="19"/>
  <c r="AQ7" i="19"/>
  <c r="AP7" i="19"/>
  <c r="AN7" i="19"/>
  <c r="AM7" i="19"/>
  <c r="AK7" i="19"/>
  <c r="AJ7" i="19"/>
  <c r="AH7" i="19"/>
  <c r="AG7" i="19"/>
  <c r="AE7" i="19"/>
  <c r="AD7" i="19"/>
  <c r="AB7" i="19"/>
  <c r="AA7" i="19"/>
  <c r="Y7" i="19"/>
  <c r="X7" i="19"/>
  <c r="V7" i="19"/>
  <c r="U7" i="19"/>
  <c r="S7" i="19"/>
  <c r="R7" i="19"/>
  <c r="P7" i="19"/>
  <c r="O7" i="19"/>
  <c r="M7" i="19"/>
  <c r="L7" i="19"/>
  <c r="J7" i="19"/>
  <c r="I7" i="19"/>
  <c r="L1" i="19"/>
  <c r="AF179" i="18"/>
  <c r="AQ177" i="18"/>
  <c r="AO177" i="18"/>
  <c r="AN177" i="18"/>
  <c r="AL177" i="18"/>
  <c r="AK177" i="18"/>
  <c r="AI177" i="18"/>
  <c r="AH177" i="18"/>
  <c r="AF177" i="18"/>
  <c r="AE177" i="18"/>
  <c r="AC177" i="18"/>
  <c r="AB177" i="18"/>
  <c r="Z177" i="18"/>
  <c r="Y177" i="18"/>
  <c r="W177" i="18"/>
  <c r="V177" i="18"/>
  <c r="T177" i="18"/>
  <c r="S177" i="18"/>
  <c r="Q177" i="18"/>
  <c r="P177" i="18"/>
  <c r="N177" i="18"/>
  <c r="M177" i="18"/>
  <c r="K177" i="18"/>
  <c r="J177" i="18"/>
  <c r="H177" i="18"/>
  <c r="AQ174" i="18"/>
  <c r="AO174" i="18"/>
  <c r="AN174" i="18"/>
  <c r="AL174" i="18"/>
  <c r="AK174" i="18"/>
  <c r="AI174" i="18"/>
  <c r="AH174" i="18"/>
  <c r="AF174" i="18"/>
  <c r="AE174" i="18"/>
  <c r="AC174" i="18"/>
  <c r="AB174" i="18"/>
  <c r="Z174" i="18"/>
  <c r="Y174" i="18"/>
  <c r="W174" i="18"/>
  <c r="V174" i="18"/>
  <c r="T174" i="18"/>
  <c r="S174" i="18"/>
  <c r="Q174" i="18"/>
  <c r="P174" i="18"/>
  <c r="N174" i="18"/>
  <c r="M174" i="18"/>
  <c r="K174" i="18"/>
  <c r="J174" i="18"/>
  <c r="H174" i="18"/>
  <c r="AQ173" i="18"/>
  <c r="AO173" i="18"/>
  <c r="AN173" i="18"/>
  <c r="AL173" i="18"/>
  <c r="AK173" i="18"/>
  <c r="AI173" i="18"/>
  <c r="AH173" i="18"/>
  <c r="AF173" i="18"/>
  <c r="AE173" i="18"/>
  <c r="AC173" i="18"/>
  <c r="AB173" i="18"/>
  <c r="Z173" i="18"/>
  <c r="Y173" i="18"/>
  <c r="W173" i="18"/>
  <c r="V173" i="18"/>
  <c r="T173" i="18"/>
  <c r="S173" i="18"/>
  <c r="Q173" i="18"/>
  <c r="P173" i="18"/>
  <c r="N173" i="18"/>
  <c r="M173" i="18"/>
  <c r="K173" i="18"/>
  <c r="J173" i="18"/>
  <c r="H173" i="18"/>
  <c r="AQ172" i="18"/>
  <c r="AQ179" i="18" s="1"/>
  <c r="AO172" i="18"/>
  <c r="AO179" i="18" s="1"/>
  <c r="AN172" i="18"/>
  <c r="AN179" i="18" s="1"/>
  <c r="AL172" i="18"/>
  <c r="AL179" i="18" s="1"/>
  <c r="AK172" i="18"/>
  <c r="AK179" i="18" s="1"/>
  <c r="AI172" i="18"/>
  <c r="AI179" i="18" s="1"/>
  <c r="AH172" i="18"/>
  <c r="AH179" i="18" s="1"/>
  <c r="AF172" i="18"/>
  <c r="AE172" i="18"/>
  <c r="AE179" i="18" s="1"/>
  <c r="AC172" i="18"/>
  <c r="AC179" i="18" s="1"/>
  <c r="AB172" i="18"/>
  <c r="AB179" i="18" s="1"/>
  <c r="Z172" i="18"/>
  <c r="Z179" i="18" s="1"/>
  <c r="Y172" i="18"/>
  <c r="Y179" i="18" s="1"/>
  <c r="W172" i="18"/>
  <c r="W179" i="18" s="1"/>
  <c r="V172" i="18"/>
  <c r="V179" i="18" s="1"/>
  <c r="T172" i="18"/>
  <c r="T179" i="18" s="1"/>
  <c r="S172" i="18"/>
  <c r="S179" i="18" s="1"/>
  <c r="Q172" i="18"/>
  <c r="Q179" i="18" s="1"/>
  <c r="P172" i="18"/>
  <c r="P179" i="18" s="1"/>
  <c r="N172" i="18"/>
  <c r="N179" i="18" s="1"/>
  <c r="M172" i="18"/>
  <c r="M179" i="18" s="1"/>
  <c r="K172" i="18"/>
  <c r="K179" i="18" s="1"/>
  <c r="J172" i="18"/>
  <c r="J179" i="18" s="1"/>
  <c r="H172" i="18"/>
  <c r="H179" i="18" s="1"/>
  <c r="AQ169" i="18"/>
  <c r="AO169" i="18"/>
  <c r="AN169" i="18"/>
  <c r="AL169" i="18"/>
  <c r="AK169" i="18"/>
  <c r="AI169" i="18"/>
  <c r="AH169" i="18"/>
  <c r="AF169" i="18"/>
  <c r="AE169" i="18"/>
  <c r="AC169" i="18"/>
  <c r="AB169" i="18"/>
  <c r="Z169" i="18"/>
  <c r="Y169" i="18"/>
  <c r="W169" i="18"/>
  <c r="V169" i="18"/>
  <c r="T169" i="18"/>
  <c r="S169" i="18"/>
  <c r="Q169" i="18"/>
  <c r="P169" i="18"/>
  <c r="N169" i="18"/>
  <c r="M169" i="18"/>
  <c r="K169" i="18"/>
  <c r="J169" i="18"/>
  <c r="H169" i="18"/>
  <c r="AQ168" i="18"/>
  <c r="AO168" i="18"/>
  <c r="AN168" i="18"/>
  <c r="AL168" i="18"/>
  <c r="AK168" i="18"/>
  <c r="AI168" i="18"/>
  <c r="AH168" i="18"/>
  <c r="AF168" i="18"/>
  <c r="AE168" i="18"/>
  <c r="AC168" i="18"/>
  <c r="AB168" i="18"/>
  <c r="Z168" i="18"/>
  <c r="Y168" i="18"/>
  <c r="W168" i="18"/>
  <c r="V168" i="18"/>
  <c r="T168" i="18"/>
  <c r="S168" i="18"/>
  <c r="Q168" i="18"/>
  <c r="P168" i="18"/>
  <c r="N168" i="18"/>
  <c r="M168" i="18"/>
  <c r="K168" i="18"/>
  <c r="J168" i="18"/>
  <c r="H168" i="18"/>
  <c r="AQ164" i="18"/>
  <c r="AP164" i="18"/>
  <c r="AO164" i="18"/>
  <c r="AN164" i="18"/>
  <c r="AM164" i="18"/>
  <c r="AK164" i="18"/>
  <c r="AJ164" i="18"/>
  <c r="AH164" i="18"/>
  <c r="AG164" i="18"/>
  <c r="AE164" i="18"/>
  <c r="AD164" i="18"/>
  <c r="AB164" i="18"/>
  <c r="AA164" i="18"/>
  <c r="Y164" i="18"/>
  <c r="X164" i="18"/>
  <c r="V164" i="18"/>
  <c r="U164" i="18"/>
  <c r="S164" i="18"/>
  <c r="R164" i="18"/>
  <c r="Q164" i="18"/>
  <c r="P164" i="18"/>
  <c r="O164" i="18"/>
  <c r="M164" i="18"/>
  <c r="L164" i="18"/>
  <c r="J164" i="18"/>
  <c r="I164" i="18"/>
  <c r="AQ163" i="18"/>
  <c r="AQ165" i="18" s="1"/>
  <c r="AP163" i="18"/>
  <c r="AP165" i="18" s="1"/>
  <c r="AN163" i="18"/>
  <c r="AN165" i="18" s="1"/>
  <c r="AM163" i="18"/>
  <c r="AM165" i="18" s="1"/>
  <c r="AK163" i="18"/>
  <c r="AK165" i="18" s="1"/>
  <c r="AJ163" i="18"/>
  <c r="AJ165" i="18" s="1"/>
  <c r="AH163" i="18"/>
  <c r="AH165" i="18" s="1"/>
  <c r="AG163" i="18"/>
  <c r="AG165" i="18" s="1"/>
  <c r="AE163" i="18"/>
  <c r="AE165" i="18" s="1"/>
  <c r="AD163" i="18"/>
  <c r="AD165" i="18" s="1"/>
  <c r="AC163" i="18"/>
  <c r="AC165" i="18" s="1"/>
  <c r="AB163" i="18"/>
  <c r="AB165" i="18" s="1"/>
  <c r="AA163" i="18"/>
  <c r="AA165" i="18" s="1"/>
  <c r="Y163" i="18"/>
  <c r="Y165" i="18" s="1"/>
  <c r="X163" i="18"/>
  <c r="V163" i="18"/>
  <c r="V165" i="18" s="1"/>
  <c r="U163" i="18"/>
  <c r="U165" i="18" s="1"/>
  <c r="S163" i="18"/>
  <c r="S165" i="18" s="1"/>
  <c r="R163" i="18"/>
  <c r="R165" i="18" s="1"/>
  <c r="P163" i="18"/>
  <c r="P165" i="18" s="1"/>
  <c r="O163" i="18"/>
  <c r="O165" i="18" s="1"/>
  <c r="M163" i="18"/>
  <c r="M165" i="18" s="1"/>
  <c r="L163" i="18"/>
  <c r="L165" i="18" s="1"/>
  <c r="J163" i="18"/>
  <c r="J165" i="18" s="1"/>
  <c r="I163" i="18"/>
  <c r="I165" i="18" s="1"/>
  <c r="AO162" i="18"/>
  <c r="AL162" i="18"/>
  <c r="AI162" i="18"/>
  <c r="AF162" i="18"/>
  <c r="AC162" i="18"/>
  <c r="Z162" i="18"/>
  <c r="W162" i="18"/>
  <c r="T162" i="18"/>
  <c r="Q162" i="18"/>
  <c r="N162" i="18"/>
  <c r="K162" i="18"/>
  <c r="H162" i="18"/>
  <c r="AO161" i="18"/>
  <c r="AL161" i="18"/>
  <c r="AI161" i="18"/>
  <c r="AF161" i="18"/>
  <c r="AC161" i="18"/>
  <c r="Z161" i="18"/>
  <c r="W161" i="18"/>
  <c r="T161" i="18"/>
  <c r="Q161" i="18"/>
  <c r="N161" i="18"/>
  <c r="K161" i="18"/>
  <c r="H161" i="18"/>
  <c r="AO160" i="18"/>
  <c r="AL160" i="18"/>
  <c r="AL164" i="18" s="1"/>
  <c r="AI160" i="18"/>
  <c r="AI164" i="18" s="1"/>
  <c r="AF160" i="18"/>
  <c r="AF164" i="18" s="1"/>
  <c r="AC160" i="18"/>
  <c r="AC164" i="18" s="1"/>
  <c r="Z160" i="18"/>
  <c r="Z164" i="18" s="1"/>
  <c r="W160" i="18"/>
  <c r="W164" i="18" s="1"/>
  <c r="T160" i="18"/>
  <c r="Q160" i="18"/>
  <c r="N160" i="18"/>
  <c r="N164" i="18" s="1"/>
  <c r="K160" i="18"/>
  <c r="K164" i="18" s="1"/>
  <c r="H160" i="18"/>
  <c r="H164" i="18" s="1"/>
  <c r="AO159" i="18"/>
  <c r="AL159" i="18"/>
  <c r="AI159" i="18"/>
  <c r="AF159" i="18"/>
  <c r="AC159" i="18"/>
  <c r="Z159" i="18"/>
  <c r="W159" i="18"/>
  <c r="T159" i="18"/>
  <c r="Q159" i="18"/>
  <c r="N159" i="18"/>
  <c r="K159" i="18"/>
  <c r="H159" i="18"/>
  <c r="AO158" i="18"/>
  <c r="AL158" i="18"/>
  <c r="AI158" i="18"/>
  <c r="AF158" i="18"/>
  <c r="AC158" i="18"/>
  <c r="Z158" i="18"/>
  <c r="W158" i="18"/>
  <c r="T158" i="18"/>
  <c r="Q158" i="18"/>
  <c r="N158" i="18"/>
  <c r="K158" i="18"/>
  <c r="H158" i="18"/>
  <c r="AO157" i="18"/>
  <c r="AL157" i="18"/>
  <c r="AI157" i="18"/>
  <c r="AF157" i="18"/>
  <c r="AC157" i="18"/>
  <c r="Z157" i="18"/>
  <c r="W157" i="18"/>
  <c r="T157" i="18"/>
  <c r="Q157" i="18"/>
  <c r="N157" i="18"/>
  <c r="K157" i="18"/>
  <c r="H157" i="18"/>
  <c r="AO156" i="18"/>
  <c r="AL156" i="18"/>
  <c r="AI156" i="18"/>
  <c r="AF156" i="18"/>
  <c r="AC156" i="18"/>
  <c r="Z156" i="18"/>
  <c r="W156" i="18"/>
  <c r="T156" i="18"/>
  <c r="Q156" i="18"/>
  <c r="N156" i="18"/>
  <c r="K156" i="18"/>
  <c r="H156" i="18"/>
  <c r="AO155" i="18"/>
  <c r="AL155" i="18"/>
  <c r="AI155" i="18"/>
  <c r="AF155" i="18"/>
  <c r="AC155" i="18"/>
  <c r="Z155" i="18"/>
  <c r="W155" i="18"/>
  <c r="T155" i="18"/>
  <c r="Q155" i="18"/>
  <c r="N155" i="18"/>
  <c r="K155" i="18"/>
  <c r="H155" i="18"/>
  <c r="AO154" i="18"/>
  <c r="AL154" i="18"/>
  <c r="AI154" i="18"/>
  <c r="AF154" i="18"/>
  <c r="AC154" i="18"/>
  <c r="Z154" i="18"/>
  <c r="W154" i="18"/>
  <c r="T154" i="18"/>
  <c r="Q154" i="18"/>
  <c r="N154" i="18"/>
  <c r="K154" i="18"/>
  <c r="H154" i="18"/>
  <c r="AO153" i="18"/>
  <c r="AL153" i="18"/>
  <c r="AI153" i="18"/>
  <c r="AF153" i="18"/>
  <c r="AC153" i="18"/>
  <c r="Z153" i="18"/>
  <c r="W153" i="18"/>
  <c r="T153" i="18"/>
  <c r="Q153" i="18"/>
  <c r="N153" i="18"/>
  <c r="K153" i="18"/>
  <c r="H153" i="18"/>
  <c r="AO152" i="18"/>
  <c r="AL152" i="18"/>
  <c r="AI152" i="18"/>
  <c r="AF152" i="18"/>
  <c r="AC152" i="18"/>
  <c r="Z152" i="18"/>
  <c r="W152" i="18"/>
  <c r="T152" i="18"/>
  <c r="Q152" i="18"/>
  <c r="N152" i="18"/>
  <c r="K152" i="18"/>
  <c r="H152" i="18"/>
  <c r="AO151" i="18"/>
  <c r="AL151" i="18"/>
  <c r="AI151" i="18"/>
  <c r="AF151" i="18"/>
  <c r="AC151" i="18"/>
  <c r="Z151" i="18"/>
  <c r="W151" i="18"/>
  <c r="T151" i="18"/>
  <c r="Q151" i="18"/>
  <c r="N151" i="18"/>
  <c r="K151" i="18"/>
  <c r="H151" i="18"/>
  <c r="AO150" i="18"/>
  <c r="AL150" i="18"/>
  <c r="AI150" i="18"/>
  <c r="AF150" i="18"/>
  <c r="AC150" i="18"/>
  <c r="Z150" i="18"/>
  <c r="W150" i="18"/>
  <c r="T150" i="18"/>
  <c r="Q150" i="18"/>
  <c r="N150" i="18"/>
  <c r="K150" i="18"/>
  <c r="H150" i="18"/>
  <c r="CG149" i="18"/>
  <c r="CD149" i="18"/>
  <c r="CA149" i="18"/>
  <c r="BX149" i="18"/>
  <c r="BU149" i="18"/>
  <c r="BR149" i="18"/>
  <c r="BO149" i="18"/>
  <c r="BL149" i="18"/>
  <c r="BI149" i="18"/>
  <c r="BF149" i="18"/>
  <c r="BC149" i="18"/>
  <c r="AZ149" i="18"/>
  <c r="AO149" i="18"/>
  <c r="AL149" i="18"/>
  <c r="AI149" i="18"/>
  <c r="AF149" i="18"/>
  <c r="AC149" i="18"/>
  <c r="Z149" i="18"/>
  <c r="W149" i="18"/>
  <c r="T149" i="18"/>
  <c r="Q149" i="18"/>
  <c r="N149" i="18"/>
  <c r="K149" i="18"/>
  <c r="H149" i="18"/>
  <c r="AO148" i="18"/>
  <c r="AL148" i="18"/>
  <c r="AI148" i="18"/>
  <c r="AF148" i="18"/>
  <c r="AC148" i="18"/>
  <c r="Z148" i="18"/>
  <c r="W148" i="18"/>
  <c r="T148" i="18"/>
  <c r="Q148" i="18"/>
  <c r="N148" i="18"/>
  <c r="K148" i="18"/>
  <c r="H148" i="18"/>
  <c r="AO147" i="18"/>
  <c r="AL147" i="18"/>
  <c r="AI147" i="18"/>
  <c r="AF147" i="18"/>
  <c r="AC147" i="18"/>
  <c r="Z147" i="18"/>
  <c r="W147" i="18"/>
  <c r="T147" i="18"/>
  <c r="Q147" i="18"/>
  <c r="N147" i="18"/>
  <c r="K147" i="18"/>
  <c r="H147" i="18"/>
  <c r="AO146" i="18"/>
  <c r="AL146" i="18"/>
  <c r="AI146" i="18"/>
  <c r="AF146" i="18"/>
  <c r="AC146" i="18"/>
  <c r="Z146" i="18"/>
  <c r="W146" i="18"/>
  <c r="T146" i="18"/>
  <c r="Q146" i="18"/>
  <c r="N146" i="18"/>
  <c r="K146" i="18"/>
  <c r="H146" i="18"/>
  <c r="AO145" i="18"/>
  <c r="AL145" i="18"/>
  <c r="AI145" i="18"/>
  <c r="AF145" i="18"/>
  <c r="AC145" i="18"/>
  <c r="Z145" i="18"/>
  <c r="W145" i="18"/>
  <c r="T145" i="18"/>
  <c r="Q145" i="18"/>
  <c r="N145" i="18"/>
  <c r="K145" i="18"/>
  <c r="H145" i="18"/>
  <c r="AO144" i="18"/>
  <c r="AL144" i="18"/>
  <c r="AI144" i="18"/>
  <c r="AF144" i="18"/>
  <c r="AC144" i="18"/>
  <c r="Z144" i="18"/>
  <c r="W144" i="18"/>
  <c r="T144" i="18"/>
  <c r="Q144" i="18"/>
  <c r="N144" i="18"/>
  <c r="K144" i="18"/>
  <c r="H144" i="18"/>
  <c r="CG143" i="18"/>
  <c r="CD143" i="18"/>
  <c r="CA143" i="18"/>
  <c r="BX143" i="18"/>
  <c r="BU143" i="18"/>
  <c r="BR143" i="18"/>
  <c r="BO143" i="18"/>
  <c r="BL143" i="18"/>
  <c r="BI143" i="18"/>
  <c r="BF143" i="18"/>
  <c r="BC143" i="18"/>
  <c r="AZ143" i="18"/>
  <c r="AO143" i="18"/>
  <c r="AL143" i="18"/>
  <c r="AI143" i="18"/>
  <c r="AF143" i="18"/>
  <c r="AC143" i="18"/>
  <c r="Z143" i="18"/>
  <c r="W143" i="18"/>
  <c r="T143" i="18"/>
  <c r="Q143" i="18"/>
  <c r="N143" i="18"/>
  <c r="K143" i="18"/>
  <c r="H143" i="18"/>
  <c r="CG142" i="18"/>
  <c r="CD142" i="18"/>
  <c r="CA142" i="18"/>
  <c r="BX142" i="18"/>
  <c r="BU142" i="18"/>
  <c r="BR142" i="18"/>
  <c r="BO142" i="18"/>
  <c r="BL142" i="18"/>
  <c r="BI142" i="18"/>
  <c r="BF142" i="18"/>
  <c r="BC142" i="18"/>
  <c r="AZ142" i="18"/>
  <c r="AO142" i="18"/>
  <c r="AL142" i="18"/>
  <c r="AI142" i="18"/>
  <c r="AF142" i="18"/>
  <c r="AC142" i="18"/>
  <c r="Z142" i="18"/>
  <c r="W142" i="18"/>
  <c r="T142" i="18"/>
  <c r="Q142" i="18"/>
  <c r="N142" i="18"/>
  <c r="K142" i="18"/>
  <c r="H142" i="18"/>
  <c r="AO141" i="18"/>
  <c r="AL141" i="18"/>
  <c r="AI141" i="18"/>
  <c r="AF141" i="18"/>
  <c r="AC141" i="18"/>
  <c r="Z141" i="18"/>
  <c r="W141" i="18"/>
  <c r="T141" i="18"/>
  <c r="Q141" i="18"/>
  <c r="N141" i="18"/>
  <c r="K141" i="18"/>
  <c r="H141" i="18"/>
  <c r="AO140" i="18"/>
  <c r="AL140" i="18"/>
  <c r="AI140" i="18"/>
  <c r="AF140" i="18"/>
  <c r="AC140" i="18"/>
  <c r="Z140" i="18"/>
  <c r="W140" i="18"/>
  <c r="T140" i="18"/>
  <c r="Q140" i="18"/>
  <c r="N140" i="18"/>
  <c r="K140" i="18"/>
  <c r="H140" i="18"/>
  <c r="AO139" i="18"/>
  <c r="AL139" i="18"/>
  <c r="AI139" i="18"/>
  <c r="AF139" i="18"/>
  <c r="AC139" i="18"/>
  <c r="Z139" i="18"/>
  <c r="W139" i="18"/>
  <c r="T139" i="18"/>
  <c r="Q139" i="18"/>
  <c r="N139" i="18"/>
  <c r="K139" i="18"/>
  <c r="H139" i="18"/>
  <c r="AO138" i="18"/>
  <c r="AL138" i="18"/>
  <c r="AI138" i="18"/>
  <c r="AF138" i="18"/>
  <c r="AC138" i="18"/>
  <c r="Z138" i="18"/>
  <c r="W138" i="18"/>
  <c r="T138" i="18"/>
  <c r="T163" i="18" s="1"/>
  <c r="Q138" i="18"/>
  <c r="N138" i="18"/>
  <c r="K138" i="18"/>
  <c r="H138" i="18"/>
  <c r="AO137" i="18"/>
  <c r="AO163" i="18" s="1"/>
  <c r="AO165" i="18" s="1"/>
  <c r="AL137" i="18"/>
  <c r="AL163" i="18" s="1"/>
  <c r="AL165" i="18" s="1"/>
  <c r="AI137" i="18"/>
  <c r="AI163" i="18" s="1"/>
  <c r="AI165" i="18" s="1"/>
  <c r="AF137" i="18"/>
  <c r="AF163" i="18" s="1"/>
  <c r="AC137" i="18"/>
  <c r="Z137" i="18"/>
  <c r="Z163" i="18" s="1"/>
  <c r="Z165" i="18" s="1"/>
  <c r="W137" i="18"/>
  <c r="W163" i="18" s="1"/>
  <c r="W165" i="18" s="1"/>
  <c r="T137" i="18"/>
  <c r="Q137" i="18"/>
  <c r="Q163" i="18" s="1"/>
  <c r="Q165" i="18" s="1"/>
  <c r="N137" i="18"/>
  <c r="N163" i="18" s="1"/>
  <c r="N165" i="18" s="1"/>
  <c r="K137" i="18"/>
  <c r="K163" i="18" s="1"/>
  <c r="K165" i="18" s="1"/>
  <c r="H137" i="18"/>
  <c r="H163" i="18" s="1"/>
  <c r="AB133" i="18"/>
  <c r="AQ132" i="18"/>
  <c r="AP132" i="18"/>
  <c r="AO132" i="18"/>
  <c r="AN132" i="18"/>
  <c r="AM132" i="18"/>
  <c r="AK132" i="18"/>
  <c r="AJ132" i="18"/>
  <c r="AH132" i="18"/>
  <c r="AG132" i="18"/>
  <c r="AE132" i="18"/>
  <c r="AD132" i="18"/>
  <c r="AB132" i="18"/>
  <c r="AA132" i="18"/>
  <c r="Y132" i="18"/>
  <c r="X132" i="18"/>
  <c r="V132" i="18"/>
  <c r="U132" i="18"/>
  <c r="S132" i="18"/>
  <c r="R132" i="18"/>
  <c r="Q132" i="18"/>
  <c r="P132" i="18"/>
  <c r="O132" i="18"/>
  <c r="M132" i="18"/>
  <c r="L132" i="18"/>
  <c r="J132" i="18"/>
  <c r="I132" i="18"/>
  <c r="H132" i="18"/>
  <c r="AQ131" i="18"/>
  <c r="AQ133" i="18" s="1"/>
  <c r="AP131" i="18"/>
  <c r="AP133" i="18" s="1"/>
  <c r="AN131" i="18"/>
  <c r="AM131" i="18"/>
  <c r="AM133" i="18" s="1"/>
  <c r="AK131" i="18"/>
  <c r="AK133" i="18" s="1"/>
  <c r="AJ131" i="18"/>
  <c r="AJ133" i="18" s="1"/>
  <c r="AH131" i="18"/>
  <c r="AH133" i="18" s="1"/>
  <c r="AG131" i="18"/>
  <c r="AG133" i="18" s="1"/>
  <c r="AE131" i="18"/>
  <c r="AE133" i="18" s="1"/>
  <c r="AD131" i="18"/>
  <c r="AD133" i="18" s="1"/>
  <c r="AC131" i="18"/>
  <c r="AB131" i="18"/>
  <c r="AA131" i="18"/>
  <c r="AA133" i="18" s="1"/>
  <c r="Y131" i="18"/>
  <c r="Y133" i="18" s="1"/>
  <c r="X131" i="18"/>
  <c r="X133" i="18" s="1"/>
  <c r="V131" i="18"/>
  <c r="V133" i="18" s="1"/>
  <c r="U131" i="18"/>
  <c r="U133" i="18" s="1"/>
  <c r="S131" i="18"/>
  <c r="S133" i="18" s="1"/>
  <c r="R131" i="18"/>
  <c r="R133" i="18" s="1"/>
  <c r="P131" i="18"/>
  <c r="P133" i="18" s="1"/>
  <c r="O131" i="18"/>
  <c r="O133" i="18" s="1"/>
  <c r="M131" i="18"/>
  <c r="M133" i="18" s="1"/>
  <c r="L131" i="18"/>
  <c r="L133" i="18" s="1"/>
  <c r="J131" i="18"/>
  <c r="J133" i="18" s="1"/>
  <c r="I131" i="18"/>
  <c r="I133" i="18" s="1"/>
  <c r="AO130" i="18"/>
  <c r="AL130" i="18"/>
  <c r="AI130" i="18"/>
  <c r="AI132" i="18" s="1"/>
  <c r="AF130" i="18"/>
  <c r="AF132" i="18" s="1"/>
  <c r="AC130" i="18"/>
  <c r="AC132" i="18" s="1"/>
  <c r="Z130" i="18"/>
  <c r="Z132" i="18" s="1"/>
  <c r="W130" i="18"/>
  <c r="W132" i="18" s="1"/>
  <c r="T130" i="18"/>
  <c r="T132" i="18" s="1"/>
  <c r="Q130" i="18"/>
  <c r="N130" i="18"/>
  <c r="K130" i="18"/>
  <c r="K132" i="18" s="1"/>
  <c r="H130" i="18"/>
  <c r="AO129" i="18"/>
  <c r="AL129" i="18"/>
  <c r="AL132" i="18" s="1"/>
  <c r="AI129" i="18"/>
  <c r="AF129" i="18"/>
  <c r="AC129" i="18"/>
  <c r="Z129" i="18"/>
  <c r="W129" i="18"/>
  <c r="T129" i="18"/>
  <c r="Q129" i="18"/>
  <c r="N129" i="18"/>
  <c r="N132" i="18" s="1"/>
  <c r="K129" i="18"/>
  <c r="H129" i="18"/>
  <c r="AO128" i="18"/>
  <c r="AL128" i="18"/>
  <c r="AI128" i="18"/>
  <c r="AF128" i="18"/>
  <c r="AC128" i="18"/>
  <c r="Z128" i="18"/>
  <c r="W128" i="18"/>
  <c r="T128" i="18"/>
  <c r="Q128" i="18"/>
  <c r="N128" i="18"/>
  <c r="K128" i="18"/>
  <c r="H128" i="18"/>
  <c r="AO127" i="18"/>
  <c r="AL127" i="18"/>
  <c r="AI127" i="18"/>
  <c r="AF127" i="18"/>
  <c r="AC127" i="18"/>
  <c r="Z127" i="18"/>
  <c r="W127" i="18"/>
  <c r="T127" i="18"/>
  <c r="Q127" i="18"/>
  <c r="N127" i="18"/>
  <c r="K127" i="18"/>
  <c r="H127" i="18"/>
  <c r="AO126" i="18"/>
  <c r="AL126" i="18"/>
  <c r="AI126" i="18"/>
  <c r="AF126" i="18"/>
  <c r="AC126" i="18"/>
  <c r="Z126" i="18"/>
  <c r="W126" i="18"/>
  <c r="T126" i="18"/>
  <c r="Q126" i="18"/>
  <c r="N126" i="18"/>
  <c r="K126" i="18"/>
  <c r="H126" i="18"/>
  <c r="AO125" i="18"/>
  <c r="AL125" i="18"/>
  <c r="AI125" i="18"/>
  <c r="AF125" i="18"/>
  <c r="AC125" i="18"/>
  <c r="Z125" i="18"/>
  <c r="W125" i="18"/>
  <c r="T125" i="18"/>
  <c r="Q125" i="18"/>
  <c r="N125" i="18"/>
  <c r="K125" i="18"/>
  <c r="H125" i="18"/>
  <c r="AO124" i="18"/>
  <c r="AL124" i="18"/>
  <c r="AI124" i="18"/>
  <c r="AF124" i="18"/>
  <c r="AC124" i="18"/>
  <c r="Z124" i="18"/>
  <c r="W124" i="18"/>
  <c r="T124" i="18"/>
  <c r="Q124" i="18"/>
  <c r="N124" i="18"/>
  <c r="K124" i="18"/>
  <c r="H124" i="18"/>
  <c r="AO123" i="18"/>
  <c r="AL123" i="18"/>
  <c r="AI123" i="18"/>
  <c r="AF123" i="18"/>
  <c r="AC123" i="18"/>
  <c r="Z123" i="18"/>
  <c r="W123" i="18"/>
  <c r="T123" i="18"/>
  <c r="Q123" i="18"/>
  <c r="N123" i="18"/>
  <c r="K123" i="18"/>
  <c r="H123" i="18"/>
  <c r="AO122" i="18"/>
  <c r="AL122" i="18"/>
  <c r="AI122" i="18"/>
  <c r="AF122" i="18"/>
  <c r="AC122" i="18"/>
  <c r="Z122" i="18"/>
  <c r="Z131" i="18" s="1"/>
  <c r="Z133" i="18" s="1"/>
  <c r="W122" i="18"/>
  <c r="T122" i="18"/>
  <c r="Q122" i="18"/>
  <c r="N122" i="18"/>
  <c r="K122" i="18"/>
  <c r="H122" i="18"/>
  <c r="AO121" i="18"/>
  <c r="AO131" i="18" s="1"/>
  <c r="AO133" i="18" s="1"/>
  <c r="AL121" i="18"/>
  <c r="AL131" i="18" s="1"/>
  <c r="AL133" i="18" s="1"/>
  <c r="AI121" i="18"/>
  <c r="AI131" i="18" s="1"/>
  <c r="AF121" i="18"/>
  <c r="AF131" i="18" s="1"/>
  <c r="AC121" i="18"/>
  <c r="Z121" i="18"/>
  <c r="W121" i="18"/>
  <c r="W131" i="18" s="1"/>
  <c r="W133" i="18" s="1"/>
  <c r="T121" i="18"/>
  <c r="T131" i="18" s="1"/>
  <c r="T133" i="18" s="1"/>
  <c r="Q121" i="18"/>
  <c r="Q131" i="18" s="1"/>
  <c r="Q133" i="18" s="1"/>
  <c r="N121" i="18"/>
  <c r="N131" i="18" s="1"/>
  <c r="N133" i="18" s="1"/>
  <c r="K121" i="18"/>
  <c r="K131" i="18" s="1"/>
  <c r="H121" i="18"/>
  <c r="H131" i="18" s="1"/>
  <c r="AQ114" i="18"/>
  <c r="AP114" i="18"/>
  <c r="AO114" i="18"/>
  <c r="AN114" i="18"/>
  <c r="AM114" i="18"/>
  <c r="AK114" i="18"/>
  <c r="AJ114" i="18"/>
  <c r="AH114" i="18"/>
  <c r="AG114" i="18"/>
  <c r="AE114" i="18"/>
  <c r="AD114" i="18"/>
  <c r="AB114" i="18"/>
  <c r="AA114" i="18"/>
  <c r="Y114" i="18"/>
  <c r="X114" i="18"/>
  <c r="V114" i="18"/>
  <c r="U114" i="18"/>
  <c r="S114" i="18"/>
  <c r="R114" i="18"/>
  <c r="Q114" i="18"/>
  <c r="P114" i="18"/>
  <c r="O114" i="18"/>
  <c r="M114" i="18"/>
  <c r="L114" i="18"/>
  <c r="J114" i="18"/>
  <c r="I114" i="18"/>
  <c r="H114" i="18"/>
  <c r="AQ113" i="18"/>
  <c r="AP113" i="18"/>
  <c r="AN113" i="18"/>
  <c r="AM113" i="18"/>
  <c r="AK113" i="18"/>
  <c r="AJ113" i="18"/>
  <c r="AH113" i="18"/>
  <c r="AG113" i="18"/>
  <c r="AE113" i="18"/>
  <c r="AD113" i="18"/>
  <c r="AC113" i="18"/>
  <c r="AB113" i="18"/>
  <c r="AA113" i="18"/>
  <c r="Y113" i="18"/>
  <c r="X113" i="18"/>
  <c r="V113" i="18"/>
  <c r="U113" i="18"/>
  <c r="T113" i="18"/>
  <c r="S113" i="18"/>
  <c r="R113" i="18"/>
  <c r="P113" i="18"/>
  <c r="O113" i="18"/>
  <c r="M113" i="18"/>
  <c r="L113" i="18"/>
  <c r="J113" i="18"/>
  <c r="I113" i="18"/>
  <c r="AQ112" i="18"/>
  <c r="AP112" i="18"/>
  <c r="AO112" i="18"/>
  <c r="AN112" i="18"/>
  <c r="AM112" i="18"/>
  <c r="AK112" i="18"/>
  <c r="AJ112" i="18"/>
  <c r="AH112" i="18"/>
  <c r="AG112" i="18"/>
  <c r="AF112" i="18"/>
  <c r="AE112" i="18"/>
  <c r="AD112" i="18"/>
  <c r="AB112" i="18"/>
  <c r="AA112" i="18"/>
  <c r="Y112" i="18"/>
  <c r="X112" i="18"/>
  <c r="V112" i="18"/>
  <c r="U112" i="18"/>
  <c r="S112" i="18"/>
  <c r="R112" i="18"/>
  <c r="Q112" i="18"/>
  <c r="P112" i="18"/>
  <c r="O112" i="18"/>
  <c r="M112" i="18"/>
  <c r="L112" i="18"/>
  <c r="J112" i="18"/>
  <c r="I112" i="18"/>
  <c r="AO106" i="18"/>
  <c r="AL106" i="18"/>
  <c r="AL114" i="18" s="1"/>
  <c r="AI106" i="18"/>
  <c r="AI114" i="18" s="1"/>
  <c r="AF106" i="18"/>
  <c r="AC106" i="18"/>
  <c r="AC114" i="18" s="1"/>
  <c r="Z106" i="18"/>
  <c r="Z114" i="18" s="1"/>
  <c r="W106" i="18"/>
  <c r="W114" i="18" s="1"/>
  <c r="T106" i="18"/>
  <c r="T114" i="18" s="1"/>
  <c r="Q106" i="18"/>
  <c r="N106" i="18"/>
  <c r="N114" i="18" s="1"/>
  <c r="K106" i="18"/>
  <c r="K114" i="18" s="1"/>
  <c r="H106" i="18"/>
  <c r="AO105" i="18"/>
  <c r="AO113" i="18" s="1"/>
  <c r="AL105" i="18"/>
  <c r="AL113" i="18" s="1"/>
  <c r="AI105" i="18"/>
  <c r="AI113" i="18" s="1"/>
  <c r="AF105" i="18"/>
  <c r="AF113" i="18" s="1"/>
  <c r="AC105" i="18"/>
  <c r="Z105" i="18"/>
  <c r="Z113" i="18" s="1"/>
  <c r="W105" i="18"/>
  <c r="W113" i="18" s="1"/>
  <c r="T105" i="18"/>
  <c r="Q105" i="18"/>
  <c r="Q113" i="18" s="1"/>
  <c r="N105" i="18"/>
  <c r="N113" i="18" s="1"/>
  <c r="K105" i="18"/>
  <c r="K113" i="18" s="1"/>
  <c r="H105" i="18"/>
  <c r="H113" i="18" s="1"/>
  <c r="AO104" i="18"/>
  <c r="AL104" i="18"/>
  <c r="AL112" i="18" s="1"/>
  <c r="AI104" i="18"/>
  <c r="AI112" i="18" s="1"/>
  <c r="AF104" i="18"/>
  <c r="AC104" i="18"/>
  <c r="AC112" i="18" s="1"/>
  <c r="Z104" i="18"/>
  <c r="Z112" i="18" s="1"/>
  <c r="W104" i="18"/>
  <c r="W112" i="18" s="1"/>
  <c r="T104" i="18"/>
  <c r="T112" i="18" s="1"/>
  <c r="Q104" i="18"/>
  <c r="N104" i="18"/>
  <c r="N112" i="18" s="1"/>
  <c r="K104" i="18"/>
  <c r="K112" i="18" s="1"/>
  <c r="H104" i="18"/>
  <c r="AO98" i="18"/>
  <c r="AL98" i="18"/>
  <c r="AI98" i="18"/>
  <c r="AF98" i="18"/>
  <c r="AF114" i="18" s="1"/>
  <c r="AC98" i="18"/>
  <c r="Z98" i="18"/>
  <c r="W98" i="18"/>
  <c r="T98" i="18"/>
  <c r="Q98" i="18"/>
  <c r="N98" i="18"/>
  <c r="K98" i="18"/>
  <c r="H98" i="18"/>
  <c r="AO97" i="18"/>
  <c r="AL97" i="18"/>
  <c r="AI97" i="18"/>
  <c r="AF97" i="18"/>
  <c r="AC97" i="18"/>
  <c r="Z97" i="18"/>
  <c r="W97" i="18"/>
  <c r="T97" i="18"/>
  <c r="Q97" i="18"/>
  <c r="N97" i="18"/>
  <c r="K97" i="18"/>
  <c r="H97" i="18"/>
  <c r="AO96" i="18"/>
  <c r="AL96" i="18"/>
  <c r="AI96" i="18"/>
  <c r="AF96" i="18"/>
  <c r="AC96" i="18"/>
  <c r="Z96" i="18"/>
  <c r="W96" i="18"/>
  <c r="T96" i="18"/>
  <c r="Q96" i="18"/>
  <c r="N96" i="18"/>
  <c r="K96" i="18"/>
  <c r="H96" i="18"/>
  <c r="H112" i="18" s="1"/>
  <c r="AQ87" i="18"/>
  <c r="AO87" i="18"/>
  <c r="AN87" i="18"/>
  <c r="AL87" i="18"/>
  <c r="AK87" i="18"/>
  <c r="AI87" i="18"/>
  <c r="AH87" i="18"/>
  <c r="AF87" i="18"/>
  <c r="AE87" i="18"/>
  <c r="AC87" i="18"/>
  <c r="AB87" i="18"/>
  <c r="Z87" i="18"/>
  <c r="Y87" i="18"/>
  <c r="W87" i="18"/>
  <c r="V87" i="18"/>
  <c r="T87" i="18"/>
  <c r="S87" i="18"/>
  <c r="Q87" i="18"/>
  <c r="P87" i="18"/>
  <c r="N87" i="18"/>
  <c r="M87" i="18"/>
  <c r="K87" i="18"/>
  <c r="J87" i="18"/>
  <c r="H87" i="18"/>
  <c r="AQ84" i="18"/>
  <c r="AO84" i="18"/>
  <c r="AN84" i="18"/>
  <c r="AL84" i="18"/>
  <c r="AK84" i="18"/>
  <c r="AI84" i="18"/>
  <c r="AH84" i="18"/>
  <c r="AF84" i="18"/>
  <c r="AE84" i="18"/>
  <c r="AC84" i="18"/>
  <c r="AB84" i="18"/>
  <c r="Z84" i="18"/>
  <c r="Y84" i="18"/>
  <c r="W84" i="18"/>
  <c r="V84" i="18"/>
  <c r="T84" i="18"/>
  <c r="S84" i="18"/>
  <c r="Q84" i="18"/>
  <c r="P84" i="18"/>
  <c r="N84" i="18"/>
  <c r="M84" i="18"/>
  <c r="K84" i="18"/>
  <c r="J84" i="18"/>
  <c r="H84" i="18"/>
  <c r="AQ83" i="18"/>
  <c r="AO83" i="18"/>
  <c r="AN83" i="18"/>
  <c r="AL83" i="18"/>
  <c r="AK83" i="18"/>
  <c r="AI83" i="18"/>
  <c r="AH83" i="18"/>
  <c r="AF83" i="18"/>
  <c r="AE83" i="18"/>
  <c r="AC83" i="18"/>
  <c r="AB83" i="18"/>
  <c r="Z83" i="18"/>
  <c r="Y83" i="18"/>
  <c r="W83" i="18"/>
  <c r="V83" i="18"/>
  <c r="T83" i="18"/>
  <c r="S83" i="18"/>
  <c r="Q83" i="18"/>
  <c r="P83" i="18"/>
  <c r="N83" i="18"/>
  <c r="M83" i="18"/>
  <c r="K83" i="18"/>
  <c r="J83" i="18"/>
  <c r="H83" i="18"/>
  <c r="AQ82" i="18"/>
  <c r="AQ89" i="18" s="1"/>
  <c r="AO82" i="18"/>
  <c r="AO89" i="18" s="1"/>
  <c r="AN82" i="18"/>
  <c r="AN89" i="18" s="1"/>
  <c r="AL82" i="18"/>
  <c r="AL89" i="18" s="1"/>
  <c r="AK82" i="18"/>
  <c r="AK89" i="18" s="1"/>
  <c r="AI82" i="18"/>
  <c r="AI89" i="18" s="1"/>
  <c r="AH82" i="18"/>
  <c r="AH89" i="18" s="1"/>
  <c r="AF82" i="18"/>
  <c r="AF89" i="18" s="1"/>
  <c r="AE82" i="18"/>
  <c r="AE89" i="18" s="1"/>
  <c r="AC82" i="18"/>
  <c r="AC89" i="18" s="1"/>
  <c r="AB82" i="18"/>
  <c r="AB89" i="18" s="1"/>
  <c r="Z82" i="18"/>
  <c r="Z89" i="18" s="1"/>
  <c r="Y82" i="18"/>
  <c r="Y89" i="18" s="1"/>
  <c r="W82" i="18"/>
  <c r="W89" i="18" s="1"/>
  <c r="V82" i="18"/>
  <c r="V89" i="18" s="1"/>
  <c r="T82" i="18"/>
  <c r="T89" i="18" s="1"/>
  <c r="S82" i="18"/>
  <c r="S89" i="18" s="1"/>
  <c r="Q82" i="18"/>
  <c r="Q89" i="18" s="1"/>
  <c r="P82" i="18"/>
  <c r="P89" i="18" s="1"/>
  <c r="N82" i="18"/>
  <c r="N89" i="18" s="1"/>
  <c r="M82" i="18"/>
  <c r="M89" i="18" s="1"/>
  <c r="K82" i="18"/>
  <c r="K89" i="18" s="1"/>
  <c r="J82" i="18"/>
  <c r="J89" i="18" s="1"/>
  <c r="H82" i="18"/>
  <c r="H89" i="18" s="1"/>
  <c r="AQ79" i="18"/>
  <c r="AO79" i="18"/>
  <c r="AN79" i="18"/>
  <c r="AL79" i="18"/>
  <c r="AK79" i="18"/>
  <c r="AI79" i="18"/>
  <c r="AH79" i="18"/>
  <c r="AF79" i="18"/>
  <c r="AE79" i="18"/>
  <c r="AC79" i="18"/>
  <c r="AB79" i="18"/>
  <c r="Z79" i="18"/>
  <c r="Y79" i="18"/>
  <c r="W79" i="18"/>
  <c r="V79" i="18"/>
  <c r="T79" i="18"/>
  <c r="S79" i="18"/>
  <c r="Q79" i="18"/>
  <c r="P79" i="18"/>
  <c r="N79" i="18"/>
  <c r="M79" i="18"/>
  <c r="K79" i="18"/>
  <c r="J79" i="18"/>
  <c r="H79" i="18"/>
  <c r="AQ78" i="18"/>
  <c r="AO78" i="18"/>
  <c r="AN78" i="18"/>
  <c r="AL78" i="18"/>
  <c r="AK78" i="18"/>
  <c r="AI78" i="18"/>
  <c r="AH78" i="18"/>
  <c r="AF78" i="18"/>
  <c r="AE78" i="18"/>
  <c r="AC78" i="18"/>
  <c r="AB78" i="18"/>
  <c r="Z78" i="18"/>
  <c r="Y78" i="18"/>
  <c r="W78" i="18"/>
  <c r="V78" i="18"/>
  <c r="T78" i="18"/>
  <c r="S78" i="18"/>
  <c r="Q78" i="18"/>
  <c r="P78" i="18"/>
  <c r="N78" i="18"/>
  <c r="M78" i="18"/>
  <c r="K78" i="18"/>
  <c r="J78" i="18"/>
  <c r="H78" i="18"/>
  <c r="AJ75" i="18"/>
  <c r="L75" i="18"/>
  <c r="AQ74" i="18"/>
  <c r="AP74" i="18"/>
  <c r="AO74" i="18"/>
  <c r="AN74" i="18"/>
  <c r="AM74" i="18"/>
  <c r="AK74" i="18"/>
  <c r="AJ74" i="18"/>
  <c r="AH74" i="18"/>
  <c r="AG74" i="18"/>
  <c r="AE74" i="18"/>
  <c r="AD74" i="18"/>
  <c r="AB74" i="18"/>
  <c r="AA74" i="18"/>
  <c r="Y74" i="18"/>
  <c r="X74" i="18"/>
  <c r="V74" i="18"/>
  <c r="U74" i="18"/>
  <c r="S74" i="18"/>
  <c r="R74" i="18"/>
  <c r="Q74" i="18"/>
  <c r="P74" i="18"/>
  <c r="O74" i="18"/>
  <c r="M74" i="18"/>
  <c r="L74" i="18"/>
  <c r="J74" i="18"/>
  <c r="I74" i="18"/>
  <c r="AQ73" i="18"/>
  <c r="AQ75" i="18" s="1"/>
  <c r="AP73" i="18"/>
  <c r="AP75" i="18" s="1"/>
  <c r="AN73" i="18"/>
  <c r="AM73" i="18"/>
  <c r="AM75" i="18" s="1"/>
  <c r="AK73" i="18"/>
  <c r="AK75" i="18" s="1"/>
  <c r="AJ73" i="18"/>
  <c r="AH73" i="18"/>
  <c r="AH75" i="18" s="1"/>
  <c r="AG73" i="18"/>
  <c r="AG75" i="18" s="1"/>
  <c r="AE73" i="18"/>
  <c r="AE75" i="18" s="1"/>
  <c r="AD73" i="18"/>
  <c r="AD75" i="18" s="1"/>
  <c r="AC73" i="18"/>
  <c r="AB73" i="18"/>
  <c r="AB75" i="18" s="1"/>
  <c r="AA73" i="18"/>
  <c r="AA75" i="18" s="1"/>
  <c r="Y73" i="18"/>
  <c r="Y75" i="18" s="1"/>
  <c r="X73" i="18"/>
  <c r="X75" i="18" s="1"/>
  <c r="V73" i="18"/>
  <c r="V75" i="18" s="1"/>
  <c r="U73" i="18"/>
  <c r="U75" i="18" s="1"/>
  <c r="S73" i="18"/>
  <c r="S75" i="18" s="1"/>
  <c r="R73" i="18"/>
  <c r="R75" i="18" s="1"/>
  <c r="P73" i="18"/>
  <c r="O73" i="18"/>
  <c r="O75" i="18" s="1"/>
  <c r="M73" i="18"/>
  <c r="M75" i="18" s="1"/>
  <c r="L73" i="18"/>
  <c r="J73" i="18"/>
  <c r="J75" i="18" s="1"/>
  <c r="I73" i="18"/>
  <c r="I75" i="18" s="1"/>
  <c r="AS72" i="18"/>
  <c r="AW72" i="18" s="1"/>
  <c r="AR72" i="18"/>
  <c r="AV72" i="18" s="1"/>
  <c r="AO72" i="18"/>
  <c r="AL72" i="18"/>
  <c r="AI72" i="18"/>
  <c r="AF72" i="18"/>
  <c r="AC72" i="18"/>
  <c r="Z72" i="18"/>
  <c r="W72" i="18"/>
  <c r="T72" i="18"/>
  <c r="Q72" i="18"/>
  <c r="N72" i="18"/>
  <c r="K72" i="18"/>
  <c r="H72" i="18"/>
  <c r="AS71" i="18"/>
  <c r="AW71" i="18" s="1"/>
  <c r="AR71" i="18"/>
  <c r="AV71" i="18" s="1"/>
  <c r="AO71" i="18"/>
  <c r="AL71" i="18"/>
  <c r="AI71" i="18"/>
  <c r="AF71" i="18"/>
  <c r="AC71" i="18"/>
  <c r="Z71" i="18"/>
  <c r="W71" i="18"/>
  <c r="T71" i="18"/>
  <c r="Q71" i="18"/>
  <c r="N71" i="18"/>
  <c r="K71" i="18"/>
  <c r="H71" i="18"/>
  <c r="AS70" i="18"/>
  <c r="AW70" i="18" s="1"/>
  <c r="AR70" i="18"/>
  <c r="AV70" i="18" s="1"/>
  <c r="AO70" i="18"/>
  <c r="AL70" i="18"/>
  <c r="AL74" i="18" s="1"/>
  <c r="AI70" i="18"/>
  <c r="AF70" i="18"/>
  <c r="AF74" i="18" s="1"/>
  <c r="AC70" i="18"/>
  <c r="AC74" i="18" s="1"/>
  <c r="Z70" i="18"/>
  <c r="Z74" i="18" s="1"/>
  <c r="W70" i="18"/>
  <c r="T70" i="18"/>
  <c r="T74" i="18" s="1"/>
  <c r="Q70" i="18"/>
  <c r="N70" i="18"/>
  <c r="N74" i="18" s="1"/>
  <c r="K70" i="18"/>
  <c r="H70" i="18"/>
  <c r="AS69" i="18"/>
  <c r="AW69" i="18" s="1"/>
  <c r="AR69" i="18"/>
  <c r="AV69" i="18" s="1"/>
  <c r="AO69" i="18"/>
  <c r="AL69" i="18"/>
  <c r="AI69" i="18"/>
  <c r="AF69" i="18"/>
  <c r="AC69" i="18"/>
  <c r="Z69" i="18"/>
  <c r="W69" i="18"/>
  <c r="T69" i="18"/>
  <c r="Q69" i="18"/>
  <c r="N69" i="18"/>
  <c r="K69" i="18"/>
  <c r="H69" i="18"/>
  <c r="AS68" i="18"/>
  <c r="AW68" i="18" s="1"/>
  <c r="AR68" i="18"/>
  <c r="AV68" i="18" s="1"/>
  <c r="AO68" i="18"/>
  <c r="AL68" i="18"/>
  <c r="AI68" i="18"/>
  <c r="AF68" i="18"/>
  <c r="AC68" i="18"/>
  <c r="Z68" i="18"/>
  <c r="W68" i="18"/>
  <c r="T68" i="18"/>
  <c r="Q68" i="18"/>
  <c r="N68" i="18"/>
  <c r="K68" i="18"/>
  <c r="H68" i="18"/>
  <c r="AS67" i="18"/>
  <c r="AW67" i="18" s="1"/>
  <c r="AR67" i="18"/>
  <c r="AV67" i="18" s="1"/>
  <c r="AO67" i="18"/>
  <c r="AL67" i="18"/>
  <c r="AI67" i="18"/>
  <c r="AF67" i="18"/>
  <c r="AC67" i="18"/>
  <c r="Z67" i="18"/>
  <c r="W67" i="18"/>
  <c r="T67" i="18"/>
  <c r="Q67" i="18"/>
  <c r="N67" i="18"/>
  <c r="K67" i="18"/>
  <c r="H67" i="18"/>
  <c r="H74" i="18" s="1"/>
  <c r="AS66" i="18"/>
  <c r="AW66" i="18" s="1"/>
  <c r="AR66" i="18"/>
  <c r="AV66" i="18" s="1"/>
  <c r="AO66" i="18"/>
  <c r="AL66" i="18"/>
  <c r="AI66" i="18"/>
  <c r="AF66" i="18"/>
  <c r="AC66" i="18"/>
  <c r="Z66" i="18"/>
  <c r="W66" i="18"/>
  <c r="T66" i="18"/>
  <c r="Q66" i="18"/>
  <c r="N66" i="18"/>
  <c r="K66" i="18"/>
  <c r="H66" i="18"/>
  <c r="AS65" i="18"/>
  <c r="AW65" i="18" s="1"/>
  <c r="AR65" i="18"/>
  <c r="AV65" i="18" s="1"/>
  <c r="AO65" i="18"/>
  <c r="AL65" i="18"/>
  <c r="AI65" i="18"/>
  <c r="AF65" i="18"/>
  <c r="AC65" i="18"/>
  <c r="Z65" i="18"/>
  <c r="W65" i="18"/>
  <c r="T65" i="18"/>
  <c r="Q65" i="18"/>
  <c r="N65" i="18"/>
  <c r="K65" i="18"/>
  <c r="H65" i="18"/>
  <c r="AS64" i="18"/>
  <c r="AW64" i="18" s="1"/>
  <c r="AR64" i="18"/>
  <c r="AV64" i="18" s="1"/>
  <c r="AO64" i="18"/>
  <c r="AL64" i="18"/>
  <c r="AI64" i="18"/>
  <c r="AF64" i="18"/>
  <c r="AC64" i="18"/>
  <c r="Z64" i="18"/>
  <c r="W64" i="18"/>
  <c r="T64" i="18"/>
  <c r="Q64" i="18"/>
  <c r="N64" i="18"/>
  <c r="K64" i="18"/>
  <c r="H64" i="18"/>
  <c r="AS63" i="18"/>
  <c r="AW63" i="18" s="1"/>
  <c r="AR63" i="18"/>
  <c r="AV63" i="18" s="1"/>
  <c r="AO63" i="18"/>
  <c r="AL63" i="18"/>
  <c r="AI63" i="18"/>
  <c r="AF63" i="18"/>
  <c r="AC63" i="18"/>
  <c r="Z63" i="18"/>
  <c r="W63" i="18"/>
  <c r="T63" i="18"/>
  <c r="Q63" i="18"/>
  <c r="N63" i="18"/>
  <c r="K63" i="18"/>
  <c r="H63" i="18"/>
  <c r="AS62" i="18"/>
  <c r="AW62" i="18" s="1"/>
  <c r="AR62" i="18"/>
  <c r="AV62" i="18" s="1"/>
  <c r="AO62" i="18"/>
  <c r="AL62" i="18"/>
  <c r="AI62" i="18"/>
  <c r="AF62" i="18"/>
  <c r="AC62" i="18"/>
  <c r="Z62" i="18"/>
  <c r="W62" i="18"/>
  <c r="T62" i="18"/>
  <c r="Q62" i="18"/>
  <c r="N62" i="18"/>
  <c r="K62" i="18"/>
  <c r="H62" i="18"/>
  <c r="AS61" i="18"/>
  <c r="AW61" i="18" s="1"/>
  <c r="AR61" i="18"/>
  <c r="AV61" i="18" s="1"/>
  <c r="AO61" i="18"/>
  <c r="AL61" i="18"/>
  <c r="AI61" i="18"/>
  <c r="AF61" i="18"/>
  <c r="AC61" i="18"/>
  <c r="Z61" i="18"/>
  <c r="W61" i="18"/>
  <c r="T61" i="18"/>
  <c r="Q61" i="18"/>
  <c r="N61" i="18"/>
  <c r="K61" i="18"/>
  <c r="H61" i="18"/>
  <c r="AS60" i="18"/>
  <c r="AW60" i="18" s="1"/>
  <c r="AR60" i="18"/>
  <c r="AV60" i="18" s="1"/>
  <c r="AO60" i="18"/>
  <c r="AL60" i="18"/>
  <c r="AI60" i="18"/>
  <c r="AF60" i="18"/>
  <c r="AC60" i="18"/>
  <c r="Z60" i="18"/>
  <c r="W60" i="18"/>
  <c r="T60" i="18"/>
  <c r="Q60" i="18"/>
  <c r="N60" i="18"/>
  <c r="K60" i="18"/>
  <c r="H60" i="18"/>
  <c r="CG59" i="18"/>
  <c r="CD59" i="18"/>
  <c r="CA59" i="18"/>
  <c r="BX59" i="18"/>
  <c r="BU59" i="18"/>
  <c r="BR59" i="18"/>
  <c r="BO59" i="18"/>
  <c r="BL59" i="18"/>
  <c r="BI59" i="18"/>
  <c r="BF59" i="18"/>
  <c r="BC59" i="18"/>
  <c r="AZ59" i="18"/>
  <c r="AS59" i="18"/>
  <c r="AW59" i="18" s="1"/>
  <c r="AR59" i="18"/>
  <c r="AV59" i="18" s="1"/>
  <c r="AO59" i="18"/>
  <c r="AL59" i="18"/>
  <c r="AI59" i="18"/>
  <c r="AF59" i="18"/>
  <c r="AC59" i="18"/>
  <c r="Z59" i="18"/>
  <c r="W59" i="18"/>
  <c r="T59" i="18"/>
  <c r="Q59" i="18"/>
  <c r="N59" i="18"/>
  <c r="K59" i="18"/>
  <c r="H59" i="18"/>
  <c r="AS58" i="18"/>
  <c r="AW58" i="18" s="1"/>
  <c r="AR58" i="18"/>
  <c r="AV58" i="18" s="1"/>
  <c r="AO58" i="18"/>
  <c r="AL58" i="18"/>
  <c r="AI58" i="18"/>
  <c r="AF58" i="18"/>
  <c r="AC58" i="18"/>
  <c r="Z58" i="18"/>
  <c r="W58" i="18"/>
  <c r="T58" i="18"/>
  <c r="Q58" i="18"/>
  <c r="N58" i="18"/>
  <c r="K58" i="18"/>
  <c r="H58" i="18"/>
  <c r="AS57" i="18"/>
  <c r="AW57" i="18" s="1"/>
  <c r="AR57" i="18"/>
  <c r="AV57" i="18" s="1"/>
  <c r="AO57" i="18"/>
  <c r="AL57" i="18"/>
  <c r="AI57" i="18"/>
  <c r="AF57" i="18"/>
  <c r="AC57" i="18"/>
  <c r="Z57" i="18"/>
  <c r="W57" i="18"/>
  <c r="T57" i="18"/>
  <c r="Q57" i="18"/>
  <c r="N57" i="18"/>
  <c r="K57" i="18"/>
  <c r="H57" i="18"/>
  <c r="AS56" i="18"/>
  <c r="AW56" i="18" s="1"/>
  <c r="AR56" i="18"/>
  <c r="AV56" i="18" s="1"/>
  <c r="AO56" i="18"/>
  <c r="AL56" i="18"/>
  <c r="AI56" i="18"/>
  <c r="AF56" i="18"/>
  <c r="AC56" i="18"/>
  <c r="Z56" i="18"/>
  <c r="W56" i="18"/>
  <c r="T56" i="18"/>
  <c r="Q56" i="18"/>
  <c r="N56" i="18"/>
  <c r="K56" i="18"/>
  <c r="H56" i="18"/>
  <c r="AV55" i="18"/>
  <c r="AS55" i="18"/>
  <c r="AW55" i="18" s="1"/>
  <c r="AR55" i="18"/>
  <c r="AO55" i="18"/>
  <c r="AL55" i="18"/>
  <c r="AI55" i="18"/>
  <c r="AF55" i="18"/>
  <c r="AC55" i="18"/>
  <c r="Z55" i="18"/>
  <c r="W55" i="18"/>
  <c r="T55" i="18"/>
  <c r="Q55" i="18"/>
  <c r="N55" i="18"/>
  <c r="K55" i="18"/>
  <c r="H55" i="18"/>
  <c r="AV54" i="18"/>
  <c r="AS54" i="18"/>
  <c r="AW54" i="18" s="1"/>
  <c r="AR54" i="18"/>
  <c r="AO54" i="18"/>
  <c r="AL54" i="18"/>
  <c r="AI54" i="18"/>
  <c r="AF54" i="18"/>
  <c r="AC54" i="18"/>
  <c r="Z54" i="18"/>
  <c r="W54" i="18"/>
  <c r="T54" i="18"/>
  <c r="Q54" i="18"/>
  <c r="N54" i="18"/>
  <c r="K54" i="18"/>
  <c r="H54" i="18"/>
  <c r="CG53" i="18"/>
  <c r="CD53" i="18"/>
  <c r="CA53" i="18"/>
  <c r="BX53" i="18"/>
  <c r="BU53" i="18"/>
  <c r="BR53" i="18"/>
  <c r="BO53" i="18"/>
  <c r="BL53" i="18"/>
  <c r="BI53" i="18"/>
  <c r="BF53" i="18"/>
  <c r="BC53" i="18"/>
  <c r="AZ53" i="18"/>
  <c r="AS53" i="18"/>
  <c r="AW53" i="18" s="1"/>
  <c r="AR53" i="18"/>
  <c r="AV53" i="18" s="1"/>
  <c r="AO53" i="18"/>
  <c r="AL53" i="18"/>
  <c r="AI53" i="18"/>
  <c r="AF53" i="18"/>
  <c r="AC53" i="18"/>
  <c r="Z53" i="18"/>
  <c r="W53" i="18"/>
  <c r="T53" i="18"/>
  <c r="Q53" i="18"/>
  <c r="N53" i="18"/>
  <c r="K53" i="18"/>
  <c r="H53" i="18"/>
  <c r="CG52" i="18"/>
  <c r="CD52" i="18"/>
  <c r="CA52" i="18"/>
  <c r="BX52" i="18"/>
  <c r="BU52" i="18"/>
  <c r="BR52" i="18"/>
  <c r="BO52" i="18"/>
  <c r="BL52" i="18"/>
  <c r="BI52" i="18"/>
  <c r="BF52" i="18"/>
  <c r="BC52" i="18"/>
  <c r="AZ52" i="18"/>
  <c r="AS52" i="18"/>
  <c r="AW52" i="18" s="1"/>
  <c r="AR52" i="18"/>
  <c r="AV52" i="18" s="1"/>
  <c r="AO52" i="18"/>
  <c r="AL52" i="18"/>
  <c r="AI52" i="18"/>
  <c r="AF52" i="18"/>
  <c r="AC52" i="18"/>
  <c r="Z52" i="18"/>
  <c r="W52" i="18"/>
  <c r="T52" i="18"/>
  <c r="Q52" i="18"/>
  <c r="N52" i="18"/>
  <c r="K52" i="18"/>
  <c r="H52" i="18"/>
  <c r="AS51" i="18"/>
  <c r="AW51" i="18" s="1"/>
  <c r="AR51" i="18"/>
  <c r="AV51" i="18" s="1"/>
  <c r="AO51" i="18"/>
  <c r="AL51" i="18"/>
  <c r="AI51" i="18"/>
  <c r="AF51" i="18"/>
  <c r="AC51" i="18"/>
  <c r="Z51" i="18"/>
  <c r="W51" i="18"/>
  <c r="T51" i="18"/>
  <c r="Q51" i="18"/>
  <c r="N51" i="18"/>
  <c r="K51" i="18"/>
  <c r="H51" i="18"/>
  <c r="AV50" i="18"/>
  <c r="AS50" i="18"/>
  <c r="AW50" i="18" s="1"/>
  <c r="AR50" i="18"/>
  <c r="AO50" i="18"/>
  <c r="AL50" i="18"/>
  <c r="AI50" i="18"/>
  <c r="AF50" i="18"/>
  <c r="AC50" i="18"/>
  <c r="Z50" i="18"/>
  <c r="W50" i="18"/>
  <c r="T50" i="18"/>
  <c r="Q50" i="18"/>
  <c r="N50" i="18"/>
  <c r="K50" i="18"/>
  <c r="H50" i="18"/>
  <c r="AS49" i="18"/>
  <c r="AW49" i="18" s="1"/>
  <c r="AR49" i="18"/>
  <c r="AV49" i="18" s="1"/>
  <c r="AO49" i="18"/>
  <c r="AL49" i="18"/>
  <c r="AI49" i="18"/>
  <c r="AF49" i="18"/>
  <c r="AC49" i="18"/>
  <c r="Z49" i="18"/>
  <c r="W49" i="18"/>
  <c r="T49" i="18"/>
  <c r="T73" i="18" s="1"/>
  <c r="Q49" i="18"/>
  <c r="N49" i="18"/>
  <c r="K49" i="18"/>
  <c r="H49" i="18"/>
  <c r="AV48" i="18"/>
  <c r="AS48" i="18"/>
  <c r="AW48" i="18" s="1"/>
  <c r="AR48" i="18"/>
  <c r="AO48" i="18"/>
  <c r="AL48" i="18"/>
  <c r="AI48" i="18"/>
  <c r="AF48" i="18"/>
  <c r="AC48" i="18"/>
  <c r="Z48" i="18"/>
  <c r="W48" i="18"/>
  <c r="T48" i="18"/>
  <c r="Q48" i="18"/>
  <c r="N48" i="18"/>
  <c r="K48" i="18"/>
  <c r="H48" i="18"/>
  <c r="AV47" i="18"/>
  <c r="AS47" i="18"/>
  <c r="AW47" i="18" s="1"/>
  <c r="AR47" i="18"/>
  <c r="AO47" i="18"/>
  <c r="AO73" i="18" s="1"/>
  <c r="AO75" i="18" s="1"/>
  <c r="AL47" i="18"/>
  <c r="AL73" i="18" s="1"/>
  <c r="AL75" i="18" s="1"/>
  <c r="AI47" i="18"/>
  <c r="AF47" i="18"/>
  <c r="AF73" i="18" s="1"/>
  <c r="AF75" i="18" s="1"/>
  <c r="AC47" i="18"/>
  <c r="Z47" i="18"/>
  <c r="W47" i="18"/>
  <c r="W73" i="18" s="1"/>
  <c r="T47" i="18"/>
  <c r="Q47" i="18"/>
  <c r="Q73" i="18" s="1"/>
  <c r="Q75" i="18" s="1"/>
  <c r="N47" i="18"/>
  <c r="N73" i="18" s="1"/>
  <c r="N75" i="18" s="1"/>
  <c r="K47" i="18"/>
  <c r="H47" i="18"/>
  <c r="H73" i="18" s="1"/>
  <c r="H75" i="18" s="1"/>
  <c r="AQ43" i="18"/>
  <c r="AN43" i="18"/>
  <c r="AE43" i="18"/>
  <c r="X43" i="18"/>
  <c r="P43" i="18"/>
  <c r="O43" i="18"/>
  <c r="M43" i="18"/>
  <c r="H43" i="18"/>
  <c r="AQ42" i="18"/>
  <c r="AP42" i="18"/>
  <c r="AN42" i="18"/>
  <c r="AM42" i="18"/>
  <c r="AL42" i="18"/>
  <c r="AK42" i="18"/>
  <c r="AK43" i="18" s="1"/>
  <c r="AJ42" i="18"/>
  <c r="AH42" i="18"/>
  <c r="AG42" i="18"/>
  <c r="AE42" i="18"/>
  <c r="AD42" i="18"/>
  <c r="AB42" i="18"/>
  <c r="AA42" i="18"/>
  <c r="Y42" i="18"/>
  <c r="X42" i="18"/>
  <c r="V42" i="18"/>
  <c r="U42" i="18"/>
  <c r="U43" i="18" s="1"/>
  <c r="S42" i="18"/>
  <c r="R42" i="18"/>
  <c r="P42" i="18"/>
  <c r="O42" i="18"/>
  <c r="M42" i="18"/>
  <c r="L42" i="18"/>
  <c r="J42" i="18"/>
  <c r="I42" i="18"/>
  <c r="AQ41" i="18"/>
  <c r="AP41" i="18"/>
  <c r="AP43" i="18" s="1"/>
  <c r="AN41" i="18"/>
  <c r="AM41" i="18"/>
  <c r="AM43" i="18" s="1"/>
  <c r="AK41" i="18"/>
  <c r="AJ41" i="18"/>
  <c r="AJ43" i="18" s="1"/>
  <c r="AH41" i="18"/>
  <c r="AH43" i="18" s="1"/>
  <c r="AG41" i="18"/>
  <c r="AG43" i="18" s="1"/>
  <c r="AE41" i="18"/>
  <c r="AD41" i="18"/>
  <c r="AB41" i="18"/>
  <c r="AB43" i="18" s="1"/>
  <c r="AA41" i="18"/>
  <c r="AA43" i="18" s="1"/>
  <c r="Y41" i="18"/>
  <c r="Y43" i="18" s="1"/>
  <c r="X41" i="18"/>
  <c r="V41" i="18"/>
  <c r="V43" i="18" s="1"/>
  <c r="U41" i="18"/>
  <c r="S41" i="18"/>
  <c r="S43" i="18" s="1"/>
  <c r="R41" i="18"/>
  <c r="R43" i="18" s="1"/>
  <c r="P41" i="18"/>
  <c r="O41" i="18"/>
  <c r="M41" i="18"/>
  <c r="L41" i="18"/>
  <c r="L43" i="18" s="1"/>
  <c r="J41" i="18"/>
  <c r="J43" i="18" s="1"/>
  <c r="I41" i="18"/>
  <c r="AS40" i="18"/>
  <c r="AS42" i="18" s="1"/>
  <c r="AR40" i="18"/>
  <c r="AO40" i="18"/>
  <c r="AL40" i="18"/>
  <c r="AI40" i="18"/>
  <c r="AF40" i="18"/>
  <c r="AF42" i="18" s="1"/>
  <c r="AC40" i="18"/>
  <c r="Z40" i="18"/>
  <c r="Z42" i="18" s="1"/>
  <c r="W40" i="18"/>
  <c r="T40" i="18"/>
  <c r="Q40" i="18"/>
  <c r="N40" i="18"/>
  <c r="N42" i="18" s="1"/>
  <c r="K40" i="18"/>
  <c r="H40" i="18"/>
  <c r="H42" i="18" s="1"/>
  <c r="AS39" i="18"/>
  <c r="AR39" i="18"/>
  <c r="AO39" i="18"/>
  <c r="AO42" i="18" s="1"/>
  <c r="AL39" i="18"/>
  <c r="AI39" i="18"/>
  <c r="AF39" i="18"/>
  <c r="AC39" i="18"/>
  <c r="Z39" i="18"/>
  <c r="W39" i="18"/>
  <c r="T39" i="18"/>
  <c r="Q39" i="18"/>
  <c r="Q42" i="18" s="1"/>
  <c r="N39" i="18"/>
  <c r="K39" i="18"/>
  <c r="H39" i="18"/>
  <c r="AS38" i="18"/>
  <c r="AR38" i="18"/>
  <c r="AO38" i="18"/>
  <c r="AL38" i="18"/>
  <c r="AI38" i="18"/>
  <c r="AI42" i="18" s="1"/>
  <c r="AF38" i="18"/>
  <c r="AC38" i="18"/>
  <c r="Z38" i="18"/>
  <c r="W38" i="18"/>
  <c r="T38" i="18"/>
  <c r="Q38" i="18"/>
  <c r="N38" i="18"/>
  <c r="K38" i="18"/>
  <c r="K42" i="18" s="1"/>
  <c r="H38" i="18"/>
  <c r="AS37" i="18"/>
  <c r="AR37" i="18"/>
  <c r="AO37" i="18"/>
  <c r="AL37" i="18"/>
  <c r="AI37" i="18"/>
  <c r="AF37" i="18"/>
  <c r="AC37" i="18"/>
  <c r="AC42" i="18" s="1"/>
  <c r="Z37" i="18"/>
  <c r="W37" i="18"/>
  <c r="T37" i="18"/>
  <c r="Q37" i="18"/>
  <c r="N37" i="18"/>
  <c r="K37" i="18"/>
  <c r="H37" i="18"/>
  <c r="AS36" i="18"/>
  <c r="AR36" i="18"/>
  <c r="AO36" i="18"/>
  <c r="AL36" i="18"/>
  <c r="AI36" i="18"/>
  <c r="AF36" i="18"/>
  <c r="AC36" i="18"/>
  <c r="Z36" i="18"/>
  <c r="W36" i="18"/>
  <c r="T36" i="18"/>
  <c r="Q36" i="18"/>
  <c r="N36" i="18"/>
  <c r="K36" i="18"/>
  <c r="H36" i="18"/>
  <c r="AS35" i="18"/>
  <c r="AR35" i="18"/>
  <c r="AO35" i="18"/>
  <c r="AL35" i="18"/>
  <c r="AI35" i="18"/>
  <c r="AF35" i="18"/>
  <c r="AC35" i="18"/>
  <c r="Z35" i="18"/>
  <c r="W35" i="18"/>
  <c r="T35" i="18"/>
  <c r="Q35" i="18"/>
  <c r="N35" i="18"/>
  <c r="K35" i="18"/>
  <c r="H35" i="18"/>
  <c r="AS34" i="18"/>
  <c r="AR34" i="18"/>
  <c r="AO34" i="18"/>
  <c r="AL34" i="18"/>
  <c r="AI34" i="18"/>
  <c r="AF34" i="18"/>
  <c r="AC34" i="18"/>
  <c r="Z34" i="18"/>
  <c r="W34" i="18"/>
  <c r="T34" i="18"/>
  <c r="Q34" i="18"/>
  <c r="N34" i="18"/>
  <c r="K34" i="18"/>
  <c r="H34" i="18"/>
  <c r="AS33" i="18"/>
  <c r="AR33" i="18"/>
  <c r="AR41" i="18" s="1"/>
  <c r="AO33" i="18"/>
  <c r="AL33" i="18"/>
  <c r="AI33" i="18"/>
  <c r="AF33" i="18"/>
  <c r="AC33" i="18"/>
  <c r="Z33" i="18"/>
  <c r="W33" i="18"/>
  <c r="T33" i="18"/>
  <c r="T41" i="18" s="1"/>
  <c r="Q33" i="18"/>
  <c r="N33" i="18"/>
  <c r="K33" i="18"/>
  <c r="K41" i="18" s="1"/>
  <c r="K43" i="18" s="1"/>
  <c r="H33" i="18"/>
  <c r="AS32" i="18"/>
  <c r="AR32" i="18"/>
  <c r="AO32" i="18"/>
  <c r="AL32" i="18"/>
  <c r="AI32" i="18"/>
  <c r="AI41" i="18" s="1"/>
  <c r="AF32" i="18"/>
  <c r="AC32" i="18"/>
  <c r="Z32" i="18"/>
  <c r="W32" i="18"/>
  <c r="T32" i="18"/>
  <c r="Q32" i="18"/>
  <c r="N32" i="18"/>
  <c r="K32" i="18"/>
  <c r="H32" i="18"/>
  <c r="AS31" i="18"/>
  <c r="AR31" i="18"/>
  <c r="AO31" i="18"/>
  <c r="AO41" i="18" s="1"/>
  <c r="AO43" i="18" s="1"/>
  <c r="AL31" i="18"/>
  <c r="AI31" i="18"/>
  <c r="AF31" i="18"/>
  <c r="AF41" i="18" s="1"/>
  <c r="AF43" i="18" s="1"/>
  <c r="AC31" i="18"/>
  <c r="Z31" i="18"/>
  <c r="Z41" i="18" s="1"/>
  <c r="W31" i="18"/>
  <c r="W41" i="18" s="1"/>
  <c r="T31" i="18"/>
  <c r="Q31" i="18"/>
  <c r="Q41" i="18" s="1"/>
  <c r="Q43" i="18" s="1"/>
  <c r="N31" i="18"/>
  <c r="K31" i="18"/>
  <c r="H31" i="18"/>
  <c r="H41" i="18" s="1"/>
  <c r="B27" i="18"/>
  <c r="B26" i="18"/>
  <c r="B25" i="18"/>
  <c r="AQ24" i="18"/>
  <c r="AP24" i="18"/>
  <c r="AN24" i="18"/>
  <c r="AM24" i="18"/>
  <c r="AK24" i="18"/>
  <c r="AJ24" i="18"/>
  <c r="AH24" i="18"/>
  <c r="AG24" i="18"/>
  <c r="AE24" i="18"/>
  <c r="AD24" i="18"/>
  <c r="AB24" i="18"/>
  <c r="AA24" i="18"/>
  <c r="Z24" i="18"/>
  <c r="Y24" i="18"/>
  <c r="X24" i="18"/>
  <c r="V24" i="18"/>
  <c r="U24" i="18"/>
  <c r="S24" i="18"/>
  <c r="R24" i="18"/>
  <c r="P24" i="18"/>
  <c r="O24" i="18"/>
  <c r="N24" i="18"/>
  <c r="M24" i="18"/>
  <c r="L24" i="18"/>
  <c r="J24" i="18"/>
  <c r="I24" i="18"/>
  <c r="AQ23" i="18"/>
  <c r="AP23" i="18"/>
  <c r="AN23" i="18"/>
  <c r="AM23" i="18"/>
  <c r="AL23" i="18"/>
  <c r="AK23" i="18"/>
  <c r="AJ23" i="18"/>
  <c r="AI23" i="18"/>
  <c r="AH23" i="18"/>
  <c r="AG23" i="18"/>
  <c r="AF23" i="18"/>
  <c r="AE23" i="18"/>
  <c r="AD23" i="18"/>
  <c r="AB23" i="18"/>
  <c r="AA23" i="18"/>
  <c r="Y23" i="18"/>
  <c r="X23" i="18"/>
  <c r="V23" i="18"/>
  <c r="U23" i="18"/>
  <c r="S23" i="18"/>
  <c r="R23" i="18"/>
  <c r="P23" i="18"/>
  <c r="O23" i="18"/>
  <c r="M23" i="18"/>
  <c r="L23" i="18"/>
  <c r="K23" i="18"/>
  <c r="J23" i="18"/>
  <c r="I23" i="18"/>
  <c r="AQ22" i="18"/>
  <c r="AP22" i="18"/>
  <c r="AN22" i="18"/>
  <c r="AM22" i="18"/>
  <c r="AL22" i="18"/>
  <c r="AK22" i="18"/>
  <c r="AJ22" i="18"/>
  <c r="AH22" i="18"/>
  <c r="AG22" i="18"/>
  <c r="AE22" i="18"/>
  <c r="AD22" i="18"/>
  <c r="AB22" i="18"/>
  <c r="AA22" i="18"/>
  <c r="Z22" i="18"/>
  <c r="Y22" i="18"/>
  <c r="X22" i="18"/>
  <c r="W22" i="18"/>
  <c r="V22" i="18"/>
  <c r="U22" i="18"/>
  <c r="T22" i="18"/>
  <c r="S22" i="18"/>
  <c r="R22" i="18"/>
  <c r="P22" i="18"/>
  <c r="O22" i="18"/>
  <c r="N22" i="18"/>
  <c r="M22" i="18"/>
  <c r="L22" i="18"/>
  <c r="J22" i="18"/>
  <c r="I22" i="18"/>
  <c r="AS16" i="18"/>
  <c r="AR16" i="18"/>
  <c r="AO16" i="18"/>
  <c r="AO24" i="18" s="1"/>
  <c r="AL16" i="18"/>
  <c r="AL24" i="18" s="1"/>
  <c r="AI16" i="18"/>
  <c r="AI24" i="18" s="1"/>
  <c r="AF16" i="18"/>
  <c r="AF24" i="18" s="1"/>
  <c r="AC16" i="18"/>
  <c r="Z16" i="18"/>
  <c r="W16" i="18"/>
  <c r="W24" i="18" s="1"/>
  <c r="T16" i="18"/>
  <c r="Q16" i="18"/>
  <c r="Q24" i="18" s="1"/>
  <c r="N16" i="18"/>
  <c r="K16" i="18"/>
  <c r="K24" i="18" s="1"/>
  <c r="H16" i="18"/>
  <c r="H24" i="18" s="1"/>
  <c r="AS15" i="18"/>
  <c r="AR15" i="18"/>
  <c r="AO15" i="18"/>
  <c r="AO23" i="18" s="1"/>
  <c r="AL15" i="18"/>
  <c r="AI15" i="18"/>
  <c r="AF15" i="18"/>
  <c r="AC15" i="18"/>
  <c r="AC23" i="18" s="1"/>
  <c r="Z15" i="18"/>
  <c r="Z23" i="18" s="1"/>
  <c r="W15" i="18"/>
  <c r="T15" i="18"/>
  <c r="T23" i="18" s="1"/>
  <c r="Q15" i="18"/>
  <c r="Q23" i="18" s="1"/>
  <c r="N15" i="18"/>
  <c r="K15" i="18"/>
  <c r="H15" i="18"/>
  <c r="H23" i="18" s="1"/>
  <c r="AS14" i="18"/>
  <c r="AR14" i="18"/>
  <c r="AO14" i="18"/>
  <c r="AL14" i="18"/>
  <c r="AI14" i="18"/>
  <c r="AI22" i="18" s="1"/>
  <c r="AF14" i="18"/>
  <c r="AC14" i="18"/>
  <c r="AC22" i="18" s="1"/>
  <c r="Z14" i="18"/>
  <c r="W14" i="18"/>
  <c r="T14" i="18"/>
  <c r="Q14" i="18"/>
  <c r="N14" i="18"/>
  <c r="K14" i="18"/>
  <c r="K22" i="18" s="1"/>
  <c r="H14" i="18"/>
  <c r="AS8" i="18"/>
  <c r="AR8" i="18"/>
  <c r="AO8" i="18"/>
  <c r="AL8" i="18"/>
  <c r="AI8" i="18"/>
  <c r="AF8" i="18"/>
  <c r="AC8" i="18"/>
  <c r="Z8" i="18"/>
  <c r="W8" i="18"/>
  <c r="T8" i="18"/>
  <c r="T24" i="18" s="1"/>
  <c r="Q8" i="18"/>
  <c r="N8" i="18"/>
  <c r="K8" i="18"/>
  <c r="H8" i="18"/>
  <c r="AS7" i="18"/>
  <c r="AR7" i="18"/>
  <c r="AO7" i="18"/>
  <c r="AL7" i="18"/>
  <c r="AI7" i="18"/>
  <c r="AF7" i="18"/>
  <c r="AC7" i="18"/>
  <c r="Z7" i="18"/>
  <c r="W7" i="18"/>
  <c r="W23" i="18" s="1"/>
  <c r="T7" i="18"/>
  <c r="Q7" i="18"/>
  <c r="N7" i="18"/>
  <c r="N23" i="18" s="1"/>
  <c r="K7" i="18"/>
  <c r="H7" i="18"/>
  <c r="AS6" i="18"/>
  <c r="AR6" i="18"/>
  <c r="AO6" i="18"/>
  <c r="AL6" i="18"/>
  <c r="AI6" i="18"/>
  <c r="AF6" i="18"/>
  <c r="AC6" i="18"/>
  <c r="Z6" i="18"/>
  <c r="W6" i="18"/>
  <c r="T6" i="18"/>
  <c r="Q6" i="18"/>
  <c r="N6" i="18"/>
  <c r="K6" i="18"/>
  <c r="H6" i="18"/>
  <c r="AI43" i="18" l="1"/>
  <c r="T75" i="18"/>
  <c r="AR43" i="18"/>
  <c r="P75" i="18"/>
  <c r="W42" i="18"/>
  <c r="W43" i="18" s="1"/>
  <c r="H165" i="18"/>
  <c r="Q22" i="18"/>
  <c r="Z43" i="18"/>
  <c r="AD43" i="18"/>
  <c r="K74" i="18"/>
  <c r="AI74" i="18"/>
  <c r="AC41" i="18"/>
  <c r="AC43" i="18" s="1"/>
  <c r="K73" i="18"/>
  <c r="K75" i="18" s="1"/>
  <c r="AI73" i="18"/>
  <c r="AI75" i="18" s="1"/>
  <c r="AC75" i="18"/>
  <c r="T164" i="18"/>
  <c r="T165" i="18" s="1"/>
  <c r="AF165" i="18"/>
  <c r="Z73" i="18"/>
  <c r="Z75" i="18" s="1"/>
  <c r="AS41" i="18"/>
  <c r="AS43" i="18" s="1"/>
  <c r="AS45" i="18" s="1"/>
  <c r="AN75" i="18"/>
  <c r="H133" i="18"/>
  <c r="AF133" i="18"/>
  <c r="I43" i="18"/>
  <c r="AO22" i="18"/>
  <c r="AC24" i="18"/>
  <c r="AC133" i="18"/>
  <c r="AN133" i="18"/>
  <c r="H22" i="18"/>
  <c r="AF22" i="18"/>
  <c r="N41" i="18"/>
  <c r="N43" i="18" s="1"/>
  <c r="AL41" i="18"/>
  <c r="AL43" i="18" s="1"/>
  <c r="T42" i="18"/>
  <c r="T43" i="18" s="1"/>
  <c r="AR42" i="18"/>
  <c r="W74" i="18"/>
  <c r="W75" i="18" s="1"/>
  <c r="K133" i="18"/>
  <c r="AI133" i="18"/>
  <c r="X165" i="18"/>
  <c r="C58" i="17" l="1"/>
  <c r="B58" i="17"/>
  <c r="O50" i="17"/>
  <c r="M50" i="17"/>
  <c r="N46" i="17"/>
  <c r="Q46" i="17" s="1"/>
  <c r="I46" i="17"/>
  <c r="H46" i="17" s="1"/>
  <c r="C25" i="17" s="1"/>
  <c r="F46" i="17"/>
  <c r="CA38" i="17"/>
  <c r="CA40" i="17" s="1"/>
  <c r="BY38" i="17"/>
  <c r="BY40" i="17" s="1"/>
  <c r="BX38" i="17"/>
  <c r="BX40" i="17" s="1"/>
  <c r="BV38" i="17"/>
  <c r="BV40" i="17" s="1"/>
  <c r="BU38" i="17"/>
  <c r="BU40" i="17" s="1"/>
  <c r="BS38" i="17"/>
  <c r="BS40" i="17" s="1"/>
  <c r="BR38" i="17"/>
  <c r="BR40" i="17" s="1"/>
  <c r="BP38" i="17"/>
  <c r="BP40" i="17" s="1"/>
  <c r="BO38" i="17"/>
  <c r="BO40" i="17" s="1"/>
  <c r="BM38" i="17"/>
  <c r="BM40" i="17" s="1"/>
  <c r="BL38" i="17"/>
  <c r="BL40" i="17" s="1"/>
  <c r="BJ38" i="17"/>
  <c r="BJ40" i="17" s="1"/>
  <c r="BI38" i="17"/>
  <c r="BI40" i="17" s="1"/>
  <c r="BG38" i="17"/>
  <c r="BG40" i="17" s="1"/>
  <c r="BF38" i="17"/>
  <c r="BF40" i="17" s="1"/>
  <c r="BD38" i="17"/>
  <c r="BD40" i="17" s="1"/>
  <c r="BC38" i="17"/>
  <c r="BC40" i="17" s="1"/>
  <c r="BA38" i="17"/>
  <c r="BA40" i="17" s="1"/>
  <c r="AZ38" i="17"/>
  <c r="AZ40" i="17" s="1"/>
  <c r="AX38" i="17"/>
  <c r="AX40" i="17" s="1"/>
  <c r="AW38" i="17"/>
  <c r="AW40" i="17" s="1"/>
  <c r="AU38" i="17"/>
  <c r="AU40" i="17" s="1"/>
  <c r="AT38" i="17"/>
  <c r="AT40" i="17" s="1"/>
  <c r="AR38" i="17"/>
  <c r="AR40" i="17" s="1"/>
  <c r="AQ38" i="17"/>
  <c r="AQ40" i="17" s="1"/>
  <c r="AO38" i="17"/>
  <c r="AO40" i="17" s="1"/>
  <c r="AN38" i="17"/>
  <c r="AN40" i="17" s="1"/>
  <c r="AL38" i="17"/>
  <c r="AL40" i="17" s="1"/>
  <c r="AK38" i="17"/>
  <c r="AK40" i="17" s="1"/>
  <c r="AI38" i="17"/>
  <c r="AI40" i="17" s="1"/>
  <c r="AH38" i="17"/>
  <c r="AH40" i="17" s="1"/>
  <c r="AF38" i="17"/>
  <c r="AF40" i="17" s="1"/>
  <c r="AE38" i="17"/>
  <c r="AE40" i="17" s="1"/>
  <c r="AC38" i="17"/>
  <c r="AC40" i="17" s="1"/>
  <c r="AB38" i="17"/>
  <c r="AB40" i="17" s="1"/>
  <c r="Z38" i="17"/>
  <c r="Z40" i="17" s="1"/>
  <c r="Y38" i="17"/>
  <c r="Y40" i="17" s="1"/>
  <c r="W38" i="17"/>
  <c r="W40" i="17" s="1"/>
  <c r="V38" i="17"/>
  <c r="V40" i="17" s="1"/>
  <c r="T38" i="17"/>
  <c r="T40" i="17" s="1"/>
  <c r="S38" i="17"/>
  <c r="S40" i="17" s="1"/>
  <c r="Q38" i="17"/>
  <c r="Q40" i="17" s="1"/>
  <c r="P38" i="17"/>
  <c r="P40" i="17" s="1"/>
  <c r="N38" i="17"/>
  <c r="N40" i="17" s="1"/>
  <c r="M38" i="17"/>
  <c r="M40" i="17" s="1"/>
  <c r="K38" i="17"/>
  <c r="K40" i="17" s="1"/>
  <c r="J38" i="17"/>
  <c r="J40" i="17" s="1"/>
  <c r="H38" i="17"/>
  <c r="H40" i="17" s="1"/>
  <c r="BX36" i="17"/>
  <c r="BV36" i="17"/>
  <c r="BV42" i="17" s="1"/>
  <c r="BR36" i="17"/>
  <c r="BR42" i="17" s="1"/>
  <c r="BL36" i="17"/>
  <c r="BJ36" i="17"/>
  <c r="BJ42" i="17" s="1"/>
  <c r="BF36" i="17"/>
  <c r="BF42" i="17" s="1"/>
  <c r="AZ36" i="17"/>
  <c r="AX36" i="17"/>
  <c r="AX42" i="17" s="1"/>
  <c r="AT36" i="17"/>
  <c r="AT42" i="17" s="1"/>
  <c r="AN36" i="17"/>
  <c r="AL36" i="17"/>
  <c r="AL42" i="17" s="1"/>
  <c r="AH36" i="17"/>
  <c r="AB36" i="17"/>
  <c r="Z36" i="17"/>
  <c r="Z42" i="17" s="1"/>
  <c r="V36" i="17"/>
  <c r="V42" i="17" s="1"/>
  <c r="P36" i="17"/>
  <c r="N36" i="17"/>
  <c r="N42" i="17" s="1"/>
  <c r="J36" i="17"/>
  <c r="J42" i="17" s="1"/>
  <c r="CA34" i="17"/>
  <c r="CA36" i="17" s="1"/>
  <c r="CA42" i="17" s="1"/>
  <c r="BY34" i="17"/>
  <c r="BY36" i="17" s="1"/>
  <c r="BX34" i="17"/>
  <c r="BV34" i="17"/>
  <c r="BU34" i="17"/>
  <c r="BU36" i="17" s="1"/>
  <c r="BS34" i="17"/>
  <c r="BS36" i="17" s="1"/>
  <c r="BR34" i="17"/>
  <c r="BP34" i="17"/>
  <c r="BP36" i="17" s="1"/>
  <c r="BP42" i="17" s="1"/>
  <c r="BO34" i="17"/>
  <c r="BO36" i="17" s="1"/>
  <c r="BO42" i="17" s="1"/>
  <c r="BM34" i="17"/>
  <c r="BM36" i="17" s="1"/>
  <c r="BL34" i="17"/>
  <c r="BJ34" i="17"/>
  <c r="BI34" i="17"/>
  <c r="BI36" i="17" s="1"/>
  <c r="BG34" i="17"/>
  <c r="BG36" i="17" s="1"/>
  <c r="BF34" i="17"/>
  <c r="BD34" i="17"/>
  <c r="BD36" i="17" s="1"/>
  <c r="BD42" i="17" s="1"/>
  <c r="BC34" i="17"/>
  <c r="BC36" i="17" s="1"/>
  <c r="BC42" i="17" s="1"/>
  <c r="BA34" i="17"/>
  <c r="BA36" i="17" s="1"/>
  <c r="AZ34" i="17"/>
  <c r="AX34" i="17"/>
  <c r="AW34" i="17"/>
  <c r="AW36" i="17" s="1"/>
  <c r="AU34" i="17"/>
  <c r="AU36" i="17" s="1"/>
  <c r="AT34" i="17"/>
  <c r="AR34" i="17"/>
  <c r="AR36" i="17" s="1"/>
  <c r="AR42" i="17" s="1"/>
  <c r="AQ34" i="17"/>
  <c r="AQ36" i="17" s="1"/>
  <c r="AQ42" i="17" s="1"/>
  <c r="AO34" i="17"/>
  <c r="AO36" i="17" s="1"/>
  <c r="AN34" i="17"/>
  <c r="AL34" i="17"/>
  <c r="AK34" i="17"/>
  <c r="AK36" i="17" s="1"/>
  <c r="AI34" i="17"/>
  <c r="AI36" i="17" s="1"/>
  <c r="AH34" i="17"/>
  <c r="AF34" i="17"/>
  <c r="AF36" i="17" s="1"/>
  <c r="AF42" i="17" s="1"/>
  <c r="AE34" i="17"/>
  <c r="AE36" i="17" s="1"/>
  <c r="AE42" i="17" s="1"/>
  <c r="AC34" i="17"/>
  <c r="AC36" i="17" s="1"/>
  <c r="AB34" i="17"/>
  <c r="Z34" i="17"/>
  <c r="W34" i="17"/>
  <c r="W36" i="17" s="1"/>
  <c r="V34" i="17"/>
  <c r="T34" i="17"/>
  <c r="T36" i="17" s="1"/>
  <c r="T42" i="17" s="1"/>
  <c r="S34" i="17"/>
  <c r="S36" i="17" s="1"/>
  <c r="S42" i="17" s="1"/>
  <c r="Q34" i="17"/>
  <c r="Q36" i="17" s="1"/>
  <c r="Q42" i="17" s="1"/>
  <c r="P34" i="17"/>
  <c r="N34" i="17"/>
  <c r="M34" i="17"/>
  <c r="M36" i="17" s="1"/>
  <c r="M42" i="17" s="1"/>
  <c r="K34" i="17"/>
  <c r="K36" i="17" s="1"/>
  <c r="J34" i="17"/>
  <c r="H34" i="17"/>
  <c r="H36" i="17" s="1"/>
  <c r="H42" i="17" s="1"/>
  <c r="CJ30" i="17"/>
  <c r="CG30" i="17"/>
  <c r="CC30" i="17"/>
  <c r="CC36" i="17" s="1"/>
  <c r="CB30" i="17"/>
  <c r="CF30" i="17" s="1"/>
  <c r="CC29" i="17"/>
  <c r="CJ29" i="17" s="1"/>
  <c r="CB29" i="17"/>
  <c r="CF29" i="17" s="1"/>
  <c r="CA24" i="17"/>
  <c r="BZ24" i="17"/>
  <c r="BY24" i="17"/>
  <c r="BX24" i="17"/>
  <c r="BW24" i="17"/>
  <c r="BV24" i="17"/>
  <c r="BU24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N24" i="17"/>
  <c r="AM24" i="17"/>
  <c r="AK24" i="17"/>
  <c r="AJ24" i="17"/>
  <c r="AH24" i="17"/>
  <c r="AG24" i="17"/>
  <c r="AE24" i="17"/>
  <c r="AD24" i="17"/>
  <c r="AB24" i="17"/>
  <c r="AA24" i="17"/>
  <c r="X24" i="17"/>
  <c r="V24" i="17"/>
  <c r="U24" i="17"/>
  <c r="S24" i="17"/>
  <c r="R24" i="17"/>
  <c r="P24" i="17"/>
  <c r="O24" i="17"/>
  <c r="M24" i="17"/>
  <c r="L24" i="17"/>
  <c r="J24" i="17"/>
  <c r="I24" i="17"/>
  <c r="CA23" i="17"/>
  <c r="BZ23" i="17"/>
  <c r="BX23" i="17"/>
  <c r="BW23" i="17"/>
  <c r="BU23" i="17"/>
  <c r="BT23" i="17"/>
  <c r="BR23" i="17"/>
  <c r="BQ23" i="17"/>
  <c r="BO23" i="17"/>
  <c r="BN23" i="17"/>
  <c r="BL23" i="17"/>
  <c r="BK23" i="17"/>
  <c r="BI23" i="17"/>
  <c r="BH23" i="17"/>
  <c r="BF23" i="17"/>
  <c r="BE23" i="17"/>
  <c r="BC23" i="17"/>
  <c r="BB23" i="17"/>
  <c r="AZ23" i="17"/>
  <c r="AY23" i="17"/>
  <c r="AW23" i="17"/>
  <c r="AV23" i="17"/>
  <c r="AT23" i="17"/>
  <c r="AS23" i="17"/>
  <c r="AQ23" i="17"/>
  <c r="AP23" i="17"/>
  <c r="AN23" i="17"/>
  <c r="AM23" i="17"/>
  <c r="AK23" i="17"/>
  <c r="AJ23" i="17"/>
  <c r="AH23" i="17"/>
  <c r="AG23" i="17"/>
  <c r="AE23" i="17"/>
  <c r="AD23" i="17"/>
  <c r="AB23" i="17"/>
  <c r="AA23" i="17"/>
  <c r="Y23" i="17"/>
  <c r="X23" i="17"/>
  <c r="V23" i="17"/>
  <c r="U23" i="17"/>
  <c r="S23" i="17"/>
  <c r="R23" i="17"/>
  <c r="P23" i="17"/>
  <c r="O23" i="17"/>
  <c r="M23" i="17"/>
  <c r="L23" i="17"/>
  <c r="J23" i="17"/>
  <c r="I23" i="17"/>
  <c r="CC21" i="17"/>
  <c r="CG21" i="17" s="1"/>
  <c r="CB21" i="17"/>
  <c r="CF21" i="17" s="1"/>
  <c r="CC19" i="17"/>
  <c r="CG19" i="17" s="1"/>
  <c r="CB19" i="17"/>
  <c r="CF19" i="17" s="1"/>
  <c r="Y6" i="17"/>
  <c r="AN42" i="17" l="1"/>
  <c r="BX42" i="17"/>
  <c r="AI42" i="17"/>
  <c r="AU42" i="17"/>
  <c r="BG42" i="17"/>
  <c r="BS42" i="17"/>
  <c r="P42" i="17"/>
  <c r="K42" i="17"/>
  <c r="W42" i="17"/>
  <c r="AK42" i="17"/>
  <c r="AW42" i="17"/>
  <c r="BI42" i="17"/>
  <c r="BU42" i="17"/>
  <c r="AZ42" i="17"/>
  <c r="E26" i="17"/>
  <c r="P46" i="17"/>
  <c r="C26" i="17" s="1"/>
  <c r="AB42" i="17"/>
  <c r="AC42" i="17"/>
  <c r="AO42" i="17"/>
  <c r="BA42" i="17"/>
  <c r="BM42" i="17"/>
  <c r="BY42" i="17"/>
  <c r="AH42" i="17"/>
  <c r="BL42" i="17"/>
  <c r="CB34" i="17"/>
  <c r="Y24" i="17"/>
  <c r="CG29" i="17"/>
  <c r="CC34" i="17"/>
  <c r="E25" i="17"/>
  <c r="Y34" i="17"/>
  <c r="Y36" i="17" s="1"/>
  <c r="Y42" i="17" s="1"/>
  <c r="CB36" i="17"/>
  <c r="R70" i="16" l="1"/>
  <c r="R71" i="16" s="1"/>
  <c r="C67" i="16"/>
  <c r="D66" i="16"/>
  <c r="D67" i="16" s="1"/>
  <c r="C66" i="16"/>
  <c r="Q60" i="16"/>
  <c r="E26" i="16" s="1"/>
  <c r="P60" i="16"/>
  <c r="C26" i="16" s="1"/>
  <c r="N60" i="16"/>
  <c r="F60" i="16"/>
  <c r="I60" i="16" s="1"/>
  <c r="CA53" i="16"/>
  <c r="BX53" i="16"/>
  <c r="BV53" i="16"/>
  <c r="BP53" i="16"/>
  <c r="BO53" i="16"/>
  <c r="BL53" i="16"/>
  <c r="BJ53" i="16"/>
  <c r="BD53" i="16"/>
  <c r="BC53" i="16"/>
  <c r="AZ53" i="16"/>
  <c r="AX53" i="16"/>
  <c r="AR53" i="16"/>
  <c r="AQ53" i="16"/>
  <c r="AN53" i="16"/>
  <c r="AL53" i="16"/>
  <c r="AF53" i="16"/>
  <c r="AE53" i="16"/>
  <c r="AB53" i="16"/>
  <c r="Z53" i="16"/>
  <c r="T53" i="16"/>
  <c r="S53" i="16"/>
  <c r="P53" i="16"/>
  <c r="N53" i="16"/>
  <c r="H53" i="16"/>
  <c r="CA51" i="16"/>
  <c r="BY51" i="16"/>
  <c r="BY53" i="16" s="1"/>
  <c r="BX51" i="16"/>
  <c r="BV51" i="16"/>
  <c r="BU51" i="16"/>
  <c r="BU53" i="16" s="1"/>
  <c r="BS51" i="16"/>
  <c r="BS53" i="16" s="1"/>
  <c r="BR51" i="16"/>
  <c r="BR53" i="16" s="1"/>
  <c r="BP51" i="16"/>
  <c r="BO51" i="16"/>
  <c r="BM51" i="16"/>
  <c r="BM53" i="16" s="1"/>
  <c r="BL51" i="16"/>
  <c r="BJ51" i="16"/>
  <c r="BI51" i="16"/>
  <c r="BI53" i="16" s="1"/>
  <c r="BG51" i="16"/>
  <c r="BG53" i="16" s="1"/>
  <c r="BF51" i="16"/>
  <c r="BF53" i="16" s="1"/>
  <c r="BD51" i="16"/>
  <c r="BC51" i="16"/>
  <c r="BA51" i="16"/>
  <c r="BA53" i="16" s="1"/>
  <c r="AZ51" i="16"/>
  <c r="AX51" i="16"/>
  <c r="AW51" i="16"/>
  <c r="AW53" i="16" s="1"/>
  <c r="AU51" i="16"/>
  <c r="AU53" i="16" s="1"/>
  <c r="AT51" i="16"/>
  <c r="AT53" i="16" s="1"/>
  <c r="AR51" i="16"/>
  <c r="AQ51" i="16"/>
  <c r="AO51" i="16"/>
  <c r="AO53" i="16" s="1"/>
  <c r="AN51" i="16"/>
  <c r="AL51" i="16"/>
  <c r="AK51" i="16"/>
  <c r="AK53" i="16" s="1"/>
  <c r="AI51" i="16"/>
  <c r="AI53" i="16" s="1"/>
  <c r="AH51" i="16"/>
  <c r="AH53" i="16" s="1"/>
  <c r="AF51" i="16"/>
  <c r="AE51" i="16"/>
  <c r="AC51" i="16"/>
  <c r="AC53" i="16" s="1"/>
  <c r="AB51" i="16"/>
  <c r="Z51" i="16"/>
  <c r="Y51" i="16"/>
  <c r="Y53" i="16" s="1"/>
  <c r="W51" i="16"/>
  <c r="W53" i="16" s="1"/>
  <c r="V51" i="16"/>
  <c r="V53" i="16" s="1"/>
  <c r="T51" i="16"/>
  <c r="S51" i="16"/>
  <c r="Q51" i="16"/>
  <c r="Q53" i="16" s="1"/>
  <c r="P51" i="16"/>
  <c r="N51" i="16"/>
  <c r="M51" i="16"/>
  <c r="M53" i="16" s="1"/>
  <c r="K51" i="16"/>
  <c r="K53" i="16" s="1"/>
  <c r="J51" i="16"/>
  <c r="J53" i="16" s="1"/>
  <c r="H51" i="16"/>
  <c r="CA47" i="16"/>
  <c r="CA49" i="16" s="1"/>
  <c r="CA55" i="16" s="1"/>
  <c r="BY47" i="16"/>
  <c r="BY49" i="16" s="1"/>
  <c r="BY55" i="16" s="1"/>
  <c r="BX47" i="16"/>
  <c r="BX49" i="16" s="1"/>
  <c r="BX55" i="16" s="1"/>
  <c r="BV47" i="16"/>
  <c r="BV49" i="16" s="1"/>
  <c r="BV55" i="16" s="1"/>
  <c r="BU47" i="16"/>
  <c r="BU49" i="16" s="1"/>
  <c r="BU55" i="16" s="1"/>
  <c r="BS47" i="16"/>
  <c r="BS49" i="16" s="1"/>
  <c r="BS55" i="16" s="1"/>
  <c r="BR47" i="16"/>
  <c r="BR49" i="16" s="1"/>
  <c r="BR55" i="16" s="1"/>
  <c r="BP47" i="16"/>
  <c r="BP49" i="16" s="1"/>
  <c r="BP55" i="16" s="1"/>
  <c r="BO47" i="16"/>
  <c r="BO49" i="16" s="1"/>
  <c r="BO55" i="16" s="1"/>
  <c r="BM47" i="16"/>
  <c r="BM49" i="16" s="1"/>
  <c r="BM55" i="16" s="1"/>
  <c r="BL47" i="16"/>
  <c r="BL49" i="16" s="1"/>
  <c r="BL55" i="16" s="1"/>
  <c r="BJ47" i="16"/>
  <c r="BJ49" i="16" s="1"/>
  <c r="BJ55" i="16" s="1"/>
  <c r="BI47" i="16"/>
  <c r="BI49" i="16" s="1"/>
  <c r="BI55" i="16" s="1"/>
  <c r="BG47" i="16"/>
  <c r="BG49" i="16" s="1"/>
  <c r="BG55" i="16" s="1"/>
  <c r="BF47" i="16"/>
  <c r="BF49" i="16" s="1"/>
  <c r="BF55" i="16" s="1"/>
  <c r="BD47" i="16"/>
  <c r="BD49" i="16" s="1"/>
  <c r="BD55" i="16" s="1"/>
  <c r="BC47" i="16"/>
  <c r="BC49" i="16" s="1"/>
  <c r="BC55" i="16" s="1"/>
  <c r="BA47" i="16"/>
  <c r="BA49" i="16" s="1"/>
  <c r="BA55" i="16" s="1"/>
  <c r="AZ47" i="16"/>
  <c r="AZ49" i="16" s="1"/>
  <c r="AZ55" i="16" s="1"/>
  <c r="AX47" i="16"/>
  <c r="AX49" i="16" s="1"/>
  <c r="AX55" i="16" s="1"/>
  <c r="AW47" i="16"/>
  <c r="AW49" i="16" s="1"/>
  <c r="AW55" i="16" s="1"/>
  <c r="AU47" i="16"/>
  <c r="AU49" i="16" s="1"/>
  <c r="AU55" i="16" s="1"/>
  <c r="AT47" i="16"/>
  <c r="AT49" i="16" s="1"/>
  <c r="AT55" i="16" s="1"/>
  <c r="AR47" i="16"/>
  <c r="AR49" i="16" s="1"/>
  <c r="AR55" i="16" s="1"/>
  <c r="AQ47" i="16"/>
  <c r="AQ49" i="16" s="1"/>
  <c r="AQ55" i="16" s="1"/>
  <c r="AO47" i="16"/>
  <c r="AO49" i="16" s="1"/>
  <c r="AO55" i="16" s="1"/>
  <c r="AN47" i="16"/>
  <c r="AN49" i="16" s="1"/>
  <c r="AN55" i="16" s="1"/>
  <c r="AL47" i="16"/>
  <c r="AL49" i="16" s="1"/>
  <c r="AL55" i="16" s="1"/>
  <c r="AK47" i="16"/>
  <c r="AK49" i="16" s="1"/>
  <c r="AK55" i="16" s="1"/>
  <c r="AI47" i="16"/>
  <c r="AI49" i="16" s="1"/>
  <c r="AI55" i="16" s="1"/>
  <c r="AH47" i="16"/>
  <c r="AH49" i="16" s="1"/>
  <c r="AH55" i="16" s="1"/>
  <c r="AF47" i="16"/>
  <c r="AF49" i="16" s="1"/>
  <c r="AF55" i="16" s="1"/>
  <c r="AE47" i="16"/>
  <c r="AE49" i="16" s="1"/>
  <c r="AE55" i="16" s="1"/>
  <c r="AC47" i="16"/>
  <c r="AC49" i="16" s="1"/>
  <c r="AC55" i="16" s="1"/>
  <c r="AB47" i="16"/>
  <c r="AB49" i="16" s="1"/>
  <c r="AB55" i="16" s="1"/>
  <c r="Z47" i="16"/>
  <c r="Z49" i="16" s="1"/>
  <c r="Z55" i="16" s="1"/>
  <c r="Y47" i="16"/>
  <c r="Y49" i="16" s="1"/>
  <c r="Y55" i="16" s="1"/>
  <c r="W47" i="16"/>
  <c r="W49" i="16" s="1"/>
  <c r="W55" i="16" s="1"/>
  <c r="V47" i="16"/>
  <c r="V49" i="16" s="1"/>
  <c r="V55" i="16" s="1"/>
  <c r="T47" i="16"/>
  <c r="T49" i="16" s="1"/>
  <c r="T55" i="16" s="1"/>
  <c r="S47" i="16"/>
  <c r="S49" i="16" s="1"/>
  <c r="S55" i="16" s="1"/>
  <c r="Q47" i="16"/>
  <c r="Q49" i="16" s="1"/>
  <c r="Q55" i="16" s="1"/>
  <c r="P47" i="16"/>
  <c r="P49" i="16" s="1"/>
  <c r="P55" i="16" s="1"/>
  <c r="N47" i="16"/>
  <c r="N49" i="16" s="1"/>
  <c r="N55" i="16" s="1"/>
  <c r="M47" i="16"/>
  <c r="M49" i="16" s="1"/>
  <c r="M55" i="16" s="1"/>
  <c r="K47" i="16"/>
  <c r="K49" i="16" s="1"/>
  <c r="K55" i="16" s="1"/>
  <c r="J47" i="16"/>
  <c r="J49" i="16" s="1"/>
  <c r="J55" i="16" s="1"/>
  <c r="H47" i="16"/>
  <c r="H49" i="16" s="1"/>
  <c r="H55" i="16" s="1"/>
  <c r="CC44" i="16"/>
  <c r="CB44" i="16"/>
  <c r="CC43" i="16"/>
  <c r="CB43" i="16"/>
  <c r="CC42" i="16"/>
  <c r="CB42" i="16"/>
  <c r="CC41" i="16"/>
  <c r="CB41" i="16"/>
  <c r="CB37" i="16" s="1"/>
  <c r="CB52" i="16" s="1"/>
  <c r="CC40" i="16"/>
  <c r="CB40" i="16"/>
  <c r="CC39" i="16"/>
  <c r="CB39" i="16"/>
  <c r="CC38" i="16"/>
  <c r="CC37" i="16" s="1"/>
  <c r="CC52" i="16" s="1"/>
  <c r="CB38" i="16"/>
  <c r="CC36" i="16"/>
  <c r="CB36" i="16"/>
  <c r="CC35" i="16"/>
  <c r="CB35" i="16"/>
  <c r="CC34" i="16"/>
  <c r="CB34" i="16"/>
  <c r="CC33" i="16"/>
  <c r="CB33" i="16"/>
  <c r="CB29" i="16" s="1"/>
  <c r="CB50" i="16" s="1"/>
  <c r="CC32" i="16"/>
  <c r="CB32" i="16"/>
  <c r="CC31" i="16"/>
  <c r="CB31" i="16"/>
  <c r="CC30" i="16"/>
  <c r="CC29" i="16" s="1"/>
  <c r="CC50" i="16" s="1"/>
  <c r="CB30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CA23" i="16"/>
  <c r="BZ23" i="16"/>
  <c r="BX23" i="16"/>
  <c r="BW23" i="16"/>
  <c r="BU23" i="16"/>
  <c r="BT23" i="16"/>
  <c r="BR23" i="16"/>
  <c r="BQ23" i="16"/>
  <c r="BO23" i="16"/>
  <c r="BN23" i="16"/>
  <c r="BL23" i="16"/>
  <c r="BK23" i="16"/>
  <c r="BI23" i="16"/>
  <c r="BH23" i="16"/>
  <c r="BF23" i="16"/>
  <c r="BE23" i="16"/>
  <c r="BC23" i="16"/>
  <c r="BB23" i="16"/>
  <c r="AZ23" i="16"/>
  <c r="AY23" i="16"/>
  <c r="AW23" i="16"/>
  <c r="AV23" i="16"/>
  <c r="AT23" i="16"/>
  <c r="AS23" i="16"/>
  <c r="AQ23" i="16"/>
  <c r="AP23" i="16"/>
  <c r="AN23" i="16"/>
  <c r="AM23" i="16"/>
  <c r="AK23" i="16"/>
  <c r="AJ23" i="16"/>
  <c r="AH23" i="16"/>
  <c r="AG23" i="16"/>
  <c r="AE23" i="16"/>
  <c r="AD23" i="16"/>
  <c r="AB23" i="16"/>
  <c r="AA23" i="16"/>
  <c r="Y23" i="16"/>
  <c r="X23" i="16"/>
  <c r="V23" i="16"/>
  <c r="U23" i="16"/>
  <c r="S23" i="16"/>
  <c r="R23" i="16"/>
  <c r="P23" i="16"/>
  <c r="O23" i="16"/>
  <c r="M23" i="16"/>
  <c r="L23" i="16"/>
  <c r="J23" i="16"/>
  <c r="I23" i="16"/>
  <c r="CC21" i="16"/>
  <c r="CB21" i="16"/>
  <c r="AL21" i="16"/>
  <c r="AI21" i="16"/>
  <c r="AF21" i="16"/>
  <c r="AC21" i="16"/>
  <c r="Z21" i="16"/>
  <c r="W21" i="16"/>
  <c r="T21" i="16"/>
  <c r="Q21" i="16"/>
  <c r="N21" i="16"/>
  <c r="K21" i="16"/>
  <c r="H21" i="16"/>
  <c r="CC19" i="16"/>
  <c r="CB19" i="16"/>
  <c r="AL19" i="16"/>
  <c r="AI19" i="16"/>
  <c r="AF19" i="16"/>
  <c r="AC19" i="16"/>
  <c r="Z19" i="16"/>
  <c r="W19" i="16"/>
  <c r="T19" i="16"/>
  <c r="Q19" i="16"/>
  <c r="N19" i="16"/>
  <c r="K19" i="16"/>
  <c r="H19" i="16"/>
  <c r="H60" i="16" l="1"/>
  <c r="C25" i="16" s="1"/>
  <c r="E25" i="16"/>
  <c r="Q71" i="15" l="1"/>
  <c r="Q67" i="15"/>
  <c r="Q66" i="15"/>
  <c r="M59" i="15"/>
  <c r="P59" i="15" s="1"/>
  <c r="I59" i="15"/>
  <c r="H59" i="15"/>
  <c r="C25" i="15" s="1"/>
  <c r="F59" i="15"/>
  <c r="CA50" i="15"/>
  <c r="CA52" i="15" s="1"/>
  <c r="BY50" i="15"/>
  <c r="BY52" i="15" s="1"/>
  <c r="BX50" i="15"/>
  <c r="BX52" i="15" s="1"/>
  <c r="BV50" i="15"/>
  <c r="BV52" i="15" s="1"/>
  <c r="BU50" i="15"/>
  <c r="BU52" i="15" s="1"/>
  <c r="BS50" i="15"/>
  <c r="BS52" i="15" s="1"/>
  <c r="BR50" i="15"/>
  <c r="BR52" i="15" s="1"/>
  <c r="BP50" i="15"/>
  <c r="BP52" i="15" s="1"/>
  <c r="BO50" i="15"/>
  <c r="BO52" i="15" s="1"/>
  <c r="BM50" i="15"/>
  <c r="BM52" i="15" s="1"/>
  <c r="BL50" i="15"/>
  <c r="BL52" i="15" s="1"/>
  <c r="BJ50" i="15"/>
  <c r="BJ52" i="15" s="1"/>
  <c r="BI50" i="15"/>
  <c r="BI52" i="15" s="1"/>
  <c r="BG50" i="15"/>
  <c r="BG52" i="15" s="1"/>
  <c r="BF50" i="15"/>
  <c r="BF52" i="15" s="1"/>
  <c r="BD50" i="15"/>
  <c r="BD52" i="15" s="1"/>
  <c r="BC50" i="15"/>
  <c r="BC52" i="15" s="1"/>
  <c r="BA50" i="15"/>
  <c r="BA52" i="15" s="1"/>
  <c r="AZ50" i="15"/>
  <c r="AZ52" i="15" s="1"/>
  <c r="AX50" i="15"/>
  <c r="AX52" i="15" s="1"/>
  <c r="AW50" i="15"/>
  <c r="AW52" i="15" s="1"/>
  <c r="AU50" i="15"/>
  <c r="AU52" i="15" s="1"/>
  <c r="AT50" i="15"/>
  <c r="AT52" i="15" s="1"/>
  <c r="AR50" i="15"/>
  <c r="AR52" i="15" s="1"/>
  <c r="AQ50" i="15"/>
  <c r="AQ52" i="15" s="1"/>
  <c r="AO50" i="15"/>
  <c r="AO52" i="15" s="1"/>
  <c r="AN50" i="15"/>
  <c r="AN52" i="15" s="1"/>
  <c r="AL50" i="15"/>
  <c r="AL52" i="15" s="1"/>
  <c r="AK50" i="15"/>
  <c r="AK52" i="15" s="1"/>
  <c r="AI50" i="15"/>
  <c r="AI52" i="15" s="1"/>
  <c r="AH50" i="15"/>
  <c r="AH52" i="15" s="1"/>
  <c r="AF50" i="15"/>
  <c r="AF52" i="15" s="1"/>
  <c r="AE50" i="15"/>
  <c r="AE52" i="15" s="1"/>
  <c r="AC50" i="15"/>
  <c r="AC52" i="15" s="1"/>
  <c r="AB50" i="15"/>
  <c r="AB52" i="15" s="1"/>
  <c r="Z50" i="15"/>
  <c r="Z52" i="15" s="1"/>
  <c r="Y50" i="15"/>
  <c r="Y52" i="15" s="1"/>
  <c r="W50" i="15"/>
  <c r="W52" i="15" s="1"/>
  <c r="V50" i="15"/>
  <c r="V52" i="15" s="1"/>
  <c r="T50" i="15"/>
  <c r="T52" i="15" s="1"/>
  <c r="S50" i="15"/>
  <c r="S52" i="15" s="1"/>
  <c r="Q50" i="15"/>
  <c r="Q52" i="15" s="1"/>
  <c r="P50" i="15"/>
  <c r="P52" i="15" s="1"/>
  <c r="N50" i="15"/>
  <c r="N52" i="15" s="1"/>
  <c r="M50" i="15"/>
  <c r="M52" i="15" s="1"/>
  <c r="K50" i="15"/>
  <c r="K52" i="15" s="1"/>
  <c r="J50" i="15"/>
  <c r="J52" i="15" s="1"/>
  <c r="H50" i="15"/>
  <c r="H52" i="15" s="1"/>
  <c r="BV48" i="15"/>
  <c r="BV54" i="15" s="1"/>
  <c r="BU48" i="15"/>
  <c r="BU54" i="15" s="1"/>
  <c r="BS48" i="15"/>
  <c r="BS54" i="15" s="1"/>
  <c r="BR48" i="15"/>
  <c r="BJ48" i="15"/>
  <c r="BJ54" i="15" s="1"/>
  <c r="BI48" i="15"/>
  <c r="BG48" i="15"/>
  <c r="BG54" i="15" s="1"/>
  <c r="BF48" i="15"/>
  <c r="BF54" i="15" s="1"/>
  <c r="AX48" i="15"/>
  <c r="AX54" i="15" s="1"/>
  <c r="AW48" i="15"/>
  <c r="AW54" i="15" s="1"/>
  <c r="AU48" i="15"/>
  <c r="AU54" i="15" s="1"/>
  <c r="AT48" i="15"/>
  <c r="AL48" i="15"/>
  <c r="AL54" i="15" s="1"/>
  <c r="AK48" i="15"/>
  <c r="AI48" i="15"/>
  <c r="AI54" i="15" s="1"/>
  <c r="AH48" i="15"/>
  <c r="AH54" i="15" s="1"/>
  <c r="Z48" i="15"/>
  <c r="Z54" i="15" s="1"/>
  <c r="Y48" i="15"/>
  <c r="Y54" i="15" s="1"/>
  <c r="W48" i="15"/>
  <c r="W54" i="15" s="1"/>
  <c r="V48" i="15"/>
  <c r="N48" i="15"/>
  <c r="N54" i="15" s="1"/>
  <c r="M48" i="15"/>
  <c r="K48" i="15"/>
  <c r="K54" i="15" s="1"/>
  <c r="J48" i="15"/>
  <c r="J54" i="15" s="1"/>
  <c r="CC47" i="15"/>
  <c r="CB47" i="15"/>
  <c r="CC46" i="15"/>
  <c r="CB46" i="15"/>
  <c r="CA46" i="15"/>
  <c r="CA48" i="15" s="1"/>
  <c r="BY46" i="15"/>
  <c r="BY48" i="15" s="1"/>
  <c r="BX46" i="15"/>
  <c r="BX48" i="15" s="1"/>
  <c r="BV46" i="15"/>
  <c r="BU46" i="15"/>
  <c r="BS46" i="15"/>
  <c r="BR46" i="15"/>
  <c r="BP46" i="15"/>
  <c r="BP48" i="15" s="1"/>
  <c r="BO46" i="15"/>
  <c r="BO48" i="15" s="1"/>
  <c r="BM46" i="15"/>
  <c r="BM48" i="15" s="1"/>
  <c r="BL46" i="15"/>
  <c r="BL48" i="15" s="1"/>
  <c r="BJ46" i="15"/>
  <c r="BI46" i="15"/>
  <c r="BG46" i="15"/>
  <c r="BF46" i="15"/>
  <c r="BD46" i="15"/>
  <c r="BD48" i="15" s="1"/>
  <c r="BC46" i="15"/>
  <c r="BC48" i="15" s="1"/>
  <c r="BA46" i="15"/>
  <c r="BA48" i="15" s="1"/>
  <c r="AZ46" i="15"/>
  <c r="AZ48" i="15" s="1"/>
  <c r="AX46" i="15"/>
  <c r="AW46" i="15"/>
  <c r="AU46" i="15"/>
  <c r="AT46" i="15"/>
  <c r="AR46" i="15"/>
  <c r="AR48" i="15" s="1"/>
  <c r="AQ46" i="15"/>
  <c r="AQ48" i="15" s="1"/>
  <c r="AO46" i="15"/>
  <c r="AO48" i="15" s="1"/>
  <c r="AN46" i="15"/>
  <c r="AN48" i="15" s="1"/>
  <c r="AL46" i="15"/>
  <c r="AK46" i="15"/>
  <c r="AI46" i="15"/>
  <c r="AH46" i="15"/>
  <c r="AF46" i="15"/>
  <c r="AF48" i="15" s="1"/>
  <c r="AE46" i="15"/>
  <c r="AE48" i="15" s="1"/>
  <c r="AC46" i="15"/>
  <c r="AC48" i="15" s="1"/>
  <c r="AB46" i="15"/>
  <c r="AB48" i="15" s="1"/>
  <c r="Z46" i="15"/>
  <c r="Y46" i="15"/>
  <c r="W46" i="15"/>
  <c r="V46" i="15"/>
  <c r="T46" i="15"/>
  <c r="T48" i="15" s="1"/>
  <c r="S46" i="15"/>
  <c r="S48" i="15" s="1"/>
  <c r="Q46" i="15"/>
  <c r="Q48" i="15" s="1"/>
  <c r="P46" i="15"/>
  <c r="P48" i="15" s="1"/>
  <c r="N46" i="15"/>
  <c r="M46" i="15"/>
  <c r="K46" i="15"/>
  <c r="J46" i="15"/>
  <c r="H46" i="15"/>
  <c r="H48" i="15" s="1"/>
  <c r="E25" i="15"/>
  <c r="BY21" i="15"/>
  <c r="BV21" i="15"/>
  <c r="BS21" i="15"/>
  <c r="BP21" i="15"/>
  <c r="BM21" i="15"/>
  <c r="BJ21" i="15"/>
  <c r="BG21" i="15"/>
  <c r="BD21" i="15"/>
  <c r="BA21" i="15"/>
  <c r="AX21" i="15"/>
  <c r="AU21" i="15"/>
  <c r="AR21" i="15"/>
  <c r="AO21" i="15"/>
  <c r="AL21" i="15"/>
  <c r="AI21" i="15"/>
  <c r="AF21" i="15"/>
  <c r="AC21" i="15"/>
  <c r="Z21" i="15"/>
  <c r="W21" i="15"/>
  <c r="T21" i="15"/>
  <c r="Q21" i="15"/>
  <c r="N21" i="15"/>
  <c r="K21" i="15"/>
  <c r="H21" i="15"/>
  <c r="BY19" i="15"/>
  <c r="BV19" i="15"/>
  <c r="BS19" i="15"/>
  <c r="BP19" i="15"/>
  <c r="BM19" i="15"/>
  <c r="BJ19" i="15"/>
  <c r="BG19" i="15"/>
  <c r="BD19" i="15"/>
  <c r="BA19" i="15"/>
  <c r="AX19" i="15"/>
  <c r="AU19" i="15"/>
  <c r="AR19" i="15"/>
  <c r="AO19" i="15"/>
  <c r="AL19" i="15"/>
  <c r="AI19" i="15"/>
  <c r="AF19" i="15"/>
  <c r="AC19" i="15"/>
  <c r="Z19" i="15"/>
  <c r="W19" i="15"/>
  <c r="T19" i="15"/>
  <c r="Q19" i="15"/>
  <c r="N19" i="15"/>
  <c r="K19" i="15"/>
  <c r="H19" i="15"/>
  <c r="AB54" i="15" l="1"/>
  <c r="AZ54" i="15"/>
  <c r="BX54" i="15"/>
  <c r="Q54" i="15"/>
  <c r="AC54" i="15"/>
  <c r="AO54" i="15"/>
  <c r="BA54" i="15"/>
  <c r="BM54" i="15"/>
  <c r="BY54" i="15"/>
  <c r="M54" i="15"/>
  <c r="AK54" i="15"/>
  <c r="BI54" i="15"/>
  <c r="P54" i="15"/>
  <c r="AN54" i="15"/>
  <c r="BL54" i="15"/>
  <c r="S54" i="15"/>
  <c r="AE54" i="15"/>
  <c r="AQ54" i="15"/>
  <c r="BC54" i="15"/>
  <c r="BO54" i="15"/>
  <c r="CA54" i="15"/>
  <c r="O59" i="15"/>
  <c r="C26" i="15" s="1"/>
  <c r="E26" i="15"/>
  <c r="H54" i="15"/>
  <c r="T54" i="15"/>
  <c r="AF54" i="15"/>
  <c r="AR54" i="15"/>
  <c r="BD54" i="15"/>
  <c r="BP54" i="15"/>
  <c r="V54" i="15"/>
  <c r="AT54" i="15"/>
  <c r="BR54" i="15"/>
  <c r="D52" i="14" l="1"/>
  <c r="C52" i="14"/>
  <c r="Q49" i="14"/>
  <c r="O49" i="14"/>
  <c r="N44" i="14"/>
  <c r="Q44" i="14" s="1"/>
  <c r="I44" i="14"/>
  <c r="H44" i="14" s="1"/>
  <c r="C23" i="14" s="1"/>
  <c r="F44" i="14"/>
  <c r="CC36" i="14"/>
  <c r="CB36" i="14"/>
  <c r="BS35" i="14"/>
  <c r="BG35" i="14"/>
  <c r="AQ35" i="14"/>
  <c r="AQ37" i="14" s="1"/>
  <c r="AO35" i="14"/>
  <c r="AO37" i="14" s="1"/>
  <c r="AE35" i="14"/>
  <c r="AE37" i="14" s="1"/>
  <c r="AC35" i="14"/>
  <c r="AC37" i="14" s="1"/>
  <c r="K35" i="14"/>
  <c r="AT31" i="14"/>
  <c r="AT33" i="14" s="1"/>
  <c r="AR31" i="14"/>
  <c r="AR33" i="14" s="1"/>
  <c r="AH31" i="14"/>
  <c r="AH33" i="14" s="1"/>
  <c r="AF31" i="14"/>
  <c r="AF33" i="14" s="1"/>
  <c r="W31" i="14"/>
  <c r="W33" i="14" s="1"/>
  <c r="CC28" i="14"/>
  <c r="CB28" i="14"/>
  <c r="BY28" i="14"/>
  <c r="BV28" i="14"/>
  <c r="BS28" i="14"/>
  <c r="BP28" i="14"/>
  <c r="BM28" i="14"/>
  <c r="BJ28" i="14"/>
  <c r="BG28" i="14"/>
  <c r="BD28" i="14"/>
  <c r="BA28" i="14"/>
  <c r="AX28" i="14"/>
  <c r="AU28" i="14"/>
  <c r="AR28" i="14"/>
  <c r="AO28" i="14"/>
  <c r="AL28" i="14"/>
  <c r="AI28" i="14"/>
  <c r="AF28" i="14"/>
  <c r="AC28" i="14"/>
  <c r="Z28" i="14"/>
  <c r="W28" i="14"/>
  <c r="T28" i="14"/>
  <c r="Q28" i="14"/>
  <c r="N28" i="14"/>
  <c r="K28" i="14"/>
  <c r="H28" i="14"/>
  <c r="CC27" i="14"/>
  <c r="CB27" i="14"/>
  <c r="BY27" i="14"/>
  <c r="BV27" i="14"/>
  <c r="BS27" i="14"/>
  <c r="BP27" i="14"/>
  <c r="BM27" i="14"/>
  <c r="BJ27" i="14"/>
  <c r="BG27" i="14"/>
  <c r="BD27" i="14"/>
  <c r="BA27" i="14"/>
  <c r="AX27" i="14"/>
  <c r="AU27" i="14"/>
  <c r="AR27" i="14"/>
  <c r="AO27" i="14"/>
  <c r="AL27" i="14"/>
  <c r="AI27" i="14"/>
  <c r="AF27" i="14"/>
  <c r="AC27" i="14"/>
  <c r="Z27" i="14"/>
  <c r="W27" i="14"/>
  <c r="T27" i="14"/>
  <c r="Q27" i="14"/>
  <c r="N27" i="14"/>
  <c r="K27" i="14"/>
  <c r="H27" i="14"/>
  <c r="BZ22" i="14"/>
  <c r="BY22" i="14"/>
  <c r="BV22" i="14"/>
  <c r="BT22" i="14"/>
  <c r="BS22" i="14"/>
  <c r="BP22" i="14"/>
  <c r="BN22" i="14"/>
  <c r="BM22" i="14"/>
  <c r="BK22" i="14"/>
  <c r="BJ22" i="14"/>
  <c r="BG22" i="14"/>
  <c r="BD22" i="14"/>
  <c r="BB22" i="14"/>
  <c r="AV22" i="14"/>
  <c r="AT22" i="14"/>
  <c r="AP22" i="14"/>
  <c r="AO22" i="14"/>
  <c r="AL22" i="14"/>
  <c r="AI22" i="14"/>
  <c r="AG22" i="14"/>
  <c r="AF22" i="14"/>
  <c r="AD22" i="14"/>
  <c r="X22" i="14"/>
  <c r="V22" i="14"/>
  <c r="R22" i="14"/>
  <c r="Q22" i="14"/>
  <c r="O22" i="14"/>
  <c r="N22" i="14"/>
  <c r="K22" i="14"/>
  <c r="H22" i="14"/>
  <c r="CA21" i="14"/>
  <c r="BZ21" i="14"/>
  <c r="BX21" i="14"/>
  <c r="BW21" i="14"/>
  <c r="BU21" i="14"/>
  <c r="BT21" i="14"/>
  <c r="BR21" i="14"/>
  <c r="BQ21" i="14"/>
  <c r="BO21" i="14"/>
  <c r="BN21" i="14"/>
  <c r="BL21" i="14"/>
  <c r="BK21" i="14"/>
  <c r="BI21" i="14"/>
  <c r="BH21" i="14"/>
  <c r="BF21" i="14"/>
  <c r="BE21" i="14"/>
  <c r="BC21" i="14"/>
  <c r="BB21" i="14"/>
  <c r="AZ21" i="14"/>
  <c r="AY21" i="14"/>
  <c r="AW21" i="14"/>
  <c r="AV21" i="14"/>
  <c r="AT21" i="14"/>
  <c r="AS21" i="14"/>
  <c r="AQ21" i="14"/>
  <c r="AP21" i="14"/>
  <c r="AN21" i="14"/>
  <c r="AM21" i="14"/>
  <c r="AK21" i="14"/>
  <c r="AJ21" i="14"/>
  <c r="AH21" i="14"/>
  <c r="AG21" i="14"/>
  <c r="AE21" i="14"/>
  <c r="AD21" i="14"/>
  <c r="AB21" i="14"/>
  <c r="AA21" i="14"/>
  <c r="Y21" i="14"/>
  <c r="X21" i="14"/>
  <c r="V21" i="14"/>
  <c r="U21" i="14"/>
  <c r="S21" i="14"/>
  <c r="R21" i="14"/>
  <c r="P21" i="14"/>
  <c r="O21" i="14"/>
  <c r="M21" i="14"/>
  <c r="L21" i="14"/>
  <c r="J21" i="14"/>
  <c r="I21" i="14"/>
  <c r="CC19" i="14"/>
  <c r="CC37" i="14" s="1"/>
  <c r="CB19" i="14"/>
  <c r="CB37" i="14" s="1"/>
  <c r="BY19" i="14"/>
  <c r="BV19" i="14"/>
  <c r="BS19" i="14"/>
  <c r="BP19" i="14"/>
  <c r="BM19" i="14"/>
  <c r="BJ19" i="14"/>
  <c r="BG19" i="14"/>
  <c r="BD19" i="14"/>
  <c r="BA19" i="14"/>
  <c r="AX19" i="14"/>
  <c r="AU19" i="14"/>
  <c r="AR19" i="14"/>
  <c r="AO19" i="14"/>
  <c r="AL19" i="14"/>
  <c r="AI19" i="14"/>
  <c r="AF19" i="14"/>
  <c r="AC19" i="14"/>
  <c r="Z19" i="14"/>
  <c r="W19" i="14"/>
  <c r="T19" i="14"/>
  <c r="Q19" i="14"/>
  <c r="N19" i="14"/>
  <c r="K19" i="14"/>
  <c r="H19" i="14"/>
  <c r="CF17" i="14"/>
  <c r="CC17" i="14"/>
  <c r="CB17" i="14"/>
  <c r="BY17" i="14"/>
  <c r="BV17" i="14"/>
  <c r="BS17" i="14"/>
  <c r="BP17" i="14"/>
  <c r="BM17" i="14"/>
  <c r="BJ17" i="14"/>
  <c r="BG17" i="14"/>
  <c r="BD17" i="14"/>
  <c r="BA17" i="14"/>
  <c r="AX17" i="14"/>
  <c r="AU17" i="14"/>
  <c r="AR17" i="14"/>
  <c r="AO17" i="14"/>
  <c r="AL17" i="14"/>
  <c r="AI17" i="14"/>
  <c r="AF17" i="14"/>
  <c r="AC17" i="14"/>
  <c r="Z17" i="14"/>
  <c r="W17" i="14"/>
  <c r="T17" i="14"/>
  <c r="Q17" i="14"/>
  <c r="N17" i="14"/>
  <c r="K17" i="14"/>
  <c r="H17" i="14"/>
  <c r="CA12" i="14"/>
  <c r="BZ12" i="14"/>
  <c r="BX12" i="14"/>
  <c r="BW12" i="14"/>
  <c r="BX35" i="14" s="1"/>
  <c r="BU12" i="14"/>
  <c r="BT12" i="14"/>
  <c r="BS37" i="14" s="1"/>
  <c r="BR12" i="14"/>
  <c r="BQ12" i="14"/>
  <c r="BO12" i="14"/>
  <c r="BN12" i="14"/>
  <c r="BL12" i="14"/>
  <c r="BL22" i="14" s="1"/>
  <c r="BK12" i="14"/>
  <c r="BL35" i="14" s="1"/>
  <c r="BI12" i="14"/>
  <c r="BH12" i="14"/>
  <c r="BG37" i="14" s="1"/>
  <c r="BF12" i="14"/>
  <c r="BE12" i="14"/>
  <c r="BC12" i="14"/>
  <c r="BB12" i="14"/>
  <c r="AZ12" i="14"/>
  <c r="AY12" i="14"/>
  <c r="AZ35" i="14" s="1"/>
  <c r="AZ37" i="14" s="1"/>
  <c r="AW12" i="14"/>
  <c r="AV12" i="14"/>
  <c r="AU35" i="14" s="1"/>
  <c r="AU12" i="14"/>
  <c r="AT12" i="14"/>
  <c r="AS12" i="14"/>
  <c r="AR12" i="14" s="1"/>
  <c r="AQ12" i="14"/>
  <c r="AP12" i="14"/>
  <c r="AN12" i="14"/>
  <c r="AM12" i="14"/>
  <c r="AN35" i="14" s="1"/>
  <c r="AK12" i="14"/>
  <c r="AJ12" i="14"/>
  <c r="AI35" i="14" s="1"/>
  <c r="AH12" i="14"/>
  <c r="AH22" i="14" s="1"/>
  <c r="AG12" i="14"/>
  <c r="AE12" i="14"/>
  <c r="AD12" i="14"/>
  <c r="AC12" i="14"/>
  <c r="AB12" i="14"/>
  <c r="AB37" i="14" s="1"/>
  <c r="AA12" i="14"/>
  <c r="AB35" i="14" s="1"/>
  <c r="Y12" i="14"/>
  <c r="X12" i="14"/>
  <c r="V12" i="14"/>
  <c r="U12" i="14"/>
  <c r="S12" i="14"/>
  <c r="R12" i="14"/>
  <c r="P12" i="14"/>
  <c r="P22" i="14" s="1"/>
  <c r="O12" i="14"/>
  <c r="P35" i="14" s="1"/>
  <c r="M12" i="14"/>
  <c r="L12" i="14"/>
  <c r="K37" i="14" s="1"/>
  <c r="J12" i="14"/>
  <c r="I12" i="14"/>
  <c r="CA6" i="14"/>
  <c r="BZ6" i="14"/>
  <c r="BX6" i="14"/>
  <c r="BX33" i="14" s="1"/>
  <c r="BW6" i="14"/>
  <c r="BX31" i="14" s="1"/>
  <c r="BU6" i="14"/>
  <c r="BT6" i="14"/>
  <c r="BU31" i="14" s="1"/>
  <c r="BR6" i="14"/>
  <c r="BQ6" i="14"/>
  <c r="BQ22" i="14" s="1"/>
  <c r="BO6" i="14"/>
  <c r="BO22" i="14" s="1"/>
  <c r="BN6" i="14"/>
  <c r="BL6" i="14"/>
  <c r="BL33" i="14" s="1"/>
  <c r="BK6" i="14"/>
  <c r="BL31" i="14" s="1"/>
  <c r="BI6" i="14"/>
  <c r="BI22" i="14" s="1"/>
  <c r="BH6" i="14"/>
  <c r="BH22" i="14" s="1"/>
  <c r="BF6" i="14"/>
  <c r="BF22" i="14" s="1"/>
  <c r="BE6" i="14"/>
  <c r="BF31" i="14" s="1"/>
  <c r="BC6" i="14"/>
  <c r="BA6" i="14" s="1"/>
  <c r="BB6" i="14"/>
  <c r="AZ6" i="14"/>
  <c r="AZ33" i="14" s="1"/>
  <c r="AZ39" i="14" s="1"/>
  <c r="AY6" i="14"/>
  <c r="AZ31" i="14" s="1"/>
  <c r="AW6" i="14"/>
  <c r="AV6" i="14"/>
  <c r="AW31" i="14" s="1"/>
  <c r="AT6" i="14"/>
  <c r="AS6" i="14"/>
  <c r="AS22" i="14" s="1"/>
  <c r="AQ6" i="14"/>
  <c r="AQ22" i="14" s="1"/>
  <c r="AP6" i="14"/>
  <c r="AQ31" i="14" s="1"/>
  <c r="AN6" i="14"/>
  <c r="AN33" i="14" s="1"/>
  <c r="AM6" i="14"/>
  <c r="AN31" i="14" s="1"/>
  <c r="AK6" i="14"/>
  <c r="AK22" i="14" s="1"/>
  <c r="AJ6" i="14"/>
  <c r="AJ22" i="14" s="1"/>
  <c r="AH6" i="14"/>
  <c r="AG6" i="14"/>
  <c r="AE6" i="14"/>
  <c r="AD6" i="14"/>
  <c r="AE31" i="14" s="1"/>
  <c r="AC6" i="14"/>
  <c r="AC22" i="14" s="1"/>
  <c r="AB6" i="14"/>
  <c r="AB33" i="14" s="1"/>
  <c r="AA6" i="14"/>
  <c r="AB31" i="14" s="1"/>
  <c r="Y6" i="14"/>
  <c r="X6" i="14"/>
  <c r="Y31" i="14" s="1"/>
  <c r="W6" i="14"/>
  <c r="V6" i="14"/>
  <c r="U6" i="14"/>
  <c r="U22" i="14" s="1"/>
  <c r="S6" i="14"/>
  <c r="S22" i="14" s="1"/>
  <c r="R6" i="14"/>
  <c r="P6" i="14"/>
  <c r="O6" i="14"/>
  <c r="P31" i="14" s="1"/>
  <c r="M6" i="14"/>
  <c r="M22" i="14" s="1"/>
  <c r="L6" i="14"/>
  <c r="L22" i="14" s="1"/>
  <c r="J6" i="14"/>
  <c r="H31" i="14" s="1"/>
  <c r="I6" i="14"/>
  <c r="J31" i="14" s="1"/>
  <c r="AN39" i="14" l="1"/>
  <c r="BL39" i="14"/>
  <c r="BX39" i="14"/>
  <c r="BI37" i="14"/>
  <c r="AN37" i="14"/>
  <c r="V33" i="14"/>
  <c r="AE33" i="14"/>
  <c r="AE39" i="14" s="1"/>
  <c r="CA33" i="14"/>
  <c r="S37" i="14"/>
  <c r="BX37" i="14"/>
  <c r="BC37" i="14"/>
  <c r="CA37" i="14"/>
  <c r="E24" i="14"/>
  <c r="P44" i="14"/>
  <c r="C24" i="14" s="1"/>
  <c r="Y33" i="14"/>
  <c r="AF39" i="14"/>
  <c r="P33" i="14"/>
  <c r="AW33" i="14"/>
  <c r="BU33" i="14"/>
  <c r="Y37" i="14"/>
  <c r="BF37" i="14"/>
  <c r="BR37" i="14"/>
  <c r="BM37" i="14"/>
  <c r="AB39" i="14"/>
  <c r="AK37" i="14"/>
  <c r="BA35" i="14"/>
  <c r="BA37" i="14" s="1"/>
  <c r="BM35" i="14"/>
  <c r="BY35" i="14"/>
  <c r="BY37" i="14" s="1"/>
  <c r="AL37" i="14"/>
  <c r="AU6" i="14"/>
  <c r="AU22" i="14" s="1"/>
  <c r="BA12" i="14"/>
  <c r="BA22" i="14" s="1"/>
  <c r="BR22" i="14"/>
  <c r="Q31" i="14"/>
  <c r="Q33" i="14" s="1"/>
  <c r="AC31" i="14"/>
  <c r="AC33" i="14" s="1"/>
  <c r="AC39" i="14" s="1"/>
  <c r="AO31" i="14"/>
  <c r="AO33" i="14" s="1"/>
  <c r="AO39" i="14" s="1"/>
  <c r="BA31" i="14"/>
  <c r="BA33" i="14" s="1"/>
  <c r="BM31" i="14"/>
  <c r="BM33" i="14" s="1"/>
  <c r="BM39" i="14" s="1"/>
  <c r="BY31" i="14"/>
  <c r="BY33" i="14" s="1"/>
  <c r="Q35" i="14"/>
  <c r="Q37" i="14" s="1"/>
  <c r="T6" i="14"/>
  <c r="T22" i="14" s="1"/>
  <c r="CB6" i="14"/>
  <c r="Z12" i="14"/>
  <c r="AE22" i="14"/>
  <c r="AM22" i="14"/>
  <c r="BC22" i="14"/>
  <c r="CA22" i="14"/>
  <c r="S31" i="14"/>
  <c r="S33" i="14" s="1"/>
  <c r="S39" i="14" s="1"/>
  <c r="BC31" i="14"/>
  <c r="BC33" i="14" s="1"/>
  <c r="BC39" i="14" s="1"/>
  <c r="BO31" i="14"/>
  <c r="BO33" i="14" s="1"/>
  <c r="CA31" i="14"/>
  <c r="AQ33" i="14"/>
  <c r="AQ39" i="14" s="1"/>
  <c r="S35" i="14"/>
  <c r="BC35" i="14"/>
  <c r="BO35" i="14"/>
  <c r="BO37" i="14" s="1"/>
  <c r="CA35" i="14"/>
  <c r="P37" i="14"/>
  <c r="BL37" i="14"/>
  <c r="BD31" i="14"/>
  <c r="BP31" i="14"/>
  <c r="BP33" i="14" s="1"/>
  <c r="H33" i="14"/>
  <c r="T33" i="14"/>
  <c r="BD33" i="14"/>
  <c r="H35" i="14"/>
  <c r="H37" i="14" s="1"/>
  <c r="T35" i="14"/>
  <c r="T37" i="14" s="1"/>
  <c r="AF35" i="14"/>
  <c r="AF37" i="14" s="1"/>
  <c r="AR35" i="14"/>
  <c r="BD35" i="14"/>
  <c r="BD37" i="14" s="1"/>
  <c r="BP35" i="14"/>
  <c r="BP37" i="14" s="1"/>
  <c r="AX6" i="14"/>
  <c r="T12" i="14"/>
  <c r="CB12" i="14"/>
  <c r="I22" i="14"/>
  <c r="Y22" i="14"/>
  <c r="AW22" i="14"/>
  <c r="BE22" i="14"/>
  <c r="BU22" i="14"/>
  <c r="E23" i="14"/>
  <c r="V31" i="14"/>
  <c r="BR31" i="14"/>
  <c r="BR33" i="14" s="1"/>
  <c r="BR39" i="14" s="1"/>
  <c r="J33" i="14"/>
  <c r="BF33" i="14"/>
  <c r="J35" i="14"/>
  <c r="J37" i="14" s="1"/>
  <c r="V35" i="14"/>
  <c r="V37" i="14" s="1"/>
  <c r="AH35" i="14"/>
  <c r="AT35" i="14"/>
  <c r="AT37" i="14" s="1"/>
  <c r="AT39" i="14" s="1"/>
  <c r="BF35" i="14"/>
  <c r="BR35" i="14"/>
  <c r="AI31" i="14"/>
  <c r="AI33" i="14" s="1"/>
  <c r="AU31" i="14"/>
  <c r="BG31" i="14"/>
  <c r="BG33" i="14" s="1"/>
  <c r="BG39" i="14" s="1"/>
  <c r="BS31" i="14"/>
  <c r="BS33" i="14" s="1"/>
  <c r="BS39" i="14" s="1"/>
  <c r="K33" i="14"/>
  <c r="K39" i="14" s="1"/>
  <c r="AU33" i="14"/>
  <c r="T31" i="14"/>
  <c r="CC12" i="14"/>
  <c r="J22" i="14"/>
  <c r="AR37" i="14"/>
  <c r="AR39" i="14" s="1"/>
  <c r="AR6" i="14"/>
  <c r="AR22" i="14" s="1"/>
  <c r="AX12" i="14"/>
  <c r="AA22" i="14"/>
  <c r="AY22" i="14"/>
  <c r="BW22" i="14"/>
  <c r="M31" i="14"/>
  <c r="AK31" i="14"/>
  <c r="BI31" i="14"/>
  <c r="BI33" i="14" s="1"/>
  <c r="BI39" i="14" s="1"/>
  <c r="M33" i="14"/>
  <c r="AK33" i="14"/>
  <c r="AK39" i="14" s="1"/>
  <c r="M35" i="14"/>
  <c r="M37" i="14" s="1"/>
  <c r="Y35" i="14"/>
  <c r="AK35" i="14"/>
  <c r="AW35" i="14"/>
  <c r="AW37" i="14" s="1"/>
  <c r="BI35" i="14"/>
  <c r="BU35" i="14"/>
  <c r="BU37" i="14" s="1"/>
  <c r="AH37" i="14"/>
  <c r="AH39" i="14" s="1"/>
  <c r="W12" i="14"/>
  <c r="W22" i="14" s="1"/>
  <c r="AB22" i="14"/>
  <c r="AZ22" i="14"/>
  <c r="BX22" i="14"/>
  <c r="N31" i="14"/>
  <c r="N33" i="14" s="1"/>
  <c r="N39" i="14" s="1"/>
  <c r="Z31" i="14"/>
  <c r="Z33" i="14" s="1"/>
  <c r="AL31" i="14"/>
  <c r="AL33" i="14" s="1"/>
  <c r="AL39" i="14" s="1"/>
  <c r="AX31" i="14"/>
  <c r="AX33" i="14" s="1"/>
  <c r="AX39" i="14" s="1"/>
  <c r="BJ31" i="14"/>
  <c r="BV31" i="14"/>
  <c r="BJ33" i="14"/>
  <c r="BJ39" i="14" s="1"/>
  <c r="BV33" i="14"/>
  <c r="BV39" i="14" s="1"/>
  <c r="N35" i="14"/>
  <c r="N37" i="14" s="1"/>
  <c r="Z35" i="14"/>
  <c r="Z37" i="14" s="1"/>
  <c r="AL35" i="14"/>
  <c r="AX35" i="14"/>
  <c r="AX37" i="14" s="1"/>
  <c r="BJ35" i="14"/>
  <c r="BJ37" i="14" s="1"/>
  <c r="BV35" i="14"/>
  <c r="BV37" i="14" s="1"/>
  <c r="AI37" i="14"/>
  <c r="AU37" i="14"/>
  <c r="CC6" i="14"/>
  <c r="AN22" i="14"/>
  <c r="K31" i="14"/>
  <c r="W35" i="14"/>
  <c r="W37" i="14" s="1"/>
  <c r="W39" i="14" s="1"/>
  <c r="Z6" i="14"/>
  <c r="Z22" i="14" s="1"/>
  <c r="BO39" i="14" l="1"/>
  <c r="Z39" i="14"/>
  <c r="BP39" i="14"/>
  <c r="AU39" i="14"/>
  <c r="Q39" i="14"/>
  <c r="M39" i="14"/>
  <c r="T39" i="14"/>
  <c r="CA39" i="14"/>
  <c r="BD39" i="14"/>
  <c r="H39" i="14"/>
  <c r="BY39" i="14"/>
  <c r="BF39" i="14"/>
  <c r="V39" i="14"/>
  <c r="AI39" i="14"/>
  <c r="J39" i="14"/>
  <c r="BA39" i="14"/>
  <c r="BU39" i="14"/>
  <c r="Y39" i="14"/>
  <c r="AX22" i="14"/>
  <c r="AW39" i="14"/>
  <c r="P39" i="14"/>
  <c r="CG56" i="13" l="1"/>
  <c r="CF56" i="13"/>
  <c r="CD56" i="13"/>
  <c r="CC56" i="13"/>
  <c r="CA56" i="13"/>
  <c r="BZ56" i="13"/>
  <c r="BX56" i="13"/>
  <c r="BW56" i="13"/>
  <c r="BS56" i="13"/>
  <c r="BR56" i="13"/>
  <c r="BP56" i="13"/>
  <c r="BO56" i="13"/>
  <c r="BM56" i="13"/>
  <c r="BL56" i="13"/>
  <c r="BJ56" i="13"/>
  <c r="BI56" i="13"/>
  <c r="BG56" i="13"/>
  <c r="BF56" i="13"/>
  <c r="BD56" i="13"/>
  <c r="BC56" i="13"/>
  <c r="BA56" i="13"/>
  <c r="AZ56" i="13"/>
  <c r="AX56" i="13"/>
  <c r="AW56" i="13"/>
  <c r="AU56" i="13"/>
  <c r="AT56" i="13"/>
  <c r="AR56" i="13"/>
  <c r="AQ56" i="13"/>
  <c r="AO56" i="13"/>
  <c r="AN56" i="13"/>
  <c r="AI56" i="13"/>
  <c r="AH56" i="13"/>
  <c r="AF56" i="13"/>
  <c r="AE56" i="13"/>
  <c r="AC56" i="13"/>
  <c r="AB56" i="13"/>
  <c r="Z56" i="13"/>
  <c r="Y56" i="13"/>
  <c r="W56" i="13"/>
  <c r="V56" i="13"/>
  <c r="CG55" i="13"/>
  <c r="CF55" i="13"/>
  <c r="CD55" i="13"/>
  <c r="CC55" i="13"/>
  <c r="CA55" i="13"/>
  <c r="BZ55" i="13"/>
  <c r="BX55" i="13"/>
  <c r="BW55" i="13"/>
  <c r="BS55" i="13"/>
  <c r="BR55" i="13"/>
  <c r="BP55" i="13"/>
  <c r="BO55" i="13"/>
  <c r="BM55" i="13"/>
  <c r="BL55" i="13"/>
  <c r="BJ55" i="13"/>
  <c r="BI55" i="13"/>
  <c r="BG55" i="13"/>
  <c r="BF55" i="13"/>
  <c r="BD55" i="13"/>
  <c r="BC55" i="13"/>
  <c r="BA55" i="13"/>
  <c r="AZ55" i="13"/>
  <c r="AX55" i="13"/>
  <c r="AW55" i="13"/>
  <c r="AU55" i="13"/>
  <c r="AT55" i="13"/>
  <c r="AR55" i="13"/>
  <c r="AQ55" i="13"/>
  <c r="AO55" i="13"/>
  <c r="AN55" i="13"/>
  <c r="AI55" i="13"/>
  <c r="AH55" i="13"/>
  <c r="AF55" i="13"/>
  <c r="AE55" i="13"/>
  <c r="AC55" i="13"/>
  <c r="AB55" i="13"/>
  <c r="Z55" i="13"/>
  <c r="Y55" i="13"/>
  <c r="W55" i="13"/>
  <c r="V55" i="13"/>
  <c r="CG54" i="13"/>
  <c r="CF54" i="13"/>
  <c r="CD54" i="13"/>
  <c r="CC54" i="13"/>
  <c r="CA54" i="13"/>
  <c r="BZ54" i="13"/>
  <c r="BX54" i="13"/>
  <c r="BW54" i="13"/>
  <c r="BS54" i="13"/>
  <c r="BR54" i="13"/>
  <c r="BP54" i="13"/>
  <c r="BO54" i="13"/>
  <c r="BM54" i="13"/>
  <c r="BL54" i="13"/>
  <c r="BJ54" i="13"/>
  <c r="BI54" i="13"/>
  <c r="BG54" i="13"/>
  <c r="BF54" i="13"/>
  <c r="BD54" i="13"/>
  <c r="BC54" i="13"/>
  <c r="BA54" i="13"/>
  <c r="AZ54" i="13"/>
  <c r="AX54" i="13"/>
  <c r="AW54" i="13"/>
  <c r="AU54" i="13"/>
  <c r="AT54" i="13"/>
  <c r="AR54" i="13"/>
  <c r="AQ54" i="13"/>
  <c r="AO54" i="13"/>
  <c r="AN54" i="13"/>
  <c r="AI54" i="13"/>
  <c r="AH54" i="13"/>
  <c r="AF54" i="13"/>
  <c r="AE54" i="13"/>
  <c r="AC54" i="13"/>
  <c r="AB54" i="13"/>
  <c r="Z54" i="13"/>
  <c r="Y54" i="13"/>
  <c r="W54" i="13"/>
  <c r="V54" i="13"/>
  <c r="CG53" i="13"/>
  <c r="CF53" i="13"/>
  <c r="CD53" i="13"/>
  <c r="CC53" i="13"/>
  <c r="CA53" i="13"/>
  <c r="BZ53" i="13"/>
  <c r="BX53" i="13"/>
  <c r="BW53" i="13"/>
  <c r="BS53" i="13"/>
  <c r="BR53" i="13"/>
  <c r="BP53" i="13"/>
  <c r="BO53" i="13"/>
  <c r="BM53" i="13"/>
  <c r="BL53" i="13"/>
  <c r="BJ53" i="13"/>
  <c r="BI53" i="13"/>
  <c r="BG53" i="13"/>
  <c r="BF53" i="13"/>
  <c r="BD53" i="13"/>
  <c r="BC53" i="13"/>
  <c r="BA53" i="13"/>
  <c r="AZ53" i="13"/>
  <c r="AX53" i="13"/>
  <c r="AW53" i="13"/>
  <c r="AU53" i="13"/>
  <c r="AT53" i="13"/>
  <c r="AR53" i="13"/>
  <c r="AQ53" i="13"/>
  <c r="AO53" i="13"/>
  <c r="AN53" i="13"/>
  <c r="AI53" i="13"/>
  <c r="AH53" i="13"/>
  <c r="AF53" i="13"/>
  <c r="AE53" i="13"/>
  <c r="AC53" i="13"/>
  <c r="AB53" i="13"/>
  <c r="Z53" i="13"/>
  <c r="Y53" i="13"/>
  <c r="W53" i="13"/>
  <c r="V53" i="13"/>
  <c r="CG52" i="13"/>
  <c r="CF52" i="13"/>
  <c r="CD52" i="13"/>
  <c r="CC52" i="13"/>
  <c r="CA52" i="13"/>
  <c r="BZ52" i="13"/>
  <c r="BX52" i="13"/>
  <c r="BW52" i="13"/>
  <c r="BS52" i="13"/>
  <c r="BR52" i="13"/>
  <c r="BP52" i="13"/>
  <c r="BO52" i="13"/>
  <c r="BM52" i="13"/>
  <c r="BL52" i="13"/>
  <c r="BJ52" i="13"/>
  <c r="BI52" i="13"/>
  <c r="BG52" i="13"/>
  <c r="BF52" i="13"/>
  <c r="BD52" i="13"/>
  <c r="BC52" i="13"/>
  <c r="BA52" i="13"/>
  <c r="AZ52" i="13"/>
  <c r="AX52" i="13"/>
  <c r="AW52" i="13"/>
  <c r="AU52" i="13"/>
  <c r="AT52" i="13"/>
  <c r="AR52" i="13"/>
  <c r="AQ52" i="13"/>
  <c r="AO52" i="13"/>
  <c r="AN52" i="13"/>
  <c r="AI52" i="13"/>
  <c r="AH52" i="13"/>
  <c r="AF52" i="13"/>
  <c r="AE52" i="13"/>
  <c r="AC52" i="13"/>
  <c r="AB52" i="13"/>
  <c r="Z52" i="13"/>
  <c r="Y52" i="13"/>
  <c r="W52" i="13"/>
  <c r="V52" i="13"/>
  <c r="CG51" i="13"/>
  <c r="CF51" i="13"/>
  <c r="CD51" i="13"/>
  <c r="CC51" i="13"/>
  <c r="CA51" i="13"/>
  <c r="BZ51" i="13"/>
  <c r="BX51" i="13"/>
  <c r="BW51" i="13"/>
  <c r="BS51" i="13"/>
  <c r="BR51" i="13"/>
  <c r="BP51" i="13"/>
  <c r="BO51" i="13"/>
  <c r="BM51" i="13"/>
  <c r="BL51" i="13"/>
  <c r="BJ51" i="13"/>
  <c r="BI51" i="13"/>
  <c r="BG51" i="13"/>
  <c r="BF51" i="13"/>
  <c r="BD51" i="13"/>
  <c r="BC51" i="13"/>
  <c r="BA51" i="13"/>
  <c r="AZ51" i="13"/>
  <c r="AX51" i="13"/>
  <c r="AW51" i="13"/>
  <c r="AU51" i="13"/>
  <c r="AT51" i="13"/>
  <c r="AR51" i="13"/>
  <c r="AQ51" i="13"/>
  <c r="AO51" i="13"/>
  <c r="AN51" i="13"/>
  <c r="AI51" i="13"/>
  <c r="AH51" i="13"/>
  <c r="AF51" i="13"/>
  <c r="AE51" i="13"/>
  <c r="AC51" i="13"/>
  <c r="AB51" i="13"/>
  <c r="Z51" i="13"/>
  <c r="Y51" i="13"/>
  <c r="W51" i="13"/>
  <c r="V51" i="13"/>
  <c r="CG50" i="13"/>
  <c r="CF50" i="13"/>
  <c r="CD50" i="13"/>
  <c r="CC50" i="13"/>
  <c r="CA50" i="13"/>
  <c r="BZ50" i="13"/>
  <c r="BX50" i="13"/>
  <c r="BW50" i="13"/>
  <c r="BS50" i="13"/>
  <c r="BR50" i="13"/>
  <c r="BP50" i="13"/>
  <c r="BO50" i="13"/>
  <c r="BM50" i="13"/>
  <c r="BL50" i="13"/>
  <c r="BJ50" i="13"/>
  <c r="BI50" i="13"/>
  <c r="BG50" i="13"/>
  <c r="BF50" i="13"/>
  <c r="BD50" i="13"/>
  <c r="BC50" i="13"/>
  <c r="BA50" i="13"/>
  <c r="AZ50" i="13"/>
  <c r="AX50" i="13"/>
  <c r="AW50" i="13"/>
  <c r="AU50" i="13"/>
  <c r="AT50" i="13"/>
  <c r="AR50" i="13"/>
  <c r="AQ50" i="13"/>
  <c r="AO50" i="13"/>
  <c r="AN50" i="13"/>
  <c r="AI50" i="13"/>
  <c r="AH50" i="13"/>
  <c r="AF50" i="13"/>
  <c r="AE50" i="13"/>
  <c r="AC50" i="13"/>
  <c r="AB50" i="13"/>
  <c r="Z50" i="13"/>
  <c r="Y50" i="13"/>
  <c r="W50" i="13"/>
  <c r="V50" i="13"/>
  <c r="CG49" i="13"/>
  <c r="CF49" i="13"/>
  <c r="CD49" i="13"/>
  <c r="CC49" i="13"/>
  <c r="CA49" i="13"/>
  <c r="BZ49" i="13"/>
  <c r="BX49" i="13"/>
  <c r="BW49" i="13"/>
  <c r="BS49" i="13"/>
  <c r="BR49" i="13"/>
  <c r="BP49" i="13"/>
  <c r="BO49" i="13"/>
  <c r="BM49" i="13"/>
  <c r="BL49" i="13"/>
  <c r="BJ49" i="13"/>
  <c r="BI49" i="13"/>
  <c r="BG49" i="13"/>
  <c r="BF49" i="13"/>
  <c r="BD49" i="13"/>
  <c r="BC49" i="13"/>
  <c r="BA49" i="13"/>
  <c r="AZ49" i="13"/>
  <c r="AX49" i="13"/>
  <c r="AW49" i="13"/>
  <c r="AU49" i="13"/>
  <c r="AT49" i="13"/>
  <c r="AR49" i="13"/>
  <c r="AQ49" i="13"/>
  <c r="AO49" i="13"/>
  <c r="AN49" i="13"/>
  <c r="AI49" i="13"/>
  <c r="AH49" i="13"/>
  <c r="AF49" i="13"/>
  <c r="AE49" i="13"/>
  <c r="AC49" i="13"/>
  <c r="AB49" i="13"/>
  <c r="Z49" i="13"/>
  <c r="Y49" i="13"/>
  <c r="W49" i="13"/>
  <c r="V49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W7" i="13"/>
  <c r="W35" i="13" s="1"/>
  <c r="M6" i="12"/>
  <c r="O6" i="12"/>
  <c r="S6" i="12"/>
  <c r="V6" i="12"/>
  <c r="X6" i="12"/>
  <c r="Y6" i="12"/>
  <c r="AA6" i="12"/>
  <c r="AB6" i="12"/>
  <c r="AD6" i="12"/>
  <c r="AE6" i="12"/>
  <c r="AG6" i="12"/>
  <c r="AH6" i="12"/>
  <c r="AJ6" i="12"/>
  <c r="AK6" i="12"/>
  <c r="AM6" i="12"/>
  <c r="AN6" i="12"/>
  <c r="AP6" i="12"/>
  <c r="AQ6" i="12"/>
  <c r="AS6" i="12"/>
  <c r="AT6" i="12"/>
  <c r="AV6" i="12"/>
  <c r="AW6" i="12"/>
  <c r="AY6" i="12"/>
  <c r="AZ6" i="12"/>
  <c r="BB6" i="12"/>
  <c r="BC6" i="12"/>
  <c r="BE6" i="12"/>
  <c r="BF6" i="12"/>
  <c r="BH6" i="12"/>
  <c r="BI6" i="12"/>
  <c r="BK6" i="12"/>
  <c r="BL6" i="12"/>
  <c r="BN6" i="12"/>
  <c r="BO6" i="12"/>
  <c r="BQ6" i="12"/>
  <c r="BR6" i="12"/>
  <c r="BT6" i="12"/>
  <c r="BU6" i="12"/>
  <c r="BW6" i="12"/>
  <c r="BX6" i="12"/>
  <c r="BZ6" i="12"/>
  <c r="CA6" i="12"/>
  <c r="L13" i="12"/>
  <c r="M13" i="12"/>
  <c r="O13" i="12"/>
  <c r="X13" i="12"/>
  <c r="Y13" i="12"/>
  <c r="AA13" i="12"/>
  <c r="AB13" i="12"/>
  <c r="AD13" i="12"/>
  <c r="AE13" i="12"/>
  <c r="AG13" i="12"/>
  <c r="AH13" i="12"/>
  <c r="AJ13" i="12"/>
  <c r="AK13" i="12"/>
  <c r="AM13" i="12"/>
  <c r="AN13" i="12"/>
  <c r="AP13" i="12"/>
  <c r="AQ13" i="12"/>
  <c r="AS13" i="12"/>
  <c r="AT13" i="12"/>
  <c r="AV13" i="12"/>
  <c r="AW13" i="12"/>
  <c r="AY13" i="12"/>
  <c r="AZ13" i="12"/>
  <c r="BB13" i="12"/>
  <c r="BC13" i="12"/>
  <c r="BE13" i="12"/>
  <c r="BF13" i="12"/>
  <c r="BH13" i="12"/>
  <c r="BI13" i="12"/>
  <c r="BK13" i="12"/>
  <c r="BL13" i="12"/>
  <c r="BN13" i="12"/>
  <c r="BO13" i="12"/>
  <c r="BQ13" i="12"/>
  <c r="BR13" i="12"/>
  <c r="BT13" i="12"/>
  <c r="BU13" i="12"/>
  <c r="BW13" i="12"/>
  <c r="BX13" i="12"/>
  <c r="BZ13" i="12"/>
  <c r="CA13" i="12"/>
  <c r="CJ19" i="12"/>
  <c r="CJ21" i="12"/>
  <c r="H30" i="12"/>
  <c r="I30" i="12"/>
  <c r="I6" i="12" s="1"/>
  <c r="J30" i="12"/>
  <c r="J6" i="12" s="1"/>
  <c r="K30" i="12"/>
  <c r="L30" i="12"/>
  <c r="L6" i="12" s="1"/>
  <c r="M30" i="12"/>
  <c r="N30" i="12"/>
  <c r="O30" i="12"/>
  <c r="P30" i="12"/>
  <c r="P6" i="12" s="1"/>
  <c r="Q30" i="12"/>
  <c r="R30" i="12"/>
  <c r="R6" i="12" s="1"/>
  <c r="S30" i="12"/>
  <c r="T30" i="12"/>
  <c r="U30" i="12"/>
  <c r="U6" i="12" s="1"/>
  <c r="V30" i="12"/>
  <c r="W30" i="12"/>
  <c r="Z30" i="12"/>
  <c r="AC30" i="12"/>
  <c r="AF30" i="12"/>
  <c r="AI30" i="12"/>
  <c r="AL30" i="12"/>
  <c r="AO30" i="12"/>
  <c r="AR30" i="12"/>
  <c r="AU30" i="12"/>
  <c r="AX30" i="12"/>
  <c r="BA30" i="12"/>
  <c r="BD30" i="12"/>
  <c r="BG30" i="12"/>
  <c r="BJ30" i="12"/>
  <c r="BM30" i="12"/>
  <c r="BP30" i="12"/>
  <c r="BS30" i="12"/>
  <c r="BV30" i="12"/>
  <c r="BY30" i="12"/>
  <c r="H34" i="12"/>
  <c r="I34" i="12"/>
  <c r="I13" i="12" s="1"/>
  <c r="J34" i="12"/>
  <c r="J13" i="12" s="1"/>
  <c r="K34" i="12"/>
  <c r="L34" i="12"/>
  <c r="M34" i="12"/>
  <c r="N34" i="12"/>
  <c r="O34" i="12"/>
  <c r="P34" i="12"/>
  <c r="P13" i="12" s="1"/>
  <c r="Q34" i="12"/>
  <c r="R34" i="12"/>
  <c r="R13" i="12" s="1"/>
  <c r="S34" i="12"/>
  <c r="S13" i="12" s="1"/>
  <c r="T34" i="12"/>
  <c r="U34" i="12"/>
  <c r="U13" i="12" s="1"/>
  <c r="V34" i="12"/>
  <c r="V13" i="12" s="1"/>
  <c r="W34" i="12"/>
  <c r="Z34" i="12"/>
  <c r="AC34" i="12"/>
  <c r="AF34" i="12"/>
  <c r="AI34" i="12"/>
  <c r="AL34" i="12"/>
  <c r="AO34" i="12"/>
  <c r="AR34" i="12"/>
  <c r="AU34" i="12"/>
  <c r="AX34" i="12"/>
  <c r="BA34" i="12"/>
  <c r="BD34" i="12"/>
  <c r="BG34" i="12"/>
  <c r="BJ34" i="12"/>
  <c r="BM34" i="12"/>
  <c r="BP34" i="12"/>
  <c r="BS34" i="12"/>
  <c r="BV34" i="12"/>
  <c r="BY34" i="12"/>
  <c r="F39" i="12"/>
  <c r="I39" i="12" s="1"/>
  <c r="H39" i="12" s="1"/>
  <c r="N39" i="12"/>
  <c r="Q39" i="12"/>
  <c r="P39" i="12" s="1"/>
  <c r="CB45" i="12"/>
  <c r="CC45" i="12"/>
  <c r="CB46" i="12"/>
  <c r="CC46" i="12"/>
  <c r="P47" i="12"/>
  <c r="C48" i="12"/>
  <c r="D48" i="12"/>
  <c r="D49" i="12" s="1"/>
  <c r="P48" i="12"/>
  <c r="C49" i="12"/>
  <c r="H82" i="6" l="1"/>
  <c r="K82" i="6"/>
  <c r="N82" i="6"/>
  <c r="Q82" i="6"/>
  <c r="T82" i="6"/>
  <c r="W82" i="6"/>
  <c r="Z82" i="6"/>
  <c r="AC82" i="6"/>
  <c r="AF82" i="6"/>
  <c r="AI82" i="6"/>
  <c r="AL82" i="6"/>
  <c r="AO82" i="6"/>
  <c r="H24" i="6"/>
  <c r="K24" i="6"/>
  <c r="N24" i="6"/>
  <c r="Q24" i="6"/>
  <c r="T24" i="6"/>
  <c r="W24" i="6"/>
  <c r="Z24" i="6"/>
  <c r="AC24" i="6"/>
  <c r="AF24" i="6"/>
  <c r="AI24" i="6"/>
  <c r="AL24" i="6"/>
  <c r="AO24" i="6"/>
  <c r="H84" i="4"/>
  <c r="K84" i="4"/>
  <c r="N84" i="4"/>
  <c r="Q84" i="4"/>
  <c r="T84" i="4"/>
  <c r="W84" i="4"/>
  <c r="Z84" i="4"/>
  <c r="AC84" i="4"/>
  <c r="AF84" i="4"/>
  <c r="AI84" i="4"/>
  <c r="AL84" i="4"/>
  <c r="AO84" i="4"/>
  <c r="H24" i="4"/>
  <c r="K24" i="4"/>
  <c r="N24" i="4"/>
  <c r="Q24" i="4"/>
  <c r="T24" i="4"/>
  <c r="W24" i="4"/>
  <c r="Z24" i="4"/>
  <c r="AC24" i="4"/>
  <c r="AF24" i="4"/>
  <c r="AI24" i="4"/>
  <c r="AL24" i="4"/>
  <c r="AO24" i="4"/>
  <c r="H80" i="5"/>
  <c r="K80" i="5"/>
  <c r="N80" i="5"/>
  <c r="Q80" i="5"/>
  <c r="T80" i="5"/>
  <c r="W80" i="5"/>
  <c r="Z80" i="5"/>
  <c r="AC80" i="5"/>
  <c r="AF80" i="5"/>
  <c r="AI80" i="5"/>
  <c r="AL80" i="5"/>
  <c r="AO80" i="5"/>
  <c r="H24" i="5"/>
  <c r="K24" i="5"/>
  <c r="N24" i="5"/>
  <c r="Q24" i="5"/>
  <c r="T24" i="5"/>
  <c r="W24" i="5"/>
  <c r="Z24" i="5"/>
  <c r="AC24" i="5"/>
  <c r="AF24" i="5"/>
  <c r="AI24" i="5"/>
  <c r="AL24" i="5"/>
  <c r="AO24" i="5"/>
  <c r="H40" i="5"/>
  <c r="H42" i="5" s="1"/>
  <c r="I40" i="5"/>
  <c r="J40" i="5"/>
  <c r="J42" i="5" s="1"/>
  <c r="H41" i="5"/>
  <c r="I41" i="5"/>
  <c r="J41" i="5"/>
  <c r="I42" i="5"/>
  <c r="H45" i="5"/>
  <c r="H49" i="5" s="1"/>
  <c r="H56" i="5" s="1"/>
  <c r="J45" i="5"/>
  <c r="J49" i="5" s="1"/>
  <c r="J56" i="5" s="1"/>
  <c r="I57" i="5" s="1"/>
  <c r="H46" i="5"/>
  <c r="J46" i="5"/>
  <c r="H50" i="5"/>
  <c r="J50" i="5"/>
  <c r="J54" i="5" s="1"/>
  <c r="H51" i="5"/>
  <c r="H54" i="5" s="1"/>
  <c r="J51" i="5"/>
  <c r="AL94" i="4" l="1"/>
  <c r="AL88" i="4"/>
  <c r="AL80" i="4"/>
  <c r="AN79" i="4"/>
  <c r="AM79" i="4"/>
  <c r="AL79" i="4"/>
  <c r="AI101" i="4"/>
  <c r="AI100" i="4"/>
  <c r="AI94" i="4"/>
  <c r="AI88" i="4"/>
  <c r="AI80" i="4"/>
  <c r="AK79" i="4"/>
  <c r="AJ79" i="4"/>
  <c r="AI79" i="4"/>
  <c r="AH105" i="4"/>
  <c r="AG105" i="4"/>
  <c r="AG74" i="4" s="1"/>
  <c r="AF105" i="4"/>
  <c r="AH104" i="4"/>
  <c r="AH68" i="4" s="1"/>
  <c r="AH80" i="4" s="1"/>
  <c r="AG104" i="4"/>
  <c r="AG106" i="4" s="1"/>
  <c r="AF104" i="4"/>
  <c r="AF106" i="4" s="1"/>
  <c r="AF101" i="4"/>
  <c r="AF100" i="4"/>
  <c r="AF80" i="4"/>
  <c r="AH79" i="4"/>
  <c r="AG79" i="4"/>
  <c r="AF79" i="4"/>
  <c r="AH74" i="4"/>
  <c r="AG68" i="4"/>
  <c r="AG80" i="4" s="1"/>
  <c r="AE105" i="4"/>
  <c r="AD105" i="4"/>
  <c r="AD74" i="4" s="1"/>
  <c r="AC105" i="4"/>
  <c r="AE104" i="4"/>
  <c r="AE68" i="4" s="1"/>
  <c r="AE80" i="4" s="1"/>
  <c r="AD104" i="4"/>
  <c r="AD106" i="4" s="1"/>
  <c r="AC104" i="4"/>
  <c r="AC106" i="4" s="1"/>
  <c r="AC101" i="4"/>
  <c r="AC100" i="4"/>
  <c r="AC80" i="4"/>
  <c r="AE79" i="4"/>
  <c r="AD79" i="4"/>
  <c r="AC79" i="4"/>
  <c r="AE74" i="4"/>
  <c r="AD68" i="4"/>
  <c r="AD80" i="4" s="1"/>
  <c r="AB105" i="4"/>
  <c r="AA105" i="4"/>
  <c r="AA74" i="4" s="1"/>
  <c r="Z105" i="4"/>
  <c r="AB104" i="4"/>
  <c r="AB106" i="4" s="1"/>
  <c r="AA104" i="4"/>
  <c r="AA106" i="4" s="1"/>
  <c r="Z101" i="4"/>
  <c r="Z100" i="4"/>
  <c r="Z104" i="4" s="1"/>
  <c r="Z106" i="4" s="1"/>
  <c r="Z80" i="4"/>
  <c r="AB79" i="4"/>
  <c r="AA79" i="4"/>
  <c r="Z79" i="4"/>
  <c r="AB74" i="4"/>
  <c r="Y105" i="4"/>
  <c r="X105" i="4"/>
  <c r="X74" i="4" s="1"/>
  <c r="W105" i="4"/>
  <c r="Y104" i="4"/>
  <c r="Y68" i="4" s="1"/>
  <c r="Y80" i="4" s="1"/>
  <c r="X104" i="4"/>
  <c r="X106" i="4" s="1"/>
  <c r="W104" i="4"/>
  <c r="W106" i="4" s="1"/>
  <c r="W101" i="4"/>
  <c r="W100" i="4"/>
  <c r="W80" i="4"/>
  <c r="Y79" i="4"/>
  <c r="X79" i="4"/>
  <c r="W79" i="4"/>
  <c r="Y74" i="4"/>
  <c r="X68" i="4"/>
  <c r="X80" i="4" s="1"/>
  <c r="S105" i="4"/>
  <c r="R105" i="4"/>
  <c r="R74" i="4" s="1"/>
  <c r="Q105" i="4"/>
  <c r="S104" i="4"/>
  <c r="S68" i="4" s="1"/>
  <c r="S80" i="4" s="1"/>
  <c r="R104" i="4"/>
  <c r="R106" i="4" s="1"/>
  <c r="Q104" i="4"/>
  <c r="Q106" i="4" s="1"/>
  <c r="Q101" i="4"/>
  <c r="Q100" i="4"/>
  <c r="Q80" i="4"/>
  <c r="S79" i="4"/>
  <c r="R79" i="4"/>
  <c r="Q79" i="4"/>
  <c r="S74" i="4"/>
  <c r="R68" i="4"/>
  <c r="R80" i="4" s="1"/>
  <c r="P106" i="4"/>
  <c r="O106" i="4"/>
  <c r="N106" i="4"/>
  <c r="P105" i="4"/>
  <c r="O105" i="4"/>
  <c r="N105" i="4"/>
  <c r="P104" i="4"/>
  <c r="O104" i="4"/>
  <c r="N104" i="4"/>
  <c r="N101" i="4"/>
  <c r="N100" i="4"/>
  <c r="O80" i="4"/>
  <c r="N80" i="4"/>
  <c r="P79" i="4"/>
  <c r="O79" i="4"/>
  <c r="N79" i="4"/>
  <c r="P74" i="4"/>
  <c r="O74" i="4"/>
  <c r="P68" i="4"/>
  <c r="P80" i="4" s="1"/>
  <c r="O68" i="4"/>
  <c r="M105" i="4"/>
  <c r="L105" i="4"/>
  <c r="L106" i="4" s="1"/>
  <c r="K105" i="4"/>
  <c r="M104" i="4"/>
  <c r="M68" i="4" s="1"/>
  <c r="M80" i="4" s="1"/>
  <c r="L104" i="4"/>
  <c r="K104" i="4"/>
  <c r="K106" i="4" s="1"/>
  <c r="K101" i="4"/>
  <c r="K100" i="4"/>
  <c r="K80" i="4"/>
  <c r="M79" i="4"/>
  <c r="L79" i="4"/>
  <c r="K79" i="4"/>
  <c r="M74" i="4"/>
  <c r="L68" i="4"/>
  <c r="J106" i="4"/>
  <c r="I106" i="4"/>
  <c r="J105" i="4"/>
  <c r="I105" i="4"/>
  <c r="H105" i="4"/>
  <c r="H106" i="4" s="1"/>
  <c r="J104" i="4"/>
  <c r="I104" i="4"/>
  <c r="H104" i="4"/>
  <c r="H101" i="4"/>
  <c r="H100" i="4"/>
  <c r="J80" i="4"/>
  <c r="I80" i="4"/>
  <c r="H80" i="4"/>
  <c r="J79" i="4"/>
  <c r="I79" i="4"/>
  <c r="H79" i="4"/>
  <c r="J74" i="4"/>
  <c r="I74" i="4"/>
  <c r="J68" i="4"/>
  <c r="I68" i="4"/>
  <c r="AQ45" i="4"/>
  <c r="AP45" i="4"/>
  <c r="AP46" i="4" s="1"/>
  <c r="AO45" i="4"/>
  <c r="AQ44" i="4"/>
  <c r="AQ8" i="4" s="1"/>
  <c r="AQ20" i="4" s="1"/>
  <c r="AP44" i="4"/>
  <c r="AP8" i="4" s="1"/>
  <c r="AP20" i="4" s="1"/>
  <c r="AO44" i="4"/>
  <c r="AO46" i="4" s="1"/>
  <c r="AO20" i="4"/>
  <c r="AQ19" i="4"/>
  <c r="AP19" i="4"/>
  <c r="AO19" i="4"/>
  <c r="AQ14" i="4"/>
  <c r="AP14" i="4"/>
  <c r="AN45" i="4"/>
  <c r="AN14" i="4" s="1"/>
  <c r="AM45" i="4"/>
  <c r="AM14" i="4" s="1"/>
  <c r="AL45" i="4"/>
  <c r="AN44" i="4"/>
  <c r="AN8" i="4" s="1"/>
  <c r="AM44" i="4"/>
  <c r="AM46" i="4" s="1"/>
  <c r="AL44" i="4"/>
  <c r="AL46" i="4" s="1"/>
  <c r="AL20" i="4"/>
  <c r="AN19" i="4"/>
  <c r="AM19" i="4"/>
  <c r="AL19" i="4"/>
  <c r="AK45" i="4"/>
  <c r="AJ45" i="4"/>
  <c r="AI45" i="4"/>
  <c r="AK44" i="4"/>
  <c r="AK8" i="4" s="1"/>
  <c r="AK20" i="4" s="1"/>
  <c r="AJ44" i="4"/>
  <c r="AJ46" i="4" s="1"/>
  <c r="AI44" i="4"/>
  <c r="AI46" i="4" s="1"/>
  <c r="AI20" i="4"/>
  <c r="AK19" i="4"/>
  <c r="AJ19" i="4"/>
  <c r="AI19" i="4"/>
  <c r="AK14" i="4"/>
  <c r="AJ14" i="4"/>
  <c r="AE45" i="4"/>
  <c r="AD45" i="4"/>
  <c r="AC45" i="4"/>
  <c r="AE44" i="4"/>
  <c r="AE8" i="4" s="1"/>
  <c r="AE20" i="4" s="1"/>
  <c r="AD44" i="4"/>
  <c r="AD46" i="4" s="1"/>
  <c r="AC44" i="4"/>
  <c r="AC46" i="4" s="1"/>
  <c r="AC20" i="4"/>
  <c r="AE19" i="4"/>
  <c r="AD19" i="4"/>
  <c r="AC19" i="4"/>
  <c r="AE14" i="4"/>
  <c r="AD14" i="4"/>
  <c r="AB45" i="4"/>
  <c r="AA45" i="4"/>
  <c r="AA14" i="4" s="1"/>
  <c r="Z45" i="4"/>
  <c r="AB44" i="4"/>
  <c r="AB46" i="4" s="1"/>
  <c r="AA44" i="4"/>
  <c r="AA46" i="4" s="1"/>
  <c r="Z44" i="4"/>
  <c r="Z46" i="4" s="1"/>
  <c r="Z20" i="4"/>
  <c r="AB19" i="4"/>
  <c r="AA19" i="4"/>
  <c r="Z19" i="4"/>
  <c r="AB14" i="4"/>
  <c r="Y45" i="4"/>
  <c r="X45" i="4"/>
  <c r="X14" i="4" s="1"/>
  <c r="W45" i="4"/>
  <c r="Y44" i="4"/>
  <c r="Y46" i="4" s="1"/>
  <c r="X44" i="4"/>
  <c r="X46" i="4" s="1"/>
  <c r="W44" i="4"/>
  <c r="W46" i="4" s="1"/>
  <c r="W20" i="4"/>
  <c r="Y19" i="4"/>
  <c r="X19" i="4"/>
  <c r="W19" i="4"/>
  <c r="Y14" i="4"/>
  <c r="V46" i="4"/>
  <c r="V45" i="4"/>
  <c r="U45" i="4"/>
  <c r="T45" i="4"/>
  <c r="V44" i="4"/>
  <c r="V8" i="4" s="1"/>
  <c r="V20" i="4" s="1"/>
  <c r="U44" i="4"/>
  <c r="U46" i="4" s="1"/>
  <c r="T44" i="4"/>
  <c r="T46" i="4" s="1"/>
  <c r="T20" i="4"/>
  <c r="V19" i="4"/>
  <c r="U19" i="4"/>
  <c r="T19" i="4"/>
  <c r="V14" i="4"/>
  <c r="U14" i="4"/>
  <c r="P46" i="4"/>
  <c r="P45" i="4"/>
  <c r="O45" i="4"/>
  <c r="N45" i="4"/>
  <c r="P44" i="4"/>
  <c r="P8" i="4" s="1"/>
  <c r="P20" i="4" s="1"/>
  <c r="O44" i="4"/>
  <c r="O46" i="4" s="1"/>
  <c r="N44" i="4"/>
  <c r="N46" i="4" s="1"/>
  <c r="N20" i="4"/>
  <c r="P19" i="4"/>
  <c r="O19" i="4"/>
  <c r="N19" i="4"/>
  <c r="P14" i="4"/>
  <c r="O14" i="4"/>
  <c r="J46" i="4"/>
  <c r="J45" i="4"/>
  <c r="I45" i="4"/>
  <c r="H45" i="4"/>
  <c r="J44" i="4"/>
  <c r="I44" i="4"/>
  <c r="I46" i="4" s="1"/>
  <c r="H44" i="4"/>
  <c r="H46" i="4" s="1"/>
  <c r="H20" i="4"/>
  <c r="J19" i="4"/>
  <c r="I19" i="4"/>
  <c r="H19" i="4"/>
  <c r="J14" i="4"/>
  <c r="I14" i="4"/>
  <c r="J8" i="4"/>
  <c r="J20" i="4" s="1"/>
  <c r="AQ97" i="5"/>
  <c r="AQ70" i="5" s="1"/>
  <c r="AP97" i="5"/>
  <c r="AP70" i="5" s="1"/>
  <c r="AO97" i="5"/>
  <c r="AQ96" i="5"/>
  <c r="AQ64" i="5" s="1"/>
  <c r="AP96" i="5"/>
  <c r="AO96" i="5"/>
  <c r="AO95" i="5"/>
  <c r="AO94" i="5"/>
  <c r="AO76" i="5"/>
  <c r="AQ75" i="5"/>
  <c r="AP75" i="5"/>
  <c r="AO75" i="5"/>
  <c r="AN97" i="5"/>
  <c r="AM97" i="5"/>
  <c r="AL97" i="5"/>
  <c r="AN96" i="5"/>
  <c r="AN64" i="5" s="1"/>
  <c r="AM96" i="5"/>
  <c r="AL96" i="5"/>
  <c r="AL98" i="5" s="1"/>
  <c r="AL95" i="5"/>
  <c r="AL94" i="5"/>
  <c r="AL76" i="5"/>
  <c r="AN75" i="5"/>
  <c r="AM75" i="5"/>
  <c r="AL75" i="5"/>
  <c r="AN70" i="5"/>
  <c r="AM70" i="5"/>
  <c r="AK97" i="5"/>
  <c r="AK70" i="5" s="1"/>
  <c r="AJ97" i="5"/>
  <c r="AJ70" i="5" s="1"/>
  <c r="AI97" i="5"/>
  <c r="AK96" i="5"/>
  <c r="AK64" i="5" s="1"/>
  <c r="AJ96" i="5"/>
  <c r="AI96" i="5"/>
  <c r="AI98" i="5" s="1"/>
  <c r="AI95" i="5"/>
  <c r="AI94" i="5"/>
  <c r="AI76" i="5"/>
  <c r="AK75" i="5"/>
  <c r="AJ75" i="5"/>
  <c r="AI75" i="5"/>
  <c r="AE97" i="5"/>
  <c r="AD97" i="5"/>
  <c r="AD70" i="5" s="1"/>
  <c r="AC97" i="5"/>
  <c r="AE96" i="5"/>
  <c r="AE64" i="5" s="1"/>
  <c r="AD96" i="5"/>
  <c r="AC96" i="5"/>
  <c r="AC95" i="5"/>
  <c r="AC94" i="5"/>
  <c r="AC76" i="5"/>
  <c r="AE75" i="5"/>
  <c r="AD75" i="5"/>
  <c r="AC75" i="5"/>
  <c r="AE70" i="5"/>
  <c r="AB97" i="5"/>
  <c r="AA97" i="5"/>
  <c r="AA70" i="5" s="1"/>
  <c r="Z97" i="5"/>
  <c r="AB96" i="5"/>
  <c r="AB64" i="5" s="1"/>
  <c r="AA96" i="5"/>
  <c r="AA98" i="5" s="1"/>
  <c r="Z96" i="5"/>
  <c r="Z98" i="5" s="1"/>
  <c r="Z95" i="5"/>
  <c r="Z94" i="5"/>
  <c r="Z76" i="5"/>
  <c r="AB75" i="5"/>
  <c r="AA75" i="5"/>
  <c r="Z75" i="5"/>
  <c r="AB70" i="5"/>
  <c r="Y97" i="5"/>
  <c r="Y70" i="5" s="1"/>
  <c r="X97" i="5"/>
  <c r="X70" i="5" s="1"/>
  <c r="W97" i="5"/>
  <c r="Y96" i="5"/>
  <c r="Y64" i="5" s="1"/>
  <c r="X96" i="5"/>
  <c r="W96" i="5"/>
  <c r="W95" i="5"/>
  <c r="W94" i="5"/>
  <c r="W76" i="5"/>
  <c r="Y75" i="5"/>
  <c r="X75" i="5"/>
  <c r="W75" i="5"/>
  <c r="S97" i="5"/>
  <c r="S70" i="5" s="1"/>
  <c r="R97" i="5"/>
  <c r="R70" i="5" s="1"/>
  <c r="Q97" i="5"/>
  <c r="S96" i="5"/>
  <c r="S64" i="5" s="1"/>
  <c r="R96" i="5"/>
  <c r="R98" i="5" s="1"/>
  <c r="Q96" i="5"/>
  <c r="Q76" i="5"/>
  <c r="S75" i="5"/>
  <c r="R75" i="5"/>
  <c r="Q75" i="5"/>
  <c r="P97" i="5"/>
  <c r="P70" i="5" s="1"/>
  <c r="O97" i="5"/>
  <c r="O70" i="5" s="1"/>
  <c r="N97" i="5"/>
  <c r="P96" i="5"/>
  <c r="P64" i="5" s="1"/>
  <c r="O96" i="5"/>
  <c r="N96" i="5"/>
  <c r="N76" i="5"/>
  <c r="P75" i="5"/>
  <c r="O75" i="5"/>
  <c r="N75" i="5"/>
  <c r="M97" i="5"/>
  <c r="M70" i="5" s="1"/>
  <c r="L97" i="5"/>
  <c r="L70" i="5" s="1"/>
  <c r="K97" i="5"/>
  <c r="M96" i="5"/>
  <c r="M64" i="5" s="1"/>
  <c r="L96" i="5"/>
  <c r="L98" i="5" s="1"/>
  <c r="K96" i="5"/>
  <c r="K98" i="5" s="1"/>
  <c r="K76" i="5"/>
  <c r="M75" i="5"/>
  <c r="L75" i="5"/>
  <c r="K75" i="5"/>
  <c r="J97" i="5"/>
  <c r="J70" i="5" s="1"/>
  <c r="I97" i="5"/>
  <c r="I98" i="5" s="1"/>
  <c r="H97" i="5"/>
  <c r="H98" i="5" s="1"/>
  <c r="J96" i="5"/>
  <c r="J64" i="5" s="1"/>
  <c r="I96" i="5"/>
  <c r="H96" i="5"/>
  <c r="H76" i="5"/>
  <c r="J75" i="5"/>
  <c r="I75" i="5"/>
  <c r="H75" i="5"/>
  <c r="I70" i="5"/>
  <c r="I64" i="5"/>
  <c r="AQ41" i="5"/>
  <c r="AQ14" i="5" s="1"/>
  <c r="AP41" i="5"/>
  <c r="AP14" i="5" s="1"/>
  <c r="AO41" i="5"/>
  <c r="AQ40" i="5"/>
  <c r="AQ8" i="5" s="1"/>
  <c r="AP40" i="5"/>
  <c r="AO40" i="5"/>
  <c r="AO20" i="5"/>
  <c r="AQ19" i="5"/>
  <c r="AP19" i="5"/>
  <c r="AO19" i="5"/>
  <c r="AN41" i="5"/>
  <c r="AN14" i="5" s="1"/>
  <c r="AM41" i="5"/>
  <c r="AM14" i="5" s="1"/>
  <c r="AL41" i="5"/>
  <c r="AN40" i="5"/>
  <c r="AN8" i="5" s="1"/>
  <c r="AM40" i="5"/>
  <c r="AL40" i="5"/>
  <c r="AL20" i="5"/>
  <c r="AN19" i="5"/>
  <c r="AM19" i="5"/>
  <c r="AL19" i="5"/>
  <c r="AH41" i="5"/>
  <c r="AH14" i="5" s="1"/>
  <c r="AG41" i="5"/>
  <c r="AG14" i="5" s="1"/>
  <c r="AF41" i="5"/>
  <c r="AH40" i="5"/>
  <c r="AH8" i="5" s="1"/>
  <c r="AG40" i="5"/>
  <c r="AF40" i="5"/>
  <c r="AF20" i="5"/>
  <c r="AH19" i="5"/>
  <c r="AG19" i="5"/>
  <c r="AF19" i="5"/>
  <c r="AE41" i="5"/>
  <c r="AE14" i="5" s="1"/>
  <c r="AD41" i="5"/>
  <c r="AD14" i="5" s="1"/>
  <c r="AC41" i="5"/>
  <c r="AE40" i="5"/>
  <c r="AE8" i="5" s="1"/>
  <c r="AD40" i="5"/>
  <c r="AC40" i="5"/>
  <c r="AC20" i="5"/>
  <c r="AE19" i="5"/>
  <c r="AD19" i="5"/>
  <c r="AC19" i="5"/>
  <c r="AB41" i="5"/>
  <c r="AB14" i="5" s="1"/>
  <c r="AA41" i="5"/>
  <c r="AA14" i="5" s="1"/>
  <c r="Z41" i="5"/>
  <c r="AB40" i="5"/>
  <c r="AB8" i="5" s="1"/>
  <c r="AA40" i="5"/>
  <c r="Z40" i="5"/>
  <c r="Z20" i="5"/>
  <c r="AB19" i="5"/>
  <c r="AA19" i="5"/>
  <c r="Z19" i="5"/>
  <c r="Y41" i="5"/>
  <c r="Y14" i="5" s="1"/>
  <c r="X41" i="5"/>
  <c r="X14" i="5" s="1"/>
  <c r="Y40" i="5"/>
  <c r="Y8" i="5" s="1"/>
  <c r="X40" i="5"/>
  <c r="W40" i="5"/>
  <c r="W39" i="5"/>
  <c r="W38" i="5"/>
  <c r="W41" i="5"/>
  <c r="W20" i="5"/>
  <c r="Y19" i="5"/>
  <c r="X19" i="5"/>
  <c r="W19" i="5"/>
  <c r="V41" i="5"/>
  <c r="V14" i="5" s="1"/>
  <c r="U41" i="5"/>
  <c r="U14" i="5" s="1"/>
  <c r="T41" i="5"/>
  <c r="V40" i="5"/>
  <c r="U40" i="5"/>
  <c r="T40" i="5"/>
  <c r="T39" i="5"/>
  <c r="T38" i="5"/>
  <c r="T20" i="5"/>
  <c r="V19" i="5"/>
  <c r="U19" i="5"/>
  <c r="T19" i="5"/>
  <c r="P41" i="5"/>
  <c r="P14" i="5" s="1"/>
  <c r="O41" i="5"/>
  <c r="O14" i="5" s="1"/>
  <c r="P40" i="5"/>
  <c r="P8" i="5" s="1"/>
  <c r="O40" i="5"/>
  <c r="N40" i="5"/>
  <c r="N39" i="5"/>
  <c r="N38" i="5"/>
  <c r="N41" i="5"/>
  <c r="N20" i="5"/>
  <c r="P19" i="5"/>
  <c r="O19" i="5"/>
  <c r="N19" i="5"/>
  <c r="J14" i="5"/>
  <c r="I14" i="5"/>
  <c r="H20" i="5"/>
  <c r="J19" i="5"/>
  <c r="I19" i="5"/>
  <c r="H19" i="5"/>
  <c r="AQ101" i="6"/>
  <c r="AP101" i="6"/>
  <c r="AO101" i="6"/>
  <c r="AQ100" i="6"/>
  <c r="AQ66" i="6" s="1"/>
  <c r="AQ78" i="6" s="1"/>
  <c r="AP100" i="6"/>
  <c r="AP102" i="6" s="1"/>
  <c r="AO100" i="6"/>
  <c r="AO102" i="6" s="1"/>
  <c r="AO78" i="6"/>
  <c r="AQ77" i="6"/>
  <c r="AP77" i="6"/>
  <c r="AQ72" i="6"/>
  <c r="AP72" i="6"/>
  <c r="AO71" i="6"/>
  <c r="AP66" i="6"/>
  <c r="AP78" i="6" s="1"/>
  <c r="AN102" i="6"/>
  <c r="AN101" i="6"/>
  <c r="AM101" i="6"/>
  <c r="AL101" i="6"/>
  <c r="AN100" i="6"/>
  <c r="AM100" i="6"/>
  <c r="AM102" i="6" s="1"/>
  <c r="AL100" i="6"/>
  <c r="AL102" i="6" s="1"/>
  <c r="AL78" i="6"/>
  <c r="AN77" i="6"/>
  <c r="AM77" i="6"/>
  <c r="AN72" i="6"/>
  <c r="AM72" i="6"/>
  <c r="AL71" i="6"/>
  <c r="AN66" i="6"/>
  <c r="AN78" i="6" s="1"/>
  <c r="AK102" i="6"/>
  <c r="AK101" i="6"/>
  <c r="AJ101" i="6"/>
  <c r="AI101" i="6"/>
  <c r="AK100" i="6"/>
  <c r="AK66" i="6" s="1"/>
  <c r="AK78" i="6" s="1"/>
  <c r="AJ100" i="6"/>
  <c r="AJ102" i="6" s="1"/>
  <c r="AI100" i="6"/>
  <c r="AI102" i="6" s="1"/>
  <c r="AI78" i="6"/>
  <c r="AK77" i="6"/>
  <c r="AJ77" i="6"/>
  <c r="AK72" i="6"/>
  <c r="AJ72" i="6"/>
  <c r="AI71" i="6"/>
  <c r="AE102" i="6"/>
  <c r="AE101" i="6"/>
  <c r="AD101" i="6"/>
  <c r="AC101" i="6"/>
  <c r="AE100" i="6"/>
  <c r="AE66" i="6" s="1"/>
  <c r="AE78" i="6" s="1"/>
  <c r="AD100" i="6"/>
  <c r="AD102" i="6" s="1"/>
  <c r="AC100" i="6"/>
  <c r="AC102" i="6" s="1"/>
  <c r="AC78" i="6"/>
  <c r="AE77" i="6"/>
  <c r="AD77" i="6"/>
  <c r="AE72" i="6"/>
  <c r="AD72" i="6"/>
  <c r="AC71" i="6"/>
  <c r="AB101" i="6"/>
  <c r="AA101" i="6"/>
  <c r="Z101" i="6"/>
  <c r="AB100" i="6"/>
  <c r="AB66" i="6" s="1"/>
  <c r="AB78" i="6" s="1"/>
  <c r="AA100" i="6"/>
  <c r="AA102" i="6" s="1"/>
  <c r="Z100" i="6"/>
  <c r="Z102" i="6" s="1"/>
  <c r="Z78" i="6"/>
  <c r="AB77" i="6"/>
  <c r="AA77" i="6"/>
  <c r="AB72" i="6"/>
  <c r="AA72" i="6"/>
  <c r="Z71" i="6"/>
  <c r="AA66" i="6"/>
  <c r="AA78" i="6" s="1"/>
  <c r="Y102" i="6"/>
  <c r="Y101" i="6"/>
  <c r="Y72" i="6" s="1"/>
  <c r="X101" i="6"/>
  <c r="X72" i="6" s="1"/>
  <c r="W101" i="6"/>
  <c r="Y100" i="6"/>
  <c r="Y66" i="6" s="1"/>
  <c r="Y78" i="6" s="1"/>
  <c r="X100" i="6"/>
  <c r="X102" i="6" s="1"/>
  <c r="W100" i="6"/>
  <c r="W102" i="6" s="1"/>
  <c r="W78" i="6"/>
  <c r="Y77" i="6"/>
  <c r="X77" i="6"/>
  <c r="W71" i="6"/>
  <c r="X66" i="6"/>
  <c r="X78" i="6" s="1"/>
  <c r="S102" i="6"/>
  <c r="S101" i="6"/>
  <c r="R101" i="6"/>
  <c r="Q101" i="6"/>
  <c r="S100" i="6"/>
  <c r="S66" i="6" s="1"/>
  <c r="S78" i="6" s="1"/>
  <c r="R100" i="6"/>
  <c r="R102" i="6" s="1"/>
  <c r="Q100" i="6"/>
  <c r="Q102" i="6" s="1"/>
  <c r="Q78" i="6"/>
  <c r="S77" i="6"/>
  <c r="R77" i="6"/>
  <c r="S72" i="6"/>
  <c r="R72" i="6"/>
  <c r="Q71" i="6"/>
  <c r="P101" i="6"/>
  <c r="P72" i="6" s="1"/>
  <c r="O101" i="6"/>
  <c r="O72" i="6" s="1"/>
  <c r="N101" i="6"/>
  <c r="P100" i="6"/>
  <c r="P102" i="6" s="1"/>
  <c r="O100" i="6"/>
  <c r="O102" i="6" s="1"/>
  <c r="N100" i="6"/>
  <c r="N102" i="6" s="1"/>
  <c r="N78" i="6"/>
  <c r="P77" i="6"/>
  <c r="O77" i="6"/>
  <c r="N71" i="6"/>
  <c r="O66" i="6"/>
  <c r="M101" i="6"/>
  <c r="L101" i="6"/>
  <c r="L72" i="6" s="1"/>
  <c r="K101" i="6"/>
  <c r="K102" i="6" s="1"/>
  <c r="M100" i="6"/>
  <c r="M102" i="6" s="1"/>
  <c r="L100" i="6"/>
  <c r="L102" i="6" s="1"/>
  <c r="K100" i="6"/>
  <c r="K78" i="6"/>
  <c r="M77" i="6"/>
  <c r="L77" i="6"/>
  <c r="M72" i="6"/>
  <c r="K71" i="6"/>
  <c r="J101" i="6"/>
  <c r="I101" i="6"/>
  <c r="I102" i="6" s="1"/>
  <c r="H101" i="6"/>
  <c r="J100" i="6"/>
  <c r="J66" i="6" s="1"/>
  <c r="J78" i="6" s="1"/>
  <c r="I100" i="6"/>
  <c r="H100" i="6"/>
  <c r="H102" i="6" s="1"/>
  <c r="H78" i="6"/>
  <c r="J77" i="6"/>
  <c r="I77" i="6"/>
  <c r="J72" i="6"/>
  <c r="I72" i="6"/>
  <c r="H71" i="6"/>
  <c r="I66" i="6"/>
  <c r="I78" i="6" s="1"/>
  <c r="AQ43" i="6"/>
  <c r="AP43" i="6"/>
  <c r="AP44" i="6" s="1"/>
  <c r="AO43" i="6"/>
  <c r="AQ42" i="6"/>
  <c r="AQ44" i="6" s="1"/>
  <c r="AP42" i="6"/>
  <c r="AP8" i="6" s="1"/>
  <c r="AO42" i="6"/>
  <c r="AO44" i="6" s="1"/>
  <c r="AO20" i="6"/>
  <c r="AQ19" i="6"/>
  <c r="AP19" i="6"/>
  <c r="AQ14" i="6"/>
  <c r="AO13" i="6"/>
  <c r="AN43" i="6"/>
  <c r="AM43" i="6"/>
  <c r="AL43" i="6"/>
  <c r="AN42" i="6"/>
  <c r="AN8" i="6" s="1"/>
  <c r="AN20" i="6" s="1"/>
  <c r="AM42" i="6"/>
  <c r="AM44" i="6" s="1"/>
  <c r="AL42" i="6"/>
  <c r="AL44" i="6" s="1"/>
  <c r="AL20" i="6"/>
  <c r="AN19" i="6"/>
  <c r="AM19" i="6"/>
  <c r="AN14" i="6"/>
  <c r="AM14" i="6"/>
  <c r="AL13" i="6"/>
  <c r="AH44" i="6"/>
  <c r="AH43" i="6"/>
  <c r="AG43" i="6"/>
  <c r="AF43" i="6"/>
  <c r="AH42" i="6"/>
  <c r="AH8" i="6" s="1"/>
  <c r="AH20" i="6" s="1"/>
  <c r="AG42" i="6"/>
  <c r="AG44" i="6" s="1"/>
  <c r="AF42" i="6"/>
  <c r="AF44" i="6" s="1"/>
  <c r="AF20" i="6"/>
  <c r="AH19" i="6"/>
  <c r="AG19" i="6"/>
  <c r="AH14" i="6"/>
  <c r="AG14" i="6"/>
  <c r="AF13" i="6"/>
  <c r="AE44" i="6"/>
  <c r="AE43" i="6"/>
  <c r="AD43" i="6"/>
  <c r="AC43" i="6"/>
  <c r="AE42" i="6"/>
  <c r="AE8" i="6" s="1"/>
  <c r="AE20" i="6" s="1"/>
  <c r="AD42" i="6"/>
  <c r="AD44" i="6" s="1"/>
  <c r="AC42" i="6"/>
  <c r="AC44" i="6" s="1"/>
  <c r="AC20" i="6"/>
  <c r="AE19" i="6"/>
  <c r="AD19" i="6"/>
  <c r="AE14" i="6"/>
  <c r="AD14" i="6"/>
  <c r="AC13" i="6"/>
  <c r="AB44" i="6"/>
  <c r="AA44" i="6"/>
  <c r="Z44" i="6"/>
  <c r="AB43" i="6"/>
  <c r="AA43" i="6"/>
  <c r="Z43" i="6"/>
  <c r="AB42" i="6"/>
  <c r="AA42" i="6"/>
  <c r="Z42" i="6"/>
  <c r="Z20" i="6"/>
  <c r="AB19" i="6"/>
  <c r="AA19" i="6"/>
  <c r="AB14" i="6"/>
  <c r="AA14" i="6"/>
  <c r="Z13" i="6"/>
  <c r="AB8" i="6"/>
  <c r="AB20" i="6" s="1"/>
  <c r="AA8" i="6"/>
  <c r="AA20" i="6" s="1"/>
  <c r="Y43" i="6"/>
  <c r="X43" i="6"/>
  <c r="W43" i="6"/>
  <c r="Y42" i="6"/>
  <c r="Y8" i="6" s="1"/>
  <c r="Y20" i="6" s="1"/>
  <c r="X42" i="6"/>
  <c r="X44" i="6" s="1"/>
  <c r="W42" i="6"/>
  <c r="W44" i="6" s="1"/>
  <c r="W20" i="6"/>
  <c r="Y19" i="6"/>
  <c r="X19" i="6"/>
  <c r="Y14" i="6"/>
  <c r="X14" i="6"/>
  <c r="W13" i="6"/>
  <c r="V44" i="6"/>
  <c r="V43" i="6"/>
  <c r="U43" i="6"/>
  <c r="T43" i="6"/>
  <c r="V42" i="6"/>
  <c r="V8" i="6" s="1"/>
  <c r="V20" i="6" s="1"/>
  <c r="U42" i="6"/>
  <c r="U44" i="6" s="1"/>
  <c r="T42" i="6"/>
  <c r="T44" i="6" s="1"/>
  <c r="T20" i="6"/>
  <c r="V19" i="6"/>
  <c r="U19" i="6"/>
  <c r="V14" i="6"/>
  <c r="U14" i="6"/>
  <c r="T13" i="6"/>
  <c r="N44" i="6"/>
  <c r="P43" i="6"/>
  <c r="O43" i="6"/>
  <c r="N43" i="6"/>
  <c r="P42" i="6"/>
  <c r="P8" i="6" s="1"/>
  <c r="P20" i="6" s="1"/>
  <c r="O42" i="6"/>
  <c r="O44" i="6" s="1"/>
  <c r="N42" i="6"/>
  <c r="O20" i="6"/>
  <c r="N20" i="6"/>
  <c r="P19" i="6"/>
  <c r="O19" i="6"/>
  <c r="P14" i="6"/>
  <c r="O14" i="6"/>
  <c r="N13" i="6"/>
  <c r="O8" i="6"/>
  <c r="L44" i="6"/>
  <c r="M43" i="6"/>
  <c r="L43" i="6"/>
  <c r="K43" i="6"/>
  <c r="M42" i="6"/>
  <c r="M8" i="6" s="1"/>
  <c r="M20" i="6" s="1"/>
  <c r="L42" i="6"/>
  <c r="K42" i="6"/>
  <c r="K44" i="6" s="1"/>
  <c r="K20" i="6"/>
  <c r="M19" i="6"/>
  <c r="L19" i="6"/>
  <c r="M14" i="6"/>
  <c r="L14" i="6"/>
  <c r="K13" i="6"/>
  <c r="L8" i="6"/>
  <c r="L20" i="6" s="1"/>
  <c r="N98" i="5" l="1"/>
  <c r="W98" i="5"/>
  <c r="AJ98" i="5"/>
  <c r="O98" i="5"/>
  <c r="AE76" i="5"/>
  <c r="Q98" i="5"/>
  <c r="Y76" i="5"/>
  <c r="AP98" i="5"/>
  <c r="AQ76" i="5"/>
  <c r="P76" i="5"/>
  <c r="AB76" i="5"/>
  <c r="AM98" i="5"/>
  <c r="X98" i="5"/>
  <c r="AN76" i="5"/>
  <c r="M76" i="5"/>
  <c r="S76" i="5"/>
  <c r="AC98" i="5"/>
  <c r="AD98" i="5"/>
  <c r="AO98" i="5"/>
  <c r="M98" i="5"/>
  <c r="P98" i="5"/>
  <c r="AK98" i="5"/>
  <c r="AN98" i="5"/>
  <c r="AQ98" i="5"/>
  <c r="Y98" i="5"/>
  <c r="AE98" i="5"/>
  <c r="S98" i="5"/>
  <c r="AB98" i="5"/>
  <c r="J76" i="5"/>
  <c r="I76" i="5"/>
  <c r="J98" i="5"/>
  <c r="AG42" i="5"/>
  <c r="Z42" i="5"/>
  <c r="AA42" i="5"/>
  <c r="U42" i="5"/>
  <c r="AB20" i="5"/>
  <c r="V42" i="5"/>
  <c r="P42" i="5"/>
  <c r="AQ20" i="5"/>
  <c r="AH20" i="5"/>
  <c r="AL42" i="5"/>
  <c r="AO42" i="5"/>
  <c r="O42" i="5"/>
  <c r="P20" i="5"/>
  <c r="AC42" i="5"/>
  <c r="AM42" i="5"/>
  <c r="Y20" i="5"/>
  <c r="Y42" i="5"/>
  <c r="AD42" i="5"/>
  <c r="T42" i="5"/>
  <c r="X42" i="5"/>
  <c r="AE20" i="5"/>
  <c r="AF42" i="5"/>
  <c r="AP42" i="5"/>
  <c r="AQ42" i="5"/>
  <c r="AE42" i="5"/>
  <c r="AN42" i="5"/>
  <c r="AB42" i="5"/>
  <c r="AH42" i="5"/>
  <c r="I8" i="5"/>
  <c r="I20" i="5" s="1"/>
  <c r="U8" i="5"/>
  <c r="U20" i="5" s="1"/>
  <c r="J8" i="5"/>
  <c r="J20" i="5" s="1"/>
  <c r="V8" i="5"/>
  <c r="V20" i="5" s="1"/>
  <c r="AH106" i="4"/>
  <c r="AE106" i="4"/>
  <c r="AB68" i="4"/>
  <c r="AB80" i="4" s="1"/>
  <c r="AA68" i="4"/>
  <c r="AA80" i="4" s="1"/>
  <c r="Y106" i="4"/>
  <c r="S106" i="4"/>
  <c r="M106" i="4"/>
  <c r="L74" i="4"/>
  <c r="L80" i="4" s="1"/>
  <c r="AQ46" i="4"/>
  <c r="AN20" i="4"/>
  <c r="AN46" i="4"/>
  <c r="AM8" i="4"/>
  <c r="AM20" i="4" s="1"/>
  <c r="AK46" i="4"/>
  <c r="AJ8" i="4"/>
  <c r="AJ20" i="4" s="1"/>
  <c r="AE46" i="4"/>
  <c r="AD8" i="4"/>
  <c r="AD20" i="4" s="1"/>
  <c r="AA8" i="4"/>
  <c r="AA20" i="4" s="1"/>
  <c r="AB8" i="4"/>
  <c r="AB20" i="4" s="1"/>
  <c r="X8" i="4"/>
  <c r="X20" i="4" s="1"/>
  <c r="Y8" i="4"/>
  <c r="Y20" i="4" s="1"/>
  <c r="U8" i="4"/>
  <c r="U20" i="4" s="1"/>
  <c r="O8" i="4"/>
  <c r="O20" i="4" s="1"/>
  <c r="I8" i="4"/>
  <c r="I20" i="4" s="1"/>
  <c r="AP64" i="5"/>
  <c r="AP76" i="5" s="1"/>
  <c r="AM64" i="5"/>
  <c r="AM76" i="5" s="1"/>
  <c r="AK76" i="5"/>
  <c r="AJ64" i="5"/>
  <c r="AJ76" i="5" s="1"/>
  <c r="AD64" i="5"/>
  <c r="AD76" i="5" s="1"/>
  <c r="AA64" i="5"/>
  <c r="AA76" i="5" s="1"/>
  <c r="X64" i="5"/>
  <c r="X76" i="5" s="1"/>
  <c r="R64" i="5"/>
  <c r="R76" i="5" s="1"/>
  <c r="O64" i="5"/>
  <c r="O76" i="5" s="1"/>
  <c r="L64" i="5"/>
  <c r="L76" i="5" s="1"/>
  <c r="AP8" i="5"/>
  <c r="AP20" i="5" s="1"/>
  <c r="AN20" i="5"/>
  <c r="AM8" i="5"/>
  <c r="AM20" i="5" s="1"/>
  <c r="AG8" i="5"/>
  <c r="AG20" i="5" s="1"/>
  <c r="AD8" i="5"/>
  <c r="AD20" i="5" s="1"/>
  <c r="AA8" i="5"/>
  <c r="AA20" i="5" s="1"/>
  <c r="W42" i="5"/>
  <c r="X8" i="5"/>
  <c r="X20" i="5" s="1"/>
  <c r="N42" i="5"/>
  <c r="O8" i="5"/>
  <c r="O20" i="5" s="1"/>
  <c r="AQ102" i="6"/>
  <c r="AM66" i="6"/>
  <c r="AM78" i="6" s="1"/>
  <c r="AJ66" i="6"/>
  <c r="AJ78" i="6" s="1"/>
  <c r="AD66" i="6"/>
  <c r="AD78" i="6" s="1"/>
  <c r="AB102" i="6"/>
  <c r="R66" i="6"/>
  <c r="R78" i="6" s="1"/>
  <c r="O78" i="6"/>
  <c r="P66" i="6"/>
  <c r="P78" i="6" s="1"/>
  <c r="L66" i="6"/>
  <c r="L78" i="6" s="1"/>
  <c r="M66" i="6"/>
  <c r="M78" i="6" s="1"/>
  <c r="J102" i="6"/>
  <c r="AP14" i="6"/>
  <c r="AP20" i="6" s="1"/>
  <c r="AQ8" i="6"/>
  <c r="AQ20" i="6" s="1"/>
  <c r="AN44" i="6"/>
  <c r="AM8" i="6"/>
  <c r="AM20" i="6" s="1"/>
  <c r="AG8" i="6"/>
  <c r="AG20" i="6" s="1"/>
  <c r="AD8" i="6"/>
  <c r="AD20" i="6" s="1"/>
  <c r="Y44" i="6"/>
  <c r="X8" i="6"/>
  <c r="X20" i="6" s="1"/>
  <c r="U8" i="6"/>
  <c r="U20" i="6" s="1"/>
  <c r="P44" i="6"/>
  <c r="M44" i="6"/>
  <c r="AM135" i="7" l="1"/>
  <c r="AG135" i="7"/>
  <c r="AA135" i="7"/>
  <c r="U135" i="7"/>
  <c r="O135" i="7"/>
  <c r="I135" i="7"/>
  <c r="AQ110" i="6"/>
  <c r="AO110" i="6"/>
  <c r="AN110" i="6"/>
  <c r="AL110" i="6"/>
  <c r="AK110" i="6"/>
  <c r="AI110" i="6"/>
  <c r="AH110" i="6"/>
  <c r="AH114" i="6" s="1"/>
  <c r="AF110" i="6"/>
  <c r="AE110" i="6"/>
  <c r="AC110" i="6"/>
  <c r="AB110" i="6"/>
  <c r="Z110" i="6"/>
  <c r="Y110" i="6"/>
  <c r="W110" i="6"/>
  <c r="V110" i="6"/>
  <c r="T110" i="6"/>
  <c r="S110" i="6"/>
  <c r="Q110" i="6"/>
  <c r="P110" i="6"/>
  <c r="N110" i="6"/>
  <c r="M110" i="6"/>
  <c r="K110" i="6"/>
  <c r="J110" i="6"/>
  <c r="H110" i="6"/>
  <c r="AQ105" i="6"/>
  <c r="AO105" i="6"/>
  <c r="AN105" i="6"/>
  <c r="AL105" i="6"/>
  <c r="AK105" i="6"/>
  <c r="AI105" i="6"/>
  <c r="AH105" i="6"/>
  <c r="AF105" i="6"/>
  <c r="AE105" i="6"/>
  <c r="AC105" i="6"/>
  <c r="AB105" i="6"/>
  <c r="Z105" i="6"/>
  <c r="Y105" i="6"/>
  <c r="W105" i="6"/>
  <c r="V105" i="6"/>
  <c r="V109" i="6" s="1"/>
  <c r="T105" i="6"/>
  <c r="S105" i="6"/>
  <c r="Q105" i="6"/>
  <c r="P105" i="6"/>
  <c r="N105" i="6"/>
  <c r="M105" i="6"/>
  <c r="K105" i="6"/>
  <c r="J105" i="6"/>
  <c r="H105" i="6"/>
  <c r="AH101" i="6"/>
  <c r="AG101" i="6"/>
  <c r="V101" i="6"/>
  <c r="U101" i="6"/>
  <c r="AH100" i="6"/>
  <c r="AH102" i="6" s="1"/>
  <c r="AG100" i="6"/>
  <c r="AG102" i="6" s="1"/>
  <c r="V100" i="6"/>
  <c r="V102" i="6" s="1"/>
  <c r="U100" i="6"/>
  <c r="U102" i="6" s="1"/>
  <c r="T101" i="6"/>
  <c r="AF100" i="6"/>
  <c r="T100" i="6"/>
  <c r="AH77" i="6"/>
  <c r="AG77" i="6"/>
  <c r="V77" i="6"/>
  <c r="U77" i="6"/>
  <c r="AQ111" i="6"/>
  <c r="AK111" i="6"/>
  <c r="AH72" i="6"/>
  <c r="AG72" i="6"/>
  <c r="AH111" i="6" s="1"/>
  <c r="AE111" i="6"/>
  <c r="Y111" i="6"/>
  <c r="V72" i="6"/>
  <c r="U72" i="6"/>
  <c r="V111" i="6" s="1"/>
  <c r="S111" i="6"/>
  <c r="M111" i="6"/>
  <c r="J111" i="6"/>
  <c r="AF71" i="6"/>
  <c r="T71" i="6"/>
  <c r="AK106" i="6"/>
  <c r="AH66" i="6"/>
  <c r="AH78" i="6" s="1"/>
  <c r="AG66" i="6"/>
  <c r="AH106" i="6" s="1"/>
  <c r="AE106" i="6"/>
  <c r="Y106" i="6"/>
  <c r="V66" i="6"/>
  <c r="V78" i="6" s="1"/>
  <c r="U66" i="6"/>
  <c r="V106" i="6" s="1"/>
  <c r="M106" i="6"/>
  <c r="J106" i="6"/>
  <c r="AO65" i="6"/>
  <c r="AO77" i="6" s="1"/>
  <c r="AL65" i="6"/>
  <c r="AL77" i="6" s="1"/>
  <c r="AI65" i="6"/>
  <c r="AI77" i="6" s="1"/>
  <c r="AF65" i="6"/>
  <c r="AC65" i="6"/>
  <c r="AC77" i="6" s="1"/>
  <c r="Z65" i="6"/>
  <c r="Z77" i="6" s="1"/>
  <c r="W65" i="6"/>
  <c r="W77" i="6" s="1"/>
  <c r="T65" i="6"/>
  <c r="Q65" i="6"/>
  <c r="Q77" i="6" s="1"/>
  <c r="N65" i="6"/>
  <c r="N77" i="6" s="1"/>
  <c r="K65" i="6"/>
  <c r="K77" i="6" s="1"/>
  <c r="H65" i="6"/>
  <c r="H77" i="6" s="1"/>
  <c r="AQ52" i="6"/>
  <c r="AO52" i="6"/>
  <c r="AN52" i="6"/>
  <c r="AL52" i="6"/>
  <c r="AK52" i="6"/>
  <c r="AI52" i="6"/>
  <c r="AH52" i="6"/>
  <c r="AF52" i="6"/>
  <c r="AE52" i="6"/>
  <c r="AC52" i="6"/>
  <c r="AB52" i="6"/>
  <c r="Z52" i="6"/>
  <c r="Y52" i="6"/>
  <c r="W52" i="6"/>
  <c r="V52" i="6"/>
  <c r="T52" i="6"/>
  <c r="S52" i="6"/>
  <c r="Q52" i="6"/>
  <c r="P52" i="6"/>
  <c r="N52" i="6"/>
  <c r="M52" i="6"/>
  <c r="K52" i="6"/>
  <c r="J52" i="6"/>
  <c r="H52" i="6"/>
  <c r="AQ47" i="6"/>
  <c r="AO47" i="6"/>
  <c r="AN47" i="6"/>
  <c r="AL47" i="6"/>
  <c r="AK47" i="6"/>
  <c r="AI47" i="6"/>
  <c r="AH47" i="6"/>
  <c r="AF47" i="6"/>
  <c r="AE47" i="6"/>
  <c r="AC47" i="6"/>
  <c r="AB47" i="6"/>
  <c r="Z47" i="6"/>
  <c r="Y47" i="6"/>
  <c r="W47" i="6"/>
  <c r="V47" i="6"/>
  <c r="T47" i="6"/>
  <c r="S47" i="6"/>
  <c r="Q47" i="6"/>
  <c r="P47" i="6"/>
  <c r="N47" i="6"/>
  <c r="M47" i="6"/>
  <c r="K47" i="6"/>
  <c r="J47" i="6"/>
  <c r="H47" i="6"/>
  <c r="AK43" i="6"/>
  <c r="AJ43" i="6"/>
  <c r="S43" i="6"/>
  <c r="R43" i="6"/>
  <c r="J43" i="6"/>
  <c r="I43" i="6"/>
  <c r="AK42" i="6"/>
  <c r="AK44" i="6" s="1"/>
  <c r="AJ42" i="6"/>
  <c r="AJ44" i="6" s="1"/>
  <c r="S42" i="6"/>
  <c r="S44" i="6" s="1"/>
  <c r="R42" i="6"/>
  <c r="R44" i="6" s="1"/>
  <c r="J42" i="6"/>
  <c r="J44" i="6" s="1"/>
  <c r="I42" i="6"/>
  <c r="I44" i="6" s="1"/>
  <c r="Q43" i="6"/>
  <c r="H43" i="6"/>
  <c r="Q42" i="6"/>
  <c r="H42" i="6"/>
  <c r="AK19" i="6"/>
  <c r="AJ19" i="6"/>
  <c r="S19" i="6"/>
  <c r="R19" i="6"/>
  <c r="J19" i="6"/>
  <c r="I19" i="6"/>
  <c r="AO53" i="6"/>
  <c r="AO56" i="6" s="1"/>
  <c r="AK14" i="6"/>
  <c r="AJ14" i="6"/>
  <c r="AK53" i="6" s="1"/>
  <c r="AK56" i="6" s="1"/>
  <c r="AI20" i="6"/>
  <c r="AC53" i="6"/>
  <c r="AC56" i="6" s="1"/>
  <c r="Y53" i="6"/>
  <c r="Y56" i="6" s="1"/>
  <c r="S14" i="6"/>
  <c r="R14" i="6"/>
  <c r="Q53" i="6" s="1"/>
  <c r="Q56" i="6" s="1"/>
  <c r="P53" i="6"/>
  <c r="K53" i="6"/>
  <c r="K56" i="6" s="1"/>
  <c r="J14" i="6"/>
  <c r="I14" i="6"/>
  <c r="J53" i="6" s="1"/>
  <c r="AI13" i="6"/>
  <c r="Q13" i="6"/>
  <c r="H13" i="6"/>
  <c r="AO48" i="6"/>
  <c r="AN48" i="6"/>
  <c r="AK8" i="6"/>
  <c r="AK20" i="6" s="1"/>
  <c r="AJ8" i="6"/>
  <c r="AI48" i="6" s="1"/>
  <c r="AH48" i="6"/>
  <c r="AC48" i="6"/>
  <c r="AB48" i="6"/>
  <c r="W48" i="6"/>
  <c r="V48" i="6"/>
  <c r="S8" i="6"/>
  <c r="S20" i="6" s="1"/>
  <c r="R8" i="6"/>
  <c r="Q48" i="6" s="1"/>
  <c r="P48" i="6"/>
  <c r="K48" i="6"/>
  <c r="J8" i="6"/>
  <c r="I8" i="6"/>
  <c r="J48" i="6" s="1"/>
  <c r="AO7" i="6"/>
  <c r="AO19" i="6" s="1"/>
  <c r="AL7" i="6"/>
  <c r="AL19" i="6" s="1"/>
  <c r="AI7" i="6"/>
  <c r="AI19" i="6" s="1"/>
  <c r="AF7" i="6"/>
  <c r="AF19" i="6" s="1"/>
  <c r="AC7" i="6"/>
  <c r="AC19" i="6" s="1"/>
  <c r="Z7" i="6"/>
  <c r="Z19" i="6" s="1"/>
  <c r="W7" i="6"/>
  <c r="W19" i="6" s="1"/>
  <c r="T7" i="6"/>
  <c r="T19" i="6" s="1"/>
  <c r="Q7" i="6"/>
  <c r="Q19" i="6" s="1"/>
  <c r="N7" i="6"/>
  <c r="N19" i="6" s="1"/>
  <c r="K7" i="6"/>
  <c r="K19" i="6" s="1"/>
  <c r="H7" i="6"/>
  <c r="H19" i="6" s="1"/>
  <c r="AQ106" i="5"/>
  <c r="AO106" i="5"/>
  <c r="AN106" i="5"/>
  <c r="AL106" i="5"/>
  <c r="AK106" i="5"/>
  <c r="AI106" i="5"/>
  <c r="AH106" i="5"/>
  <c r="AF106" i="5"/>
  <c r="AE106" i="5"/>
  <c r="AC106" i="5"/>
  <c r="AB106" i="5"/>
  <c r="Z106" i="5"/>
  <c r="Y106" i="5"/>
  <c r="W106" i="5"/>
  <c r="V106" i="5"/>
  <c r="T106" i="5"/>
  <c r="S106" i="5"/>
  <c r="Q106" i="5"/>
  <c r="P106" i="5"/>
  <c r="N106" i="5"/>
  <c r="M106" i="5"/>
  <c r="K106" i="5"/>
  <c r="J106" i="5"/>
  <c r="H106" i="5"/>
  <c r="AQ101" i="5"/>
  <c r="AO101" i="5"/>
  <c r="AN101" i="5"/>
  <c r="AL101" i="5"/>
  <c r="AK101" i="5"/>
  <c r="AI101" i="5"/>
  <c r="AH101" i="5"/>
  <c r="AF101" i="5"/>
  <c r="AE101" i="5"/>
  <c r="AC101" i="5"/>
  <c r="AB101" i="5"/>
  <c r="Z101" i="5"/>
  <c r="Y101" i="5"/>
  <c r="W101" i="5"/>
  <c r="V101" i="5"/>
  <c r="T101" i="5"/>
  <c r="S101" i="5"/>
  <c r="Q101" i="5"/>
  <c r="P101" i="5"/>
  <c r="N101" i="5"/>
  <c r="M101" i="5"/>
  <c r="K101" i="5"/>
  <c r="J101" i="5"/>
  <c r="H101" i="5"/>
  <c r="AH97" i="5"/>
  <c r="AH70" i="5" s="1"/>
  <c r="AG97" i="5"/>
  <c r="AG70" i="5" s="1"/>
  <c r="V97" i="5"/>
  <c r="U97" i="5"/>
  <c r="U70" i="5" s="1"/>
  <c r="AH96" i="5"/>
  <c r="AG96" i="5"/>
  <c r="AG64" i="5" s="1"/>
  <c r="AG76" i="5" s="1"/>
  <c r="V96" i="5"/>
  <c r="V98" i="5" s="1"/>
  <c r="U96" i="5"/>
  <c r="AF95" i="5"/>
  <c r="AF94" i="5"/>
  <c r="AH75" i="5"/>
  <c r="AG75" i="5"/>
  <c r="V75" i="5"/>
  <c r="U75" i="5"/>
  <c r="V70" i="5"/>
  <c r="P102" i="5"/>
  <c r="T75" i="5"/>
  <c r="AQ50" i="5"/>
  <c r="AO50" i="5"/>
  <c r="AN50" i="5"/>
  <c r="AL50" i="5"/>
  <c r="AK50" i="5"/>
  <c r="AI50" i="5"/>
  <c r="AH50" i="5"/>
  <c r="AF50" i="5"/>
  <c r="AE50" i="5"/>
  <c r="AC50" i="5"/>
  <c r="AB50" i="5"/>
  <c r="Z50" i="5"/>
  <c r="Y50" i="5"/>
  <c r="W50" i="5"/>
  <c r="V50" i="5"/>
  <c r="T50" i="5"/>
  <c r="S50" i="5"/>
  <c r="Q50" i="5"/>
  <c r="P50" i="5"/>
  <c r="N50" i="5"/>
  <c r="M50" i="5"/>
  <c r="K50" i="5"/>
  <c r="AQ45" i="5"/>
  <c r="AO45" i="5"/>
  <c r="AN45" i="5"/>
  <c r="AL45" i="5"/>
  <c r="AK45" i="5"/>
  <c r="AI45" i="5"/>
  <c r="AH45" i="5"/>
  <c r="AF45" i="5"/>
  <c r="AE45" i="5"/>
  <c r="AC45" i="5"/>
  <c r="AB45" i="5"/>
  <c r="Z45" i="5"/>
  <c r="Y45" i="5"/>
  <c r="W45" i="5"/>
  <c r="V45" i="5"/>
  <c r="T45" i="5"/>
  <c r="S45" i="5"/>
  <c r="Q45" i="5"/>
  <c r="P45" i="5"/>
  <c r="N45" i="5"/>
  <c r="M45" i="5"/>
  <c r="K45" i="5"/>
  <c r="AK41" i="5"/>
  <c r="AK14" i="5" s="1"/>
  <c r="AJ41" i="5"/>
  <c r="AJ14" i="5" s="1"/>
  <c r="S41" i="5"/>
  <c r="S14" i="5" s="1"/>
  <c r="R41" i="5"/>
  <c r="R14" i="5" s="1"/>
  <c r="M41" i="5"/>
  <c r="M14" i="5" s="1"/>
  <c r="L41" i="5"/>
  <c r="L14" i="5" s="1"/>
  <c r="AK40" i="5"/>
  <c r="AK8" i="5" s="1"/>
  <c r="AJ40" i="5"/>
  <c r="AJ8" i="5" s="1"/>
  <c r="S40" i="5"/>
  <c r="R40" i="5"/>
  <c r="R8" i="5" s="1"/>
  <c r="M40" i="5"/>
  <c r="M8" i="5" s="1"/>
  <c r="L40" i="5"/>
  <c r="Q39" i="5"/>
  <c r="Q38" i="5"/>
  <c r="K40" i="5"/>
  <c r="AK19" i="5"/>
  <c r="AJ19" i="5"/>
  <c r="S19" i="5"/>
  <c r="R19" i="5"/>
  <c r="M19" i="5"/>
  <c r="L19" i="5"/>
  <c r="AL46" i="5"/>
  <c r="Q19" i="5"/>
  <c r="AQ114" i="4"/>
  <c r="AO114" i="4"/>
  <c r="AN114" i="4"/>
  <c r="AL114" i="4"/>
  <c r="AK114" i="4"/>
  <c r="AI114" i="4"/>
  <c r="AH114" i="4"/>
  <c r="AF114" i="4"/>
  <c r="AE114" i="4"/>
  <c r="AC114" i="4"/>
  <c r="AB114" i="4"/>
  <c r="Z114" i="4"/>
  <c r="Y114" i="4"/>
  <c r="W114" i="4"/>
  <c r="V114" i="4"/>
  <c r="T114" i="4"/>
  <c r="S114" i="4"/>
  <c r="Q114" i="4"/>
  <c r="P114" i="4"/>
  <c r="N114" i="4"/>
  <c r="M114" i="4"/>
  <c r="M118" i="4" s="1"/>
  <c r="K114" i="4"/>
  <c r="J114" i="4"/>
  <c r="H114" i="4"/>
  <c r="AQ109" i="4"/>
  <c r="AO109" i="4"/>
  <c r="AN109" i="4"/>
  <c r="AL109" i="4"/>
  <c r="AK109" i="4"/>
  <c r="AI109" i="4"/>
  <c r="AH109" i="4"/>
  <c r="AF109" i="4"/>
  <c r="AE109" i="4"/>
  <c r="AC109" i="4"/>
  <c r="AB109" i="4"/>
  <c r="Z109" i="4"/>
  <c r="Y109" i="4"/>
  <c r="W109" i="4"/>
  <c r="V109" i="4"/>
  <c r="T109" i="4"/>
  <c r="S109" i="4"/>
  <c r="Q109" i="4"/>
  <c r="P109" i="4"/>
  <c r="N109" i="4"/>
  <c r="M109" i="4"/>
  <c r="K109" i="4"/>
  <c r="J109" i="4"/>
  <c r="H109" i="4"/>
  <c r="AQ105" i="4"/>
  <c r="AP105" i="4"/>
  <c r="AN105" i="4"/>
  <c r="AN74" i="4" s="1"/>
  <c r="AM105" i="4"/>
  <c r="AM74" i="4" s="1"/>
  <c r="AK105" i="4"/>
  <c r="AK74" i="4" s="1"/>
  <c r="AJ105" i="4"/>
  <c r="AJ74" i="4" s="1"/>
  <c r="AK115" i="4" s="1"/>
  <c r="V105" i="4"/>
  <c r="U105" i="4"/>
  <c r="AQ104" i="4"/>
  <c r="AQ106" i="4" s="1"/>
  <c r="AP104" i="4"/>
  <c r="AP106" i="4" s="1"/>
  <c r="AN104" i="4"/>
  <c r="AM104" i="4"/>
  <c r="AK104" i="4"/>
  <c r="AJ104" i="4"/>
  <c r="V104" i="4"/>
  <c r="V106" i="4" s="1"/>
  <c r="U104" i="4"/>
  <c r="U106" i="4" s="1"/>
  <c r="AO101" i="4"/>
  <c r="AO105" i="4" s="1"/>
  <c r="AL101" i="4"/>
  <c r="AL105" i="4" s="1"/>
  <c r="AI105" i="4"/>
  <c r="T101" i="4"/>
  <c r="AO100" i="4"/>
  <c r="AL100" i="4"/>
  <c r="T100" i="4"/>
  <c r="AO94" i="4"/>
  <c r="AO104" i="4"/>
  <c r="AO88" i="4"/>
  <c r="AL104" i="4"/>
  <c r="AL106" i="4" s="1"/>
  <c r="AI104" i="4"/>
  <c r="AQ79" i="4"/>
  <c r="AP79" i="4"/>
  <c r="V79" i="4"/>
  <c r="U79" i="4"/>
  <c r="AQ74" i="4"/>
  <c r="AP74" i="4"/>
  <c r="AQ115" i="4" s="1"/>
  <c r="AH115" i="4"/>
  <c r="AE115" i="4"/>
  <c r="Y115" i="4"/>
  <c r="V74" i="4"/>
  <c r="U74" i="4"/>
  <c r="V115" i="4" s="1"/>
  <c r="S115" i="4"/>
  <c r="M115" i="4"/>
  <c r="J115" i="4"/>
  <c r="AQ68" i="4"/>
  <c r="AP68" i="4"/>
  <c r="AQ110" i="4" s="1"/>
  <c r="AH110" i="4"/>
  <c r="AE110" i="4"/>
  <c r="Y110" i="4"/>
  <c r="V68" i="4"/>
  <c r="V80" i="4" s="1"/>
  <c r="U68" i="4"/>
  <c r="V110" i="4" s="1"/>
  <c r="AO79" i="4"/>
  <c r="T79" i="4"/>
  <c r="AQ54" i="4"/>
  <c r="AO54" i="4"/>
  <c r="AN54" i="4"/>
  <c r="AL54" i="4"/>
  <c r="AK54" i="4"/>
  <c r="AI54" i="4"/>
  <c r="AH54" i="4"/>
  <c r="AF54" i="4"/>
  <c r="AE54" i="4"/>
  <c r="AC54" i="4"/>
  <c r="AB54" i="4"/>
  <c r="Z54" i="4"/>
  <c r="Y54" i="4"/>
  <c r="Y58" i="4" s="1"/>
  <c r="W54" i="4"/>
  <c r="V54" i="4"/>
  <c r="T54" i="4"/>
  <c r="S54" i="4"/>
  <c r="Q54" i="4"/>
  <c r="P54" i="4"/>
  <c r="N54" i="4"/>
  <c r="M54" i="4"/>
  <c r="K54" i="4"/>
  <c r="J54" i="4"/>
  <c r="H54" i="4"/>
  <c r="AQ49" i="4"/>
  <c r="AO49" i="4"/>
  <c r="AN49" i="4"/>
  <c r="AL49" i="4"/>
  <c r="AK49" i="4"/>
  <c r="AI49" i="4"/>
  <c r="AH49" i="4"/>
  <c r="AF49" i="4"/>
  <c r="AE49" i="4"/>
  <c r="AC49" i="4"/>
  <c r="AB49" i="4"/>
  <c r="Z49" i="4"/>
  <c r="Y49" i="4"/>
  <c r="W49" i="4"/>
  <c r="V49" i="4"/>
  <c r="T49" i="4"/>
  <c r="S49" i="4"/>
  <c r="Q49" i="4"/>
  <c r="P49" i="4"/>
  <c r="N49" i="4"/>
  <c r="M49" i="4"/>
  <c r="K49" i="4"/>
  <c r="J49" i="4"/>
  <c r="H49" i="4"/>
  <c r="AH45" i="4"/>
  <c r="AG45" i="4"/>
  <c r="S45" i="4"/>
  <c r="R45" i="4"/>
  <c r="M45" i="4"/>
  <c r="L45" i="4"/>
  <c r="AH44" i="4"/>
  <c r="AH46" i="4" s="1"/>
  <c r="AG44" i="4"/>
  <c r="AG46" i="4" s="1"/>
  <c r="S44" i="4"/>
  <c r="S46" i="4" s="1"/>
  <c r="R44" i="4"/>
  <c r="R46" i="4" s="1"/>
  <c r="M44" i="4"/>
  <c r="M46" i="4" s="1"/>
  <c r="L44" i="4"/>
  <c r="L46" i="4" s="1"/>
  <c r="Q45" i="4"/>
  <c r="AH19" i="4"/>
  <c r="AG19" i="4"/>
  <c r="S19" i="4"/>
  <c r="R19" i="4"/>
  <c r="M19" i="4"/>
  <c r="L19" i="4"/>
  <c r="B21" i="4" s="1"/>
  <c r="K19" i="4"/>
  <c r="E21" i="4"/>
  <c r="AN55" i="4"/>
  <c r="AN58" i="4" s="1"/>
  <c r="AK55" i="4"/>
  <c r="AH14" i="4"/>
  <c r="AG14" i="4"/>
  <c r="AB55" i="4"/>
  <c r="AB58" i="4" s="1"/>
  <c r="Y55" i="4"/>
  <c r="S14" i="4"/>
  <c r="R14" i="4"/>
  <c r="M14" i="4"/>
  <c r="L14" i="4"/>
  <c r="M55" i="4" s="1"/>
  <c r="AQ50" i="4"/>
  <c r="AH8" i="4"/>
  <c r="AG8" i="4"/>
  <c r="AE50" i="4"/>
  <c r="AE53" i="4" s="1"/>
  <c r="S8" i="4"/>
  <c r="S53" i="4" s="1"/>
  <c r="R8" i="4"/>
  <c r="S50" i="4" s="1"/>
  <c r="M8" i="4"/>
  <c r="L8" i="4"/>
  <c r="L20" i="4" s="1"/>
  <c r="K20" i="4"/>
  <c r="AF19" i="4"/>
  <c r="Q19" i="4"/>
  <c r="AH98" i="5" l="1"/>
  <c r="U98" i="5"/>
  <c r="U64" i="5"/>
  <c r="U76" i="5" s="1"/>
  <c r="V64" i="5"/>
  <c r="V76" i="5" s="1"/>
  <c r="AH64" i="5"/>
  <c r="AH76" i="5" s="1"/>
  <c r="L42" i="5"/>
  <c r="AJ20" i="5"/>
  <c r="S42" i="5"/>
  <c r="AN106" i="4"/>
  <c r="AN68" i="4"/>
  <c r="AN80" i="4" s="1"/>
  <c r="AM106" i="4"/>
  <c r="AM68" i="4"/>
  <c r="AM80" i="4" s="1"/>
  <c r="AK106" i="4"/>
  <c r="AK68" i="4"/>
  <c r="AK80" i="4" s="1"/>
  <c r="AJ106" i="4"/>
  <c r="AJ68" i="4"/>
  <c r="AI106" i="4"/>
  <c r="S118" i="4"/>
  <c r="AK109" i="6"/>
  <c r="AF101" i="6"/>
  <c r="AF102" i="6" s="1"/>
  <c r="AF77" i="6"/>
  <c r="T102" i="6"/>
  <c r="T77" i="6"/>
  <c r="AI43" i="6"/>
  <c r="AI42" i="6"/>
  <c r="Q44" i="6"/>
  <c r="H44" i="6"/>
  <c r="AF96" i="5"/>
  <c r="Q40" i="5"/>
  <c r="AB102" i="5"/>
  <c r="AB105" i="5" s="1"/>
  <c r="AG98" i="5"/>
  <c r="L8" i="5"/>
  <c r="L20" i="5" s="1"/>
  <c r="M102" i="5"/>
  <c r="M105" i="5" s="1"/>
  <c r="AI40" i="5"/>
  <c r="Q41" i="5"/>
  <c r="AK102" i="5"/>
  <c r="AK105" i="5" s="1"/>
  <c r="P107" i="5"/>
  <c r="P110" i="5" s="1"/>
  <c r="Z51" i="5"/>
  <c r="Z54" i="5" s="1"/>
  <c r="AB51" i="5"/>
  <c r="AB54" i="5" s="1"/>
  <c r="AL51" i="5"/>
  <c r="AL54" i="5" s="1"/>
  <c r="S51" i="5"/>
  <c r="S54" i="5" s="1"/>
  <c r="P51" i="5"/>
  <c r="P54" i="5" s="1"/>
  <c r="AB46" i="5"/>
  <c r="AB49" i="5" s="1"/>
  <c r="M42" i="5"/>
  <c r="AN46" i="5"/>
  <c r="AN49" i="5" s="1"/>
  <c r="N51" i="5"/>
  <c r="N54" i="5" s="1"/>
  <c r="AJ42" i="5"/>
  <c r="AF75" i="5"/>
  <c r="S107" i="5"/>
  <c r="S110" i="5" s="1"/>
  <c r="AE107" i="5"/>
  <c r="AE110" i="5" s="1"/>
  <c r="AQ107" i="5"/>
  <c r="AQ110" i="5" s="1"/>
  <c r="T97" i="5"/>
  <c r="N46" i="5"/>
  <c r="N49" i="5" s="1"/>
  <c r="T96" i="5"/>
  <c r="AF97" i="5"/>
  <c r="AB107" i="5"/>
  <c r="AB110" i="5" s="1"/>
  <c r="AI20" i="5"/>
  <c r="P105" i="5"/>
  <c r="AN107" i="5"/>
  <c r="AN110" i="5" s="1"/>
  <c r="S8" i="5"/>
  <c r="S20" i="5" s="1"/>
  <c r="Q20" i="5"/>
  <c r="Z46" i="5"/>
  <c r="Z49" i="5" s="1"/>
  <c r="R42" i="5"/>
  <c r="P46" i="5"/>
  <c r="P49" i="5" s="1"/>
  <c r="Y107" i="5"/>
  <c r="Y110" i="5" s="1"/>
  <c r="E21" i="5"/>
  <c r="AO106" i="4"/>
  <c r="T105" i="4"/>
  <c r="T104" i="4"/>
  <c r="AF45" i="4"/>
  <c r="AF44" i="4"/>
  <c r="Q44" i="4"/>
  <c r="Q46" i="4" s="1"/>
  <c r="K45" i="4"/>
  <c r="K44" i="4"/>
  <c r="L135" i="7"/>
  <c r="R135" i="7"/>
  <c r="X135" i="7"/>
  <c r="AD135" i="7"/>
  <c r="AJ135" i="7"/>
  <c r="AP135" i="7"/>
  <c r="J51" i="6"/>
  <c r="P51" i="6"/>
  <c r="V51" i="6"/>
  <c r="AB51" i="6"/>
  <c r="AH51" i="6"/>
  <c r="AN51" i="6"/>
  <c r="H20" i="6"/>
  <c r="K51" i="6"/>
  <c r="K58" i="6" s="1"/>
  <c r="Q51" i="6"/>
  <c r="Q58" i="6" s="1"/>
  <c r="W51" i="6"/>
  <c r="AC51" i="6"/>
  <c r="AC58" i="6" s="1"/>
  <c r="AI51" i="6"/>
  <c r="AO51" i="6"/>
  <c r="AO58" i="6" s="1"/>
  <c r="S51" i="6"/>
  <c r="AQ56" i="6"/>
  <c r="V53" i="6"/>
  <c r="T53" i="6"/>
  <c r="T56" i="6" s="1"/>
  <c r="AH53" i="6"/>
  <c r="AF53" i="6"/>
  <c r="AF56" i="6" s="1"/>
  <c r="I20" i="6"/>
  <c r="M48" i="6"/>
  <c r="M51" i="6" s="1"/>
  <c r="S48" i="6"/>
  <c r="Y48" i="6"/>
  <c r="Y51" i="6" s="1"/>
  <c r="Y58" i="6" s="1"/>
  <c r="AE48" i="6"/>
  <c r="AE51" i="6" s="1"/>
  <c r="AK48" i="6"/>
  <c r="AK51" i="6" s="1"/>
  <c r="AK58" i="6" s="1"/>
  <c r="AQ48" i="6"/>
  <c r="AQ51" i="6" s="1"/>
  <c r="AQ58" i="6" s="1"/>
  <c r="AP59" i="6" s="1"/>
  <c r="M53" i="6"/>
  <c r="M56" i="6" s="1"/>
  <c r="S53" i="6"/>
  <c r="S56" i="6" s="1"/>
  <c r="AE53" i="6"/>
  <c r="AE56" i="6" s="1"/>
  <c r="AQ53" i="6"/>
  <c r="P106" i="6"/>
  <c r="P109" i="6" s="1"/>
  <c r="N106" i="6"/>
  <c r="AQ106" i="6"/>
  <c r="AQ109" i="6" s="1"/>
  <c r="N109" i="6"/>
  <c r="J20" i="6"/>
  <c r="R20" i="6"/>
  <c r="H48" i="6"/>
  <c r="H51" i="6" s="1"/>
  <c r="H58" i="6" s="1"/>
  <c r="N48" i="6"/>
  <c r="N51" i="6" s="1"/>
  <c r="N58" i="6" s="1"/>
  <c r="T48" i="6"/>
  <c r="T51" i="6" s="1"/>
  <c r="T58" i="6" s="1"/>
  <c r="Z48" i="6"/>
  <c r="Z51" i="6" s="1"/>
  <c r="Z58" i="6" s="1"/>
  <c r="AF48" i="6"/>
  <c r="AF51" i="6" s="1"/>
  <c r="AF58" i="6" s="1"/>
  <c r="AL48" i="6"/>
  <c r="AL51" i="6" s="1"/>
  <c r="AL58" i="6" s="1"/>
  <c r="H53" i="6"/>
  <c r="H56" i="6" s="1"/>
  <c r="N53" i="6"/>
  <c r="N56" i="6" s="1"/>
  <c r="W53" i="6"/>
  <c r="W56" i="6" s="1"/>
  <c r="AI53" i="6"/>
  <c r="AI56" i="6" s="1"/>
  <c r="AB106" i="6"/>
  <c r="AB109" i="6" s="1"/>
  <c r="Z106" i="6"/>
  <c r="Z109" i="6" s="1"/>
  <c r="Z116" i="6" s="1"/>
  <c r="J109" i="6"/>
  <c r="V116" i="6"/>
  <c r="AH109" i="6"/>
  <c r="AH116" i="6" s="1"/>
  <c r="J114" i="6"/>
  <c r="V114" i="6"/>
  <c r="AB53" i="6"/>
  <c r="Z53" i="6"/>
  <c r="Z56" i="6" s="1"/>
  <c r="AN53" i="6"/>
  <c r="AN56" i="6" s="1"/>
  <c r="AL53" i="6"/>
  <c r="AL56" i="6" s="1"/>
  <c r="J56" i="6"/>
  <c r="P56" i="6"/>
  <c r="V56" i="6"/>
  <c r="AB56" i="6"/>
  <c r="AH56" i="6"/>
  <c r="S106" i="6"/>
  <c r="AN106" i="6"/>
  <c r="AN109" i="6" s="1"/>
  <c r="AL106" i="6"/>
  <c r="AL109" i="6" s="1"/>
  <c r="AJ20" i="6"/>
  <c r="P111" i="6"/>
  <c r="P114" i="6" s="1"/>
  <c r="N111" i="6"/>
  <c r="N114" i="6" s="1"/>
  <c r="M109" i="6"/>
  <c r="S109" i="6"/>
  <c r="Y109" i="6"/>
  <c r="AE109" i="6"/>
  <c r="AE116" i="6" s="1"/>
  <c r="M114" i="6"/>
  <c r="S114" i="6"/>
  <c r="Y114" i="6"/>
  <c r="AE114" i="6"/>
  <c r="AK114" i="6"/>
  <c r="AQ114" i="6"/>
  <c r="AF78" i="6"/>
  <c r="T78" i="6"/>
  <c r="H106" i="6"/>
  <c r="H109" i="6" s="1"/>
  <c r="T106" i="6"/>
  <c r="T109" i="6" s="1"/>
  <c r="T116" i="6" s="1"/>
  <c r="AF106" i="6"/>
  <c r="AF109" i="6" s="1"/>
  <c r="AF116" i="6" s="1"/>
  <c r="H111" i="6"/>
  <c r="H114" i="6" s="1"/>
  <c r="T111" i="6"/>
  <c r="T114" i="6" s="1"/>
  <c r="Z111" i="6"/>
  <c r="Z114" i="6" s="1"/>
  <c r="AF111" i="6"/>
  <c r="AF114" i="6" s="1"/>
  <c r="AL111" i="6"/>
  <c r="AL114" i="6" s="1"/>
  <c r="U78" i="6"/>
  <c r="AG78" i="6"/>
  <c r="AB111" i="6"/>
  <c r="AB114" i="6" s="1"/>
  <c r="AN111" i="6"/>
  <c r="AN114" i="6" s="1"/>
  <c r="K106" i="6"/>
  <c r="K109" i="6" s="1"/>
  <c r="Q106" i="6"/>
  <c r="Q109" i="6" s="1"/>
  <c r="W106" i="6"/>
  <c r="W109" i="6" s="1"/>
  <c r="AC106" i="6"/>
  <c r="AC109" i="6" s="1"/>
  <c r="AI106" i="6"/>
  <c r="AI109" i="6" s="1"/>
  <c r="AO106" i="6"/>
  <c r="AO109" i="6" s="1"/>
  <c r="AO116" i="6" s="1"/>
  <c r="K111" i="6"/>
  <c r="K114" i="6" s="1"/>
  <c r="Q111" i="6"/>
  <c r="Q114" i="6" s="1"/>
  <c r="W111" i="6"/>
  <c r="W114" i="6" s="1"/>
  <c r="AC111" i="6"/>
  <c r="AC114" i="6" s="1"/>
  <c r="AI111" i="6"/>
  <c r="AI114" i="6" s="1"/>
  <c r="AO111" i="6"/>
  <c r="AO114" i="6" s="1"/>
  <c r="T51" i="5"/>
  <c r="T54" i="5" s="1"/>
  <c r="V51" i="5"/>
  <c r="V54" i="5" s="1"/>
  <c r="T46" i="5"/>
  <c r="T49" i="5" s="1"/>
  <c r="V46" i="5"/>
  <c r="V49" i="5" s="1"/>
  <c r="AF51" i="5"/>
  <c r="AF54" i="5" s="1"/>
  <c r="AH51" i="5"/>
  <c r="AH54" i="5" s="1"/>
  <c r="AK20" i="5"/>
  <c r="K41" i="5"/>
  <c r="K42" i="5" s="1"/>
  <c r="AI41" i="5"/>
  <c r="AK42" i="5"/>
  <c r="AL49" i="5"/>
  <c r="K20" i="5"/>
  <c r="M51" i="5"/>
  <c r="M54" i="5" s="1"/>
  <c r="B21" i="5"/>
  <c r="M20" i="5"/>
  <c r="T107" i="5"/>
  <c r="T110" i="5" s="1"/>
  <c r="V107" i="5"/>
  <c r="V110" i="5" s="1"/>
  <c r="K19" i="5"/>
  <c r="AI19" i="5"/>
  <c r="AE51" i="5"/>
  <c r="AE54" i="5" s="1"/>
  <c r="AC51" i="5"/>
  <c r="AC54" i="5" s="1"/>
  <c r="AQ51" i="5"/>
  <c r="AQ54" i="5" s="1"/>
  <c r="AO51" i="5"/>
  <c r="AO54" i="5" s="1"/>
  <c r="R20" i="5"/>
  <c r="W46" i="5"/>
  <c r="W49" i="5" s="1"/>
  <c r="AC46" i="5"/>
  <c r="AC49" i="5" s="1"/>
  <c r="AI46" i="5"/>
  <c r="AI49" i="5" s="1"/>
  <c r="AO46" i="5"/>
  <c r="AO49" i="5" s="1"/>
  <c r="K51" i="5"/>
  <c r="K54" i="5" s="1"/>
  <c r="Q51" i="5"/>
  <c r="Q54" i="5" s="1"/>
  <c r="H107" i="5"/>
  <c r="H110" i="5" s="1"/>
  <c r="AK107" i="5"/>
  <c r="AK110" i="5" s="1"/>
  <c r="V102" i="5"/>
  <c r="V105" i="5" s="1"/>
  <c r="V112" i="5" s="1"/>
  <c r="Y46" i="5"/>
  <c r="Y49" i="5" s="1"/>
  <c r="AK46" i="5"/>
  <c r="AK49" i="5" s="1"/>
  <c r="AN51" i="5"/>
  <c r="AN54" i="5" s="1"/>
  <c r="W102" i="5"/>
  <c r="W105" i="5" s="1"/>
  <c r="AF102" i="5"/>
  <c r="AF105" i="5" s="1"/>
  <c r="Y51" i="5"/>
  <c r="Y54" i="5" s="1"/>
  <c r="W51" i="5"/>
  <c r="W54" i="5" s="1"/>
  <c r="AK51" i="5"/>
  <c r="AK54" i="5" s="1"/>
  <c r="AI51" i="5"/>
  <c r="AI54" i="5" s="1"/>
  <c r="T102" i="5"/>
  <c r="T105" i="5" s="1"/>
  <c r="M107" i="5"/>
  <c r="M110" i="5" s="1"/>
  <c r="AF107" i="5"/>
  <c r="AF110" i="5" s="1"/>
  <c r="AH102" i="5"/>
  <c r="AH105" i="5" s="1"/>
  <c r="J107" i="5"/>
  <c r="J110" i="5" s="1"/>
  <c r="AH107" i="5"/>
  <c r="AH110" i="5" s="1"/>
  <c r="N102" i="5"/>
  <c r="N105" i="5" s="1"/>
  <c r="Z102" i="5"/>
  <c r="Z105" i="5" s="1"/>
  <c r="N107" i="5"/>
  <c r="N110" i="5" s="1"/>
  <c r="Z107" i="5"/>
  <c r="Z110" i="5" s="1"/>
  <c r="AL107" i="5"/>
  <c r="AL110" i="5" s="1"/>
  <c r="K102" i="5"/>
  <c r="K105" i="5" s="1"/>
  <c r="AI102" i="5"/>
  <c r="AI105" i="5" s="1"/>
  <c r="AO102" i="5"/>
  <c r="AO105" i="5" s="1"/>
  <c r="K107" i="5"/>
  <c r="K110" i="5" s="1"/>
  <c r="Q107" i="5"/>
  <c r="Q110" i="5" s="1"/>
  <c r="W107" i="5"/>
  <c r="W110" i="5" s="1"/>
  <c r="AC107" i="5"/>
  <c r="AC110" i="5" s="1"/>
  <c r="AI107" i="5"/>
  <c r="AI110" i="5" s="1"/>
  <c r="AO107" i="5"/>
  <c r="AO110" i="5" s="1"/>
  <c r="AF20" i="4"/>
  <c r="M58" i="4"/>
  <c r="AK58" i="4"/>
  <c r="AQ53" i="4"/>
  <c r="Q20" i="4"/>
  <c r="T55" i="4"/>
  <c r="T58" i="4" s="1"/>
  <c r="AF58" i="4"/>
  <c r="AF55" i="4"/>
  <c r="M20" i="4"/>
  <c r="AG20" i="4"/>
  <c r="J50" i="4"/>
  <c r="J53" i="4" s="1"/>
  <c r="P50" i="4"/>
  <c r="P53" i="4" s="1"/>
  <c r="V50" i="4"/>
  <c r="V53" i="4" s="1"/>
  <c r="AB50" i="4"/>
  <c r="AB53" i="4" s="1"/>
  <c r="AB60" i="4" s="1"/>
  <c r="AH50" i="4"/>
  <c r="AH53" i="4" s="1"/>
  <c r="AH60" i="4" s="1"/>
  <c r="AG61" i="4" s="1"/>
  <c r="AN50" i="4"/>
  <c r="AN53" i="4" s="1"/>
  <c r="AN60" i="4" s="1"/>
  <c r="J55" i="4"/>
  <c r="J58" i="4" s="1"/>
  <c r="P55" i="4"/>
  <c r="P58" i="4" s="1"/>
  <c r="M110" i="4"/>
  <c r="M113" i="4" s="1"/>
  <c r="M120" i="4" s="1"/>
  <c r="AB110" i="4"/>
  <c r="Z110" i="4"/>
  <c r="Z113" i="4" s="1"/>
  <c r="Z120" i="4" s="1"/>
  <c r="AQ113" i="4"/>
  <c r="AQ80" i="4"/>
  <c r="AO80" i="4"/>
  <c r="AC55" i="4"/>
  <c r="AC58" i="4" s="1"/>
  <c r="AO55" i="4"/>
  <c r="AO58" i="4" s="1"/>
  <c r="R20" i="4"/>
  <c r="AH20" i="4"/>
  <c r="K50" i="4"/>
  <c r="K53" i="4" s="1"/>
  <c r="K60" i="4" s="1"/>
  <c r="Q50" i="4"/>
  <c r="Q53" i="4" s="1"/>
  <c r="W50" i="4"/>
  <c r="W53" i="4" s="1"/>
  <c r="AC50" i="4"/>
  <c r="AC53" i="4" s="1"/>
  <c r="AC60" i="4" s="1"/>
  <c r="AI50" i="4"/>
  <c r="AI53" i="4" s="1"/>
  <c r="AO50" i="4"/>
  <c r="AO53" i="4" s="1"/>
  <c r="AO60" i="4" s="1"/>
  <c r="K55" i="4"/>
  <c r="Q55" i="4"/>
  <c r="Q58" i="4" s="1"/>
  <c r="J110" i="4"/>
  <c r="J113" i="4" s="1"/>
  <c r="J120" i="4" s="1"/>
  <c r="H110" i="4"/>
  <c r="H113" i="4" s="1"/>
  <c r="S110" i="4"/>
  <c r="AB113" i="4"/>
  <c r="J118" i="4"/>
  <c r="V118" i="4"/>
  <c r="AH118" i="4"/>
  <c r="Z55" i="4"/>
  <c r="Z58" i="4" s="1"/>
  <c r="AL58" i="4"/>
  <c r="AL55" i="4"/>
  <c r="S20" i="4"/>
  <c r="M50" i="4"/>
  <c r="M53" i="4" s="1"/>
  <c r="M60" i="4" s="1"/>
  <c r="Y50" i="4"/>
  <c r="Y53" i="4" s="1"/>
  <c r="Y60" i="4" s="1"/>
  <c r="AK50" i="4"/>
  <c r="AK53" i="4" s="1"/>
  <c r="S55" i="4"/>
  <c r="S58" i="4" s="1"/>
  <c r="S60" i="4" s="1"/>
  <c r="AE55" i="4"/>
  <c r="AE58" i="4" s="1"/>
  <c r="AE60" i="4" s="1"/>
  <c r="AQ55" i="4"/>
  <c r="AQ58" i="4" s="1"/>
  <c r="P110" i="4"/>
  <c r="P113" i="4" s="1"/>
  <c r="N110" i="4"/>
  <c r="N113" i="4" s="1"/>
  <c r="S113" i="4"/>
  <c r="S120" i="4" s="1"/>
  <c r="K58" i="4"/>
  <c r="W55" i="4"/>
  <c r="W58" i="4" s="1"/>
  <c r="AI55" i="4"/>
  <c r="AI58" i="4" s="1"/>
  <c r="H50" i="4"/>
  <c r="H53" i="4" s="1"/>
  <c r="N50" i="4"/>
  <c r="N53" i="4" s="1"/>
  <c r="T50" i="4"/>
  <c r="T53" i="4" s="1"/>
  <c r="T60" i="4" s="1"/>
  <c r="Z50" i="4"/>
  <c r="Z53" i="4" s="1"/>
  <c r="Z60" i="4" s="1"/>
  <c r="AF50" i="4"/>
  <c r="AF53" i="4" s="1"/>
  <c r="AF60" i="4" s="1"/>
  <c r="AL50" i="4"/>
  <c r="AL53" i="4" s="1"/>
  <c r="AL60" i="4" s="1"/>
  <c r="H55" i="4"/>
  <c r="H58" i="4" s="1"/>
  <c r="N55" i="4"/>
  <c r="N58" i="4" s="1"/>
  <c r="V55" i="4"/>
  <c r="V58" i="4" s="1"/>
  <c r="AH55" i="4"/>
  <c r="AH58" i="4" s="1"/>
  <c r="Y113" i="4"/>
  <c r="AE113" i="4"/>
  <c r="Y118" i="4"/>
  <c r="AE118" i="4"/>
  <c r="AK118" i="4"/>
  <c r="AQ118" i="4"/>
  <c r="T80" i="4"/>
  <c r="T110" i="4"/>
  <c r="AF110" i="4"/>
  <c r="AF113" i="4" s="1"/>
  <c r="T113" i="4"/>
  <c r="H115" i="4"/>
  <c r="H118" i="4" s="1"/>
  <c r="N115" i="4"/>
  <c r="N118" i="4" s="1"/>
  <c r="T115" i="4"/>
  <c r="T118" i="4" s="1"/>
  <c r="Z115" i="4"/>
  <c r="Z118" i="4" s="1"/>
  <c r="AF115" i="4"/>
  <c r="AL115" i="4"/>
  <c r="AL118" i="4" s="1"/>
  <c r="AF118" i="4"/>
  <c r="U80" i="4"/>
  <c r="V113" i="4"/>
  <c r="V120" i="4" s="1"/>
  <c r="AH113" i="4"/>
  <c r="P115" i="4"/>
  <c r="P118" i="4" s="1"/>
  <c r="AB115" i="4"/>
  <c r="AB118" i="4" s="1"/>
  <c r="AN115" i="4"/>
  <c r="AN118" i="4" s="1"/>
  <c r="AP80" i="4"/>
  <c r="K110" i="4"/>
  <c r="Q110" i="4"/>
  <c r="Q113" i="4" s="1"/>
  <c r="W110" i="4"/>
  <c r="W113" i="4" s="1"/>
  <c r="AC110" i="4"/>
  <c r="AC113" i="4" s="1"/>
  <c r="AI110" i="4"/>
  <c r="AI113" i="4" s="1"/>
  <c r="AO110" i="4"/>
  <c r="AO113" i="4" s="1"/>
  <c r="K113" i="4"/>
  <c r="K115" i="4"/>
  <c r="Q115" i="4"/>
  <c r="Q118" i="4" s="1"/>
  <c r="W115" i="4"/>
  <c r="W118" i="4" s="1"/>
  <c r="AC115" i="4"/>
  <c r="AC118" i="4" s="1"/>
  <c r="AI115" i="4"/>
  <c r="AI118" i="4" s="1"/>
  <c r="AO115" i="4"/>
  <c r="AO118" i="4" s="1"/>
  <c r="K118" i="4"/>
  <c r="AO112" i="5" l="1"/>
  <c r="T112" i="5"/>
  <c r="AI42" i="5"/>
  <c r="Q46" i="5"/>
  <c r="Q49" i="5" s="1"/>
  <c r="P56" i="5"/>
  <c r="V56" i="5"/>
  <c r="AO56" i="5"/>
  <c r="T56" i="5"/>
  <c r="M46" i="5"/>
  <c r="M49" i="5" s="1"/>
  <c r="K46" i="5"/>
  <c r="K49" i="5" s="1"/>
  <c r="K56" i="5" s="1"/>
  <c r="AL110" i="4"/>
  <c r="AL113" i="4" s="1"/>
  <c r="AL120" i="4" s="1"/>
  <c r="AM121" i="4" s="1"/>
  <c r="AN110" i="4"/>
  <c r="AN113" i="4" s="1"/>
  <c r="AN120" i="4" s="1"/>
  <c r="AJ80" i="4"/>
  <c r="E22" i="4" s="1"/>
  <c r="AK110" i="4"/>
  <c r="AK113" i="4" s="1"/>
  <c r="AH120" i="4"/>
  <c r="AG121" i="4" s="1"/>
  <c r="N120" i="4"/>
  <c r="H120" i="4"/>
  <c r="I121" i="4" s="1"/>
  <c r="AK60" i="4"/>
  <c r="AD61" i="4"/>
  <c r="J60" i="4"/>
  <c r="I61" i="4" s="1"/>
  <c r="W112" i="5"/>
  <c r="Z56" i="5"/>
  <c r="AL116" i="6"/>
  <c r="AK116" i="6"/>
  <c r="W116" i="6"/>
  <c r="X117" i="6" s="1"/>
  <c r="Y116" i="6"/>
  <c r="Q116" i="6"/>
  <c r="H116" i="6"/>
  <c r="M58" i="6"/>
  <c r="L59" i="6" s="1"/>
  <c r="AI44" i="6"/>
  <c r="AF98" i="5"/>
  <c r="Q42" i="5"/>
  <c r="AC56" i="5"/>
  <c r="AN56" i="5"/>
  <c r="AB56" i="5"/>
  <c r="AF76" i="5"/>
  <c r="AL102" i="5"/>
  <c r="AL105" i="5" s="1"/>
  <c r="AL112" i="5" s="1"/>
  <c r="AH112" i="5"/>
  <c r="Z112" i="5"/>
  <c r="AC102" i="5"/>
  <c r="AC105" i="5" s="1"/>
  <c r="AC112" i="5" s="1"/>
  <c r="S46" i="5"/>
  <c r="S49" i="5" s="1"/>
  <c r="S56" i="5" s="1"/>
  <c r="AN102" i="5"/>
  <c r="AN105" i="5" s="1"/>
  <c r="AN112" i="5" s="1"/>
  <c r="AI56" i="5"/>
  <c r="N56" i="5"/>
  <c r="O57" i="5" s="1"/>
  <c r="T98" i="5"/>
  <c r="AI112" i="5"/>
  <c r="N112" i="5"/>
  <c r="W56" i="5"/>
  <c r="AE46" i="5"/>
  <c r="AE49" i="5" s="1"/>
  <c r="AE56" i="5" s="1"/>
  <c r="AB112" i="5"/>
  <c r="AQ46" i="5"/>
  <c r="AQ49" i="5" s="1"/>
  <c r="AQ56" i="5" s="1"/>
  <c r="S102" i="5"/>
  <c r="S105" i="5" s="1"/>
  <c r="S112" i="5" s="1"/>
  <c r="Q56" i="5"/>
  <c r="P112" i="5"/>
  <c r="AE102" i="5"/>
  <c r="AE105" i="5" s="1"/>
  <c r="AE112" i="5" s="1"/>
  <c r="Q102" i="5"/>
  <c r="Q105" i="5" s="1"/>
  <c r="Q112" i="5" s="1"/>
  <c r="AL56" i="5"/>
  <c r="AQ102" i="5"/>
  <c r="AQ105" i="5" s="1"/>
  <c r="AQ112" i="5" s="1"/>
  <c r="Y56" i="5"/>
  <c r="K112" i="5"/>
  <c r="T76" i="5"/>
  <c r="T106" i="4"/>
  <c r="AF46" i="4"/>
  <c r="K46" i="4"/>
  <c r="AJ97" i="8"/>
  <c r="U97" i="8"/>
  <c r="I97" i="8"/>
  <c r="AD97" i="8"/>
  <c r="R97" i="8"/>
  <c r="AM97" i="8"/>
  <c r="AA97" i="8"/>
  <c r="AP97" i="8"/>
  <c r="X97" i="8"/>
  <c r="AG97" i="8"/>
  <c r="O97" i="8"/>
  <c r="AE58" i="6"/>
  <c r="AD59" i="6" s="1"/>
  <c r="AQ116" i="6"/>
  <c r="AP117" i="6" s="1"/>
  <c r="S116" i="6"/>
  <c r="AG117" i="6"/>
  <c r="J116" i="6"/>
  <c r="I117" i="6" s="1"/>
  <c r="N116" i="6"/>
  <c r="Q20" i="6"/>
  <c r="AI58" i="6"/>
  <c r="AJ59" i="6" s="1"/>
  <c r="AB58" i="6"/>
  <c r="AA59" i="6" s="1"/>
  <c r="M116" i="6"/>
  <c r="AB116" i="6"/>
  <c r="AA117" i="6" s="1"/>
  <c r="B22" i="6"/>
  <c r="V58" i="6"/>
  <c r="U59" i="6" s="1"/>
  <c r="AI116" i="6"/>
  <c r="K116" i="6"/>
  <c r="U117" i="6"/>
  <c r="S58" i="6"/>
  <c r="R59" i="6" s="1"/>
  <c r="W58" i="6"/>
  <c r="X59" i="6" s="1"/>
  <c r="AN58" i="6"/>
  <c r="AM59" i="6" s="1"/>
  <c r="P58" i="6"/>
  <c r="O59" i="6" s="1"/>
  <c r="AC116" i="6"/>
  <c r="AD117" i="6" s="1"/>
  <c r="AN116" i="6"/>
  <c r="P116" i="6"/>
  <c r="E22" i="6"/>
  <c r="AH58" i="6"/>
  <c r="AG59" i="6" s="1"/>
  <c r="J58" i="6"/>
  <c r="I59" i="6" s="1"/>
  <c r="AK56" i="5"/>
  <c r="H102" i="5"/>
  <c r="H105" i="5" s="1"/>
  <c r="H112" i="5" s="1"/>
  <c r="J102" i="5"/>
  <c r="J105" i="5" s="1"/>
  <c r="J112" i="5" s="1"/>
  <c r="AF46" i="5"/>
  <c r="AF49" i="5" s="1"/>
  <c r="AF56" i="5" s="1"/>
  <c r="AH46" i="5"/>
  <c r="AH49" i="5" s="1"/>
  <c r="AH56" i="5" s="1"/>
  <c r="AK112" i="5"/>
  <c r="M112" i="5"/>
  <c r="Y102" i="5"/>
  <c r="Y105" i="5" s="1"/>
  <c r="Y112" i="5" s="1"/>
  <c r="AF112" i="5"/>
  <c r="AG113" i="5" s="1"/>
  <c r="U113" i="5"/>
  <c r="M56" i="5"/>
  <c r="L57" i="5" s="1"/>
  <c r="W120" i="4"/>
  <c r="AO120" i="4"/>
  <c r="Q120" i="4"/>
  <c r="R121" i="4" s="1"/>
  <c r="N60" i="4"/>
  <c r="H60" i="4"/>
  <c r="P120" i="4"/>
  <c r="L61" i="4"/>
  <c r="Q60" i="4"/>
  <c r="R61" i="4" s="1"/>
  <c r="AI60" i="4"/>
  <c r="AJ61" i="4" s="1"/>
  <c r="AC120" i="4"/>
  <c r="AB120" i="4"/>
  <c r="AA121" i="4" s="1"/>
  <c r="B22" i="4"/>
  <c r="AI120" i="4"/>
  <c r="K120" i="4"/>
  <c r="AF120" i="4"/>
  <c r="AQ120" i="4"/>
  <c r="AP121" i="4" s="1"/>
  <c r="AA61" i="4"/>
  <c r="AQ60" i="4"/>
  <c r="AP61" i="4" s="1"/>
  <c r="T120" i="4"/>
  <c r="U121" i="4" s="1"/>
  <c r="AE120" i="4"/>
  <c r="AD121" i="4" s="1"/>
  <c r="W60" i="4"/>
  <c r="X61" i="4" s="1"/>
  <c r="AK120" i="4"/>
  <c r="AJ121" i="4" s="1"/>
  <c r="V60" i="4"/>
  <c r="U61" i="4" s="1"/>
  <c r="Y120" i="4"/>
  <c r="X121" i="4" s="1"/>
  <c r="L121" i="4"/>
  <c r="AM61" i="4"/>
  <c r="P60" i="4"/>
  <c r="AP113" i="5" l="1"/>
  <c r="AD113" i="5"/>
  <c r="AA113" i="5"/>
  <c r="AJ113" i="5"/>
  <c r="AM113" i="5"/>
  <c r="U57" i="5"/>
  <c r="AM57" i="5"/>
  <c r="AP57" i="5"/>
  <c r="X57" i="5"/>
  <c r="AD57" i="5"/>
  <c r="AJ57" i="5"/>
  <c r="R57" i="5"/>
  <c r="O121" i="4"/>
  <c r="X113" i="5"/>
  <c r="AA57" i="5"/>
  <c r="AM117" i="6"/>
  <c r="AJ117" i="6"/>
  <c r="R117" i="6"/>
  <c r="O117" i="6"/>
  <c r="O113" i="5"/>
  <c r="B22" i="5"/>
  <c r="AG57" i="5"/>
  <c r="R113" i="5"/>
  <c r="L113" i="5"/>
  <c r="I113" i="5"/>
  <c r="L97" i="8"/>
  <c r="L117" i="6"/>
  <c r="E22" i="5"/>
  <c r="O61" i="4"/>
</calcChain>
</file>

<file path=xl/sharedStrings.xml><?xml version="1.0" encoding="utf-8"?>
<sst xmlns="http://schemas.openxmlformats.org/spreadsheetml/2006/main" count="8388" uniqueCount="458">
  <si>
    <t>Ведомость контрольного замера по ПС: 110/10 кВ «Самарово»</t>
  </si>
  <si>
    <t>Дата:</t>
  </si>
  <si>
    <t>Замер по трансформаторам</t>
  </si>
  <si>
    <t>1 час.</t>
  </si>
  <si>
    <t>2 час.</t>
  </si>
  <si>
    <t>3 час.</t>
  </si>
  <si>
    <t>4 час.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</si>
  <si>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</si>
  <si>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</si>
  <si>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</si>
  <si>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</si>
  <si>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</si>
  <si>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</si>
  <si>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</si>
  <si>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</si>
  <si>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Диспет. 
наимен.</t>
  </si>
  <si>
    <t xml:space="preserve"> S ном, 
МВА</t>
  </si>
  <si>
    <t>Ток</t>
  </si>
  <si>
    <t>Pнагр.</t>
  </si>
  <si>
    <t>Qнагр.</t>
  </si>
  <si>
    <t>А</t>
  </si>
  <si>
    <t>МВт</t>
  </si>
  <si>
    <t>Мвар</t>
  </si>
  <si>
    <t>1Т</t>
  </si>
  <si>
    <t>Нагрузка</t>
  </si>
  <si>
    <t>110 кВ</t>
  </si>
  <si>
    <t>10 кВ</t>
  </si>
  <si>
    <t xml:space="preserve">РПН </t>
  </si>
  <si>
    <t>Напряж.</t>
  </si>
  <si>
    <t>ПБВ</t>
  </si>
  <si>
    <t>-</t>
  </si>
  <si>
    <t xml:space="preserve">2Т </t>
  </si>
  <si>
    <t>Всего</t>
  </si>
  <si>
    <t>cosФ(110)=</t>
  </si>
  <si>
    <t>tgФ(110)=</t>
  </si>
  <si>
    <t>cosФ(10)=</t>
  </si>
  <si>
    <t>tgФ(10)=</t>
  </si>
  <si>
    <t>Замер по</t>
  </si>
  <si>
    <t>Уст.ЧАПВ</t>
  </si>
  <si>
    <t>Уст.АЧР</t>
  </si>
  <si>
    <t>ВЛ- 10 кВ</t>
  </si>
  <si>
    <t>герц</t>
  </si>
  <si>
    <t>сек</t>
  </si>
  <si>
    <t>яч. №3</t>
  </si>
  <si>
    <t>ф."РП-32-1"</t>
  </si>
  <si>
    <t>яч. №5</t>
  </si>
  <si>
    <t>ф."ТП-306-1"</t>
  </si>
  <si>
    <t>яч. №13</t>
  </si>
  <si>
    <t>ф."Авангард-1"</t>
  </si>
  <si>
    <t>яч. №17</t>
  </si>
  <si>
    <t>ф."ТП-311-1"</t>
  </si>
  <si>
    <t>яч. №23</t>
  </si>
  <si>
    <t>ф."РП-31-1"</t>
  </si>
  <si>
    <t>яч. №25</t>
  </si>
  <si>
    <t>ф."РП-30-1"</t>
  </si>
  <si>
    <t>яч. №7</t>
  </si>
  <si>
    <t>ф."РП-32 резерв-1"</t>
  </si>
  <si>
    <t>яч. №4</t>
  </si>
  <si>
    <t>ф."ТП-306-2"</t>
  </si>
  <si>
    <t>яч. №6</t>
  </si>
  <si>
    <t>ф."Авангард-2"</t>
  </si>
  <si>
    <t>яч. №16</t>
  </si>
  <si>
    <t>ф."ТП-311-2"</t>
  </si>
  <si>
    <t>яч. №18</t>
  </si>
  <si>
    <t>ф."РП-30-2"</t>
  </si>
  <si>
    <t>яч. №24</t>
  </si>
  <si>
    <t>ф."РП-31-2"</t>
  </si>
  <si>
    <t>яч. №26</t>
  </si>
  <si>
    <t>ф."РП-32-2"</t>
  </si>
  <si>
    <t>яч. №8</t>
  </si>
  <si>
    <t>ф."РП-32 резерв-2"</t>
  </si>
  <si>
    <t>яч. №21</t>
  </si>
  <si>
    <t>ф."РП-34 Иртыш-1"</t>
  </si>
  <si>
    <t>яч. №22</t>
  </si>
  <si>
    <t>ф."РП-34 Иртыш-2"</t>
  </si>
  <si>
    <t>ТСН-1</t>
  </si>
  <si>
    <t>ТСН-2</t>
  </si>
  <si>
    <t>Итого по отх.ВЛ от 1С-10 кВ</t>
  </si>
  <si>
    <t>Итого по отх.ВЛ от 2С-10 кВ</t>
  </si>
  <si>
    <t>Итого по ВЛ-10 кВ</t>
  </si>
  <si>
    <t>РАСЧЕТ ПОТЕРЬ  В ТРАНСФОРМАТОРАХ</t>
  </si>
  <si>
    <t>Потери пост.</t>
  </si>
  <si>
    <t xml:space="preserve">  Px.x+j    Qx.x.</t>
  </si>
  <si>
    <t>+j</t>
  </si>
  <si>
    <t>Потери перем.</t>
  </si>
  <si>
    <t xml:space="preserve">  Рпер+j  Qпер.</t>
  </si>
  <si>
    <t>Рхх=</t>
  </si>
  <si>
    <t>Qхх=</t>
  </si>
  <si>
    <t>Ркз(10)=</t>
  </si>
  <si>
    <t>Uкз%(10)=</t>
  </si>
  <si>
    <t>Полная нагрузка с потерями</t>
  </si>
  <si>
    <t>2Т</t>
  </si>
  <si>
    <t>Суммарная нагрузка</t>
  </si>
  <si>
    <t xml:space="preserve">ПС с потерями </t>
  </si>
  <si>
    <t>S p</t>
  </si>
  <si>
    <t>средневзв тангенс</t>
  </si>
  <si>
    <t>время московское</t>
  </si>
  <si>
    <t>13 час.</t>
  </si>
  <si>
    <t>14 час.</t>
  </si>
  <si>
    <t>15 час.</t>
  </si>
  <si>
    <t>16 час.</t>
  </si>
  <si>
    <t>17 час.</t>
  </si>
  <si>
    <t>18 час.</t>
  </si>
  <si>
    <t>19 час.</t>
  </si>
  <si>
    <t>20 час.</t>
  </si>
  <si>
    <t>21 час.</t>
  </si>
  <si>
    <t>22 час.</t>
  </si>
  <si>
    <t>23 час.</t>
  </si>
  <si>
    <t>24 час.</t>
  </si>
  <si>
    <t>Ведомость контрольного замера по ПС: 110/10 кВ «Западная»</t>
  </si>
  <si>
    <t>ф."РП-16-1"</t>
  </si>
  <si>
    <t>яч. №11</t>
  </si>
  <si>
    <t>ф."ТП-404-1"</t>
  </si>
  <si>
    <t>ф."РП-41-1"</t>
  </si>
  <si>
    <t>яч. №15</t>
  </si>
  <si>
    <t>ф."РП-40-1"</t>
  </si>
  <si>
    <t>ф."ТП-405-1"</t>
  </si>
  <si>
    <t>ф."РП-40-2"</t>
  </si>
  <si>
    <t>ф."РП-16-2"</t>
  </si>
  <si>
    <t>яч. №10</t>
  </si>
  <si>
    <t>ф."РП-41-2"</t>
  </si>
  <si>
    <t>яч. №12</t>
  </si>
  <si>
    <t>ф."ТП-404-2"</t>
  </si>
  <si>
    <t>яч. №14</t>
  </si>
  <si>
    <t>ф."ТП-405-2"</t>
  </si>
  <si>
    <t>Ведомость контрольного замера по ПС: 110/10 кВ «Авангард»</t>
  </si>
  <si>
    <t>ф."Рыбозавод-1"</t>
  </si>
  <si>
    <t>ф."Рыбозавод-2"</t>
  </si>
  <si>
    <t>ф."РП-22-1"</t>
  </si>
  <si>
    <t>ф."РП-22-2"</t>
  </si>
  <si>
    <t>ф."Самарово-1"</t>
  </si>
  <si>
    <t>ф."Самарово-2"</t>
  </si>
  <si>
    <t>ф."РП-23-1"</t>
  </si>
  <si>
    <t>ф."РП-23-2"</t>
  </si>
  <si>
    <t>ф."РП-20-1"</t>
  </si>
  <si>
    <t>ф."РП-20-2"</t>
  </si>
  <si>
    <t>яч. №19</t>
  </si>
  <si>
    <t>ф."РП-25-1"</t>
  </si>
  <si>
    <t>яч. №20</t>
  </si>
  <si>
    <t>ф."РП-25-2"</t>
  </si>
  <si>
    <t>ф."ТП-205-1"</t>
  </si>
  <si>
    <t>ф."ТП-205-2"</t>
  </si>
  <si>
    <t>Ведомость контрольного замера по ПС: 110/35/10 кВ «ГИБДД»</t>
  </si>
  <si>
    <t>35 кВ</t>
  </si>
  <si>
    <t>cosФ(35)=</t>
  </si>
  <si>
    <t>tgФ(35)=</t>
  </si>
  <si>
    <t>ВЛ- 35 кВ</t>
  </si>
  <si>
    <t>ф."Резерв-1"</t>
  </si>
  <si>
    <t>ф."Резерв-2"</t>
  </si>
  <si>
    <t>ф."Шапша-1"</t>
  </si>
  <si>
    <t>ф."Шапша-2"</t>
  </si>
  <si>
    <t>ф."Ярки-1"</t>
  </si>
  <si>
    <t>ф."Ярки-2"</t>
  </si>
  <si>
    <t>Итого по отх.ВЛ от 1С-35 кВ</t>
  </si>
  <si>
    <t>Итого по отх.ВЛ от 2С-35 кВ</t>
  </si>
  <si>
    <t>Итого по ВЛ-35 кВ</t>
  </si>
  <si>
    <t>Ркз(110)=</t>
  </si>
  <si>
    <t>Ркз(35)=</t>
  </si>
  <si>
    <t>Uкз%(110)=</t>
  </si>
  <si>
    <t>Uкз%(35)=</t>
  </si>
  <si>
    <t>Ведомость контрольного замера по ПС: 35/10 кВ «Ярки»</t>
  </si>
  <si>
    <t>яч. №9</t>
  </si>
  <si>
    <t>ф."Коттеджный поселок"</t>
  </si>
  <si>
    <t>ф."Базьяны"</t>
  </si>
  <si>
    <t>яч.№3</t>
  </si>
  <si>
    <t>яч.№4</t>
  </si>
  <si>
    <t>яч.№11</t>
  </si>
  <si>
    <t>яч.№12</t>
  </si>
  <si>
    <t>ф."ТБО-1"</t>
  </si>
  <si>
    <t>ф."ТБО-2"</t>
  </si>
  <si>
    <t>ф. "Лента-1"</t>
  </si>
  <si>
    <t>ф. "Лента-2"</t>
  </si>
  <si>
    <t>Дата: 16.12.2015 г.</t>
  </si>
  <si>
    <t xml:space="preserve">   за каждый час</t>
  </si>
  <si>
    <t>Ведомость контрольного замера по ПС __110/35/6__ кВ : _п. Березово______</t>
  </si>
  <si>
    <t>Диспет.       наим.</t>
  </si>
  <si>
    <t xml:space="preserve"> Sном, МВА</t>
  </si>
  <si>
    <t>Наименование замера</t>
  </si>
  <si>
    <t>Ток ,      А</t>
  </si>
  <si>
    <t>Pнагр, МВт</t>
  </si>
  <si>
    <t>Qнагр, Мвар</t>
  </si>
  <si>
    <t>__110_ кВ</t>
  </si>
  <si>
    <t>__6_ кВ</t>
  </si>
  <si>
    <t>___ кВ</t>
  </si>
  <si>
    <t>РПН</t>
  </si>
  <si>
    <t>Напряжение</t>
  </si>
  <si>
    <t>_110__ кВ</t>
  </si>
  <si>
    <t>_6__ кВ</t>
  </si>
  <si>
    <t>1ТСН</t>
  </si>
  <si>
    <t>2ТСН</t>
  </si>
  <si>
    <t>Итого</t>
  </si>
  <si>
    <t>cosϕ(_6_ кВ)= 0,97</t>
  </si>
  <si>
    <t>tgϕ(__ кВ)=</t>
  </si>
  <si>
    <t>cosϕ(__ кВ)=</t>
  </si>
  <si>
    <t>Замер по ЛЭП</t>
  </si>
  <si>
    <t>Присоединение</t>
  </si>
  <si>
    <t>1 С.Ш.</t>
  </si>
  <si>
    <t>яч.1_</t>
  </si>
  <si>
    <t>ф."_3_______"</t>
  </si>
  <si>
    <t>яч.13</t>
  </si>
  <si>
    <t>ф."_6_______"</t>
  </si>
  <si>
    <t>2 С.Ш.</t>
  </si>
  <si>
    <t>яч.2</t>
  </si>
  <si>
    <t>ф."КПП-2___"</t>
  </si>
  <si>
    <t>яч.18</t>
  </si>
  <si>
    <t>ф."_1_______"</t>
  </si>
  <si>
    <t>яч.21</t>
  </si>
  <si>
    <t>ф."_5_______"</t>
  </si>
  <si>
    <t>яч.27</t>
  </si>
  <si>
    <t>ф."_КПП-1__"</t>
  </si>
  <si>
    <t>яч.22</t>
  </si>
  <si>
    <t>ф."_4_______"</t>
  </si>
  <si>
    <t>яч.24</t>
  </si>
  <si>
    <t>ф."_7_______"</t>
  </si>
  <si>
    <t>Замер провел:</t>
  </si>
  <si>
    <t>Редозубов А.Н.</t>
  </si>
  <si>
    <t>час.</t>
  </si>
  <si>
    <t>00</t>
  </si>
  <si>
    <t>Диспет.</t>
  </si>
  <si>
    <t xml:space="preserve"> Sном</t>
  </si>
  <si>
    <t>наимен.</t>
  </si>
  <si>
    <t>МВА</t>
  </si>
  <si>
    <t>110кВ</t>
  </si>
  <si>
    <t>10кВ</t>
  </si>
  <si>
    <t>ВЛ-10кВ</t>
  </si>
  <si>
    <t>Водозабор яч.№3</t>
  </si>
  <si>
    <t>Центр яч.№5</t>
  </si>
  <si>
    <t>Половинка яч.№11</t>
  </si>
  <si>
    <t>1С-10</t>
  </si>
  <si>
    <t>Кормужиханка яч.№4</t>
  </si>
  <si>
    <t>Пождепо яч.№6</t>
  </si>
  <si>
    <t>Сахалин яч.№16</t>
  </si>
  <si>
    <t>2С-10</t>
  </si>
  <si>
    <t>1т</t>
  </si>
  <si>
    <t>2т</t>
  </si>
  <si>
    <t>сетчики</t>
  </si>
  <si>
    <t>F</t>
  </si>
  <si>
    <t>сos</t>
  </si>
  <si>
    <t>tg</t>
  </si>
  <si>
    <t>Р</t>
  </si>
  <si>
    <t>Q</t>
  </si>
  <si>
    <t>Pх</t>
  </si>
  <si>
    <t>Qх</t>
  </si>
  <si>
    <t>Итого без ТСН</t>
  </si>
  <si>
    <t>1Т  cosф=</t>
  </si>
  <si>
    <t>tgф=</t>
  </si>
  <si>
    <t>2Т  cosф=</t>
  </si>
  <si>
    <t>РММ яч. № 5</t>
  </si>
  <si>
    <t>Поселок яч. № 6</t>
  </si>
  <si>
    <t xml:space="preserve">  Px.x+j  Qx.x.</t>
  </si>
  <si>
    <t xml:space="preserve">   Pкз =</t>
  </si>
  <si>
    <t>Uкз%=</t>
  </si>
  <si>
    <t>счетчики</t>
  </si>
  <si>
    <t>Sном</t>
  </si>
  <si>
    <t xml:space="preserve">110 кВ </t>
  </si>
  <si>
    <t>Ввод 1,3</t>
  </si>
  <si>
    <t>Ввод 2,4</t>
  </si>
  <si>
    <t>cosФ1=</t>
  </si>
  <si>
    <t>tgФ1=</t>
  </si>
  <si>
    <t>cosФ2=</t>
  </si>
  <si>
    <t>tgФ2=</t>
  </si>
  <si>
    <t>ВЛ 10 кВ</t>
  </si>
  <si>
    <t>ЦОК-1 яч.№13</t>
  </si>
  <si>
    <t>БПТОиК-1 яч.№15</t>
  </si>
  <si>
    <t>РИТЭК-1 яч.№17</t>
  </si>
  <si>
    <t>ПТПС яч.№19</t>
  </si>
  <si>
    <t>Поселок-1 яч.№3</t>
  </si>
  <si>
    <t>Поселок-3 яч.№5</t>
  </si>
  <si>
    <t>Ж/д яч.№14</t>
  </si>
  <si>
    <t>БПТОиК-2 яч.№16</t>
  </si>
  <si>
    <t>РИТЭК-2 яч.№18</t>
  </si>
  <si>
    <t>ЦОК-2 яч.№20</t>
  </si>
  <si>
    <t>Поселок-2 яч.№4</t>
  </si>
  <si>
    <t>Поселок 4 яч.№6</t>
  </si>
  <si>
    <t>Уралсвязьинформ</t>
  </si>
  <si>
    <t>1Т cosФ=</t>
  </si>
  <si>
    <t>tgФ=</t>
  </si>
  <si>
    <t>2Т cosФ=</t>
  </si>
  <si>
    <t>РП-17-1 яч.№13</t>
  </si>
  <si>
    <t>Транзит-1 яч.№15</t>
  </si>
  <si>
    <t>Таежный яч.№17</t>
  </si>
  <si>
    <t>ЛХК-1 яч.№19</t>
  </si>
  <si>
    <t>ТРК-1 яч.№25</t>
  </si>
  <si>
    <t>РП-7-1 яч.№27</t>
  </si>
  <si>
    <t>РП-6-1 яч.№3</t>
  </si>
  <si>
    <t>Транзит-2 яч.№10</t>
  </si>
  <si>
    <t>ЛХК-2 яч.№16</t>
  </si>
  <si>
    <t>Финский компл. яч.№18</t>
  </si>
  <si>
    <t>Центральный яч.№24</t>
  </si>
  <si>
    <t>ТРК-2 яч.№26</t>
  </si>
  <si>
    <t>РП-17-2 яч.№4</t>
  </si>
  <si>
    <t>РП-6-2 яч.№8</t>
  </si>
  <si>
    <t xml:space="preserve"> </t>
  </si>
  <si>
    <t>1Т cosф=</t>
  </si>
  <si>
    <t>2Т cosф=</t>
  </si>
  <si>
    <t>Поселок яч.№3</t>
  </si>
  <si>
    <t>Быстрый яч.№16</t>
  </si>
  <si>
    <t>Замеры выполнил: ДЭМ П/С Шеркалы Сафонов Н.В.</t>
  </si>
  <si>
    <t>Ведомость контрольного замера по ПС: 110/10/6 кВ «Пионерная-2»</t>
  </si>
  <si>
    <t>6 кВ</t>
  </si>
  <si>
    <t>6,3</t>
  </si>
  <si>
    <t>6,2</t>
  </si>
  <si>
    <t>cosФ(6)=</t>
  </si>
  <si>
    <t>tgФ(6)=</t>
  </si>
  <si>
    <t>яч. №37</t>
  </si>
  <si>
    <t>ф."РП-104 яч.7"</t>
  </si>
  <si>
    <t>яч. №39</t>
  </si>
  <si>
    <t>ф."ТП-220 яч.1"</t>
  </si>
  <si>
    <t>яч. №47</t>
  </si>
  <si>
    <t>ф."ТП-150 яч.2"</t>
  </si>
  <si>
    <t>яч. №59</t>
  </si>
  <si>
    <t>ф."ТП-200 яч.8"</t>
  </si>
  <si>
    <t>яч. №61</t>
  </si>
  <si>
    <t>ф."ТП-219 яч.5"</t>
  </si>
  <si>
    <t>яч. №42</t>
  </si>
  <si>
    <t>ф."ТП-220 яч.2"</t>
  </si>
  <si>
    <t>яч. №48</t>
  </si>
  <si>
    <t>ф."ТП-200 яч.7"</t>
  </si>
  <si>
    <t>яч. №54</t>
  </si>
  <si>
    <t>ф."ТП-219 яч.6"</t>
  </si>
  <si>
    <t>яч. №56</t>
  </si>
  <si>
    <t>ф."ТП-150 яч.14"</t>
  </si>
  <si>
    <t>яч. №58</t>
  </si>
  <si>
    <t>ф."РП-104 яч.19"</t>
  </si>
  <si>
    <t>ВЛ- 6 кВ</t>
  </si>
  <si>
    <t>ф."ТП-218 яч.6"</t>
  </si>
  <si>
    <t>ф."РП-101 яч.4"</t>
  </si>
  <si>
    <t>ф."ТП-525 яч.3"</t>
  </si>
  <si>
    <t>ф."ТП-216 яч.3"</t>
  </si>
  <si>
    <t>ф."ТП-211 яч.4"</t>
  </si>
  <si>
    <t>ф."ТП-ИОЦ яч.2"</t>
  </si>
  <si>
    <t>ф."КТПН-600 яч.1"</t>
  </si>
  <si>
    <t>ф."ТП-217 яч.2"</t>
  </si>
  <si>
    <t>ф."РП-128 ср.цепь"</t>
  </si>
  <si>
    <t>ф."РП-142 яч.10"</t>
  </si>
  <si>
    <t>яч. №27</t>
  </si>
  <si>
    <t>ф."РП-100 яч.5"</t>
  </si>
  <si>
    <t>яч. №29</t>
  </si>
  <si>
    <t>ф."РП-113 яч.19"</t>
  </si>
  <si>
    <t>ф."ТП-ИОЦ яч.6"</t>
  </si>
  <si>
    <t>ф."РП-101 яч.1"</t>
  </si>
  <si>
    <t>ф."КТПН Нефт.-2"</t>
  </si>
  <si>
    <t>ф."ТП-216 яч.6"</t>
  </si>
  <si>
    <t>ф."РП-113 яч.20"</t>
  </si>
  <si>
    <t>ф."ТП-525 яч.7"</t>
  </si>
  <si>
    <t>ф."РП-100 яч.4"</t>
  </si>
  <si>
    <t>ф."ТП-212 яч.2"</t>
  </si>
  <si>
    <t>яч. №28</t>
  </si>
  <si>
    <t>ф."ТП-217 яч.1"</t>
  </si>
  <si>
    <t>яч. №30</t>
  </si>
  <si>
    <t>ф."оп.№1-КоС(л.ц.)"</t>
  </si>
  <si>
    <t>яч. №32</t>
  </si>
  <si>
    <t>ф."ТП-УЭЗИС яч.5"</t>
  </si>
  <si>
    <t>яч. №34</t>
  </si>
  <si>
    <t>ф."ТП-218 яч.5"</t>
  </si>
  <si>
    <t>Итого по отх.ВЛ от 1С-6 кВ</t>
  </si>
  <si>
    <t>Итого по отх.ВЛ от 2С-6 кВ</t>
  </si>
  <si>
    <t>Итого по ВЛ-6 кВ</t>
  </si>
  <si>
    <t>Ркз(6)=</t>
  </si>
  <si>
    <t>Uкз%(6)=</t>
  </si>
  <si>
    <t>Ведомость контрольного замера по п/ст:</t>
  </si>
  <si>
    <t>110/6/10 ЕВРА</t>
  </si>
  <si>
    <t>16.12.2015г.</t>
  </si>
  <si>
    <t>час.*</t>
  </si>
  <si>
    <t>МВАр</t>
  </si>
  <si>
    <t>6кВ-1</t>
  </si>
  <si>
    <t>6кВ-3</t>
  </si>
  <si>
    <t>6кВ-2</t>
  </si>
  <si>
    <t>6кВ-4</t>
  </si>
  <si>
    <t>35кВ</t>
  </si>
  <si>
    <t>РПН (ПБВ)</t>
  </si>
  <si>
    <t>0,4 кВ</t>
  </si>
  <si>
    <t>220кВ</t>
  </si>
  <si>
    <t>6кВ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</si>
  <si>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</si>
  <si>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</si>
  <si>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</si>
  <si>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</si>
  <si>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</si>
  <si>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</si>
  <si>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</si>
  <si>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</si>
  <si>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</si>
  <si>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</si>
  <si>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</si>
  <si>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</si>
  <si>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</si>
  <si>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</si>
  <si>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</si>
  <si>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</si>
  <si>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</si>
  <si>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</si>
  <si>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</si>
  <si>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</si>
  <si>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</si>
  <si>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</si>
  <si>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</si>
  <si>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01.00</t>
  </si>
  <si>
    <t>Южный-2</t>
  </si>
  <si>
    <t>Северный-4</t>
  </si>
  <si>
    <t>КОС-1</t>
  </si>
  <si>
    <t>Северный-3</t>
  </si>
  <si>
    <t>Юбилейный-3</t>
  </si>
  <si>
    <t>КОС-2</t>
  </si>
  <si>
    <t>Юбилейный-2</t>
  </si>
  <si>
    <t>Лайнер-2</t>
  </si>
  <si>
    <t>Южный-1</t>
  </si>
  <si>
    <t>Лайнер-1</t>
  </si>
  <si>
    <t>Юбилейный-1</t>
  </si>
  <si>
    <t>АЗС</t>
  </si>
  <si>
    <t>* -</t>
  </si>
  <si>
    <t>110/10 МДФ</t>
  </si>
  <si>
    <t>Мортка 1</t>
  </si>
  <si>
    <t>Завод 1</t>
  </si>
  <si>
    <t>Микрорайон</t>
  </si>
  <si>
    <t>Мортка 2</t>
  </si>
  <si>
    <t>Завод 2</t>
  </si>
  <si>
    <t>110/35/10 Юмас</t>
  </si>
  <si>
    <t>Паркет</t>
  </si>
  <si>
    <t>Луговой</t>
  </si>
  <si>
    <t>Вокзал</t>
  </si>
  <si>
    <t>Лиственичный</t>
  </si>
  <si>
    <t>Станция</t>
  </si>
  <si>
    <t>Леуши</t>
  </si>
  <si>
    <t>Промплощадка</t>
  </si>
  <si>
    <t>РП-3-1</t>
  </si>
  <si>
    <t>РП-3-2</t>
  </si>
  <si>
    <t>Посел. 1</t>
  </si>
  <si>
    <t>Посел. 2</t>
  </si>
  <si>
    <t>Ямки</t>
  </si>
  <si>
    <t>ЛПК</t>
  </si>
  <si>
    <t>Типовой бланк</t>
  </si>
  <si>
    <t>Приложение 2</t>
  </si>
  <si>
    <t>Югра</t>
  </si>
  <si>
    <t>1АТ</t>
  </si>
  <si>
    <t>11</t>
  </si>
  <si>
    <t>2АТ</t>
  </si>
  <si>
    <t>ВЛ- 220  кВ</t>
  </si>
  <si>
    <t>Росляковская-1</t>
  </si>
  <si>
    <t>Росляковская-2</t>
  </si>
  <si>
    <t>Итого по ВЛ-220 кВ</t>
  </si>
  <si>
    <t>ВЛ- 110 кВ</t>
  </si>
  <si>
    <t>Фоминская-1</t>
  </si>
  <si>
    <t>Фоминская-2</t>
  </si>
  <si>
    <t>Самарово-1</t>
  </si>
  <si>
    <t>Самарово-2</t>
  </si>
  <si>
    <t>ГИБДД-1</t>
  </si>
  <si>
    <t>ГИБДД-2</t>
  </si>
  <si>
    <t>Луговская-1</t>
  </si>
  <si>
    <t>Луговская-2</t>
  </si>
  <si>
    <t>Итого по отх.ВЛ от 1С-110 кВ</t>
  </si>
  <si>
    <t>Итого по отх.ВЛ от 2С-110 кВ</t>
  </si>
  <si>
    <t>Итого по ВЛ-110 кВ</t>
  </si>
  <si>
    <r>
      <t>Р</t>
    </r>
    <r>
      <rPr>
        <sz val="7"/>
        <rFont val="Arial Cyr"/>
        <charset val="204"/>
      </rPr>
      <t>хх</t>
    </r>
    <r>
      <rPr>
        <sz val="8"/>
        <rFont val="Arial Cyr"/>
        <family val="2"/>
        <charset val="204"/>
      </rPr>
      <t>=</t>
    </r>
  </si>
  <si>
    <r>
      <t>Q</t>
    </r>
    <r>
      <rPr>
        <sz val="7"/>
        <rFont val="Arial Cyr"/>
        <charset val="204"/>
      </rPr>
      <t>хх</t>
    </r>
    <r>
      <rPr>
        <sz val="9"/>
        <rFont val="Arial Cyr"/>
        <family val="2"/>
        <charset val="204"/>
      </rPr>
      <t>=</t>
    </r>
  </si>
  <si>
    <t>Ркз(220)=</t>
  </si>
  <si>
    <t>Uкз%(220)=</t>
  </si>
  <si>
    <t xml:space="preserve">  время московское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</si>
</sst>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0.000"/>
    <numFmt numFmtId="165" formatCode="0.0"/>
    <numFmt numFmtId="166" formatCode="#,##0_ ;\-#,##0\ "/>
    <numFmt numFmtId="167" formatCode="#,##0.000_ ;\-#,##0.000\ "/>
    <numFmt numFmtId="168" formatCode="0.0000"/>
    <numFmt numFmtId="169" formatCode="_-* #,##0.000_р_._-;\-* #,##0.000_р_._-;_-* &quot;-&quot;??_р_._-;_-@_-"/>
    <numFmt numFmtId="170" formatCode="0.000000"/>
    <numFmt numFmtId="171" formatCode="0.00000"/>
    <numFmt numFmtId="172" formatCode="0.0000000"/>
    <numFmt numFmtId="173" formatCode="_-* #,##0.000_р_._-;\-* #,##0.000_р_._-;_-* &quot;-&quot;???_р_._-;_-@_-"/>
    <numFmt numFmtId="174" formatCode="#,##0.00_ ;\-#,##0.00\ "/>
    <numFmt numFmtId="175" formatCode="_-* #,##0.0_р_._-;\-* #,##0.0_р_._-;_-* &quot;-&quot;??_р_.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 Cyr"/>
    </font>
    <font>
      <sz val="13"/>
      <color indexed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Courier"/>
      <family val="3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Arial Cyr"/>
      <charset val="204"/>
    </font>
    <font>
      <sz val="11"/>
      <name val="Arial CYR"/>
      <family val="2"/>
      <charset val="204"/>
    </font>
    <font>
      <sz val="11"/>
      <color indexed="8"/>
      <name val="Arial"/>
      <family val="2"/>
      <charset val="204"/>
    </font>
    <font>
      <b/>
      <i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sz val="7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charset val="204"/>
    </font>
    <font>
      <b/>
      <sz val="11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2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2567">
    <xf numFmtId="0" fontId="0" fillId="0" borderId="0" xfId="0"/>
    <xf numFmtId="0" fontId="5" fillId="0" borderId="0" xfId="1" applyFont="1" applyFill="1"/>
    <xf numFmtId="0" fontId="5" fillId="0" borderId="0" xfId="1" applyFont="1" applyFill="1" applyBorder="1"/>
    <xf numFmtId="0" fontId="5" fillId="0" borderId="0" xfId="2" applyFont="1" applyFill="1" applyBorder="1"/>
    <xf numFmtId="0" fontId="9" fillId="0" borderId="0" xfId="1" applyFont="1" applyFill="1" applyBorder="1"/>
    <xf numFmtId="0" fontId="5" fillId="0" borderId="0" xfId="3" applyFont="1" applyFill="1" applyBorder="1"/>
    <xf numFmtId="0" fontId="5" fillId="0" borderId="0" xfId="3" applyFont="1" applyFill="1"/>
    <xf numFmtId="2" fontId="5" fillId="0" borderId="0" xfId="1" applyNumberFormat="1" applyFont="1" applyFill="1"/>
    <xf numFmtId="0" fontId="5" fillId="2" borderId="0" xfId="1" applyFont="1" applyFill="1"/>
    <xf numFmtId="0" fontId="14" fillId="0" borderId="0" xfId="5" applyFont="1" applyFill="1"/>
    <xf numFmtId="2" fontId="14" fillId="0" borderId="0" xfId="5" applyNumberFormat="1" applyFont="1" applyFill="1"/>
    <xf numFmtId="0" fontId="15" fillId="0" borderId="0" xfId="9" applyFont="1" applyFill="1" applyAlignment="1"/>
    <xf numFmtId="165" fontId="14" fillId="0" borderId="0" xfId="5" applyNumberFormat="1" applyFont="1" applyFill="1" applyAlignment="1">
      <alignment horizontal="center"/>
    </xf>
    <xf numFmtId="0" fontId="16" fillId="0" borderId="0" xfId="1" applyFont="1" applyFill="1"/>
    <xf numFmtId="0" fontId="17" fillId="0" borderId="0" xfId="1" applyFont="1" applyFill="1"/>
    <xf numFmtId="2" fontId="18" fillId="0" borderId="0" xfId="1" applyNumberFormat="1" applyFont="1" applyFill="1"/>
    <xf numFmtId="0" fontId="3" fillId="0" borderId="0" xfId="1" applyFill="1"/>
    <xf numFmtId="164" fontId="3" fillId="0" borderId="0" xfId="1" applyNumberFormat="1" applyFill="1"/>
    <xf numFmtId="0" fontId="3" fillId="0" borderId="0" xfId="12"/>
    <xf numFmtId="0" fontId="3" fillId="2" borderId="0" xfId="12" applyFill="1"/>
    <xf numFmtId="1" fontId="5" fillId="0" borderId="0" xfId="1" applyNumberFormat="1" applyFont="1" applyFill="1" applyBorder="1" applyAlignment="1">
      <alignment horizontal="right"/>
    </xf>
    <xf numFmtId="165" fontId="5" fillId="0" borderId="0" xfId="3" applyNumberFormat="1" applyFont="1" applyFill="1" applyBorder="1"/>
    <xf numFmtId="0" fontId="8" fillId="0" borderId="0" xfId="2" applyFont="1" applyFill="1" applyAlignment="1">
      <alignment horizontal="right"/>
    </xf>
    <xf numFmtId="0" fontId="3" fillId="0" borderId="0" xfId="12" applyFill="1"/>
    <xf numFmtId="0" fontId="12" fillId="0" borderId="0" xfId="1" applyFont="1" applyFill="1"/>
    <xf numFmtId="0" fontId="12" fillId="0" borderId="0" xfId="1" applyFont="1" applyFill="1" applyBorder="1"/>
    <xf numFmtId="0" fontId="12" fillId="0" borderId="0" xfId="2" applyFont="1" applyFill="1" applyBorder="1"/>
    <xf numFmtId="0" fontId="25" fillId="0" borderId="0" xfId="1" applyFont="1" applyFill="1" applyBorder="1"/>
    <xf numFmtId="0" fontId="26" fillId="0" borderId="0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27" fillId="0" borderId="0" xfId="1" applyFont="1" applyFill="1" applyAlignment="1">
      <alignment horizontal="right"/>
    </xf>
    <xf numFmtId="0" fontId="28" fillId="0" borderId="0" xfId="1" applyFont="1" applyFill="1" applyBorder="1"/>
    <xf numFmtId="0" fontId="12" fillId="0" borderId="0" xfId="3" applyFont="1" applyFill="1" applyBorder="1"/>
    <xf numFmtId="0" fontId="12" fillId="0" borderId="0" xfId="3" applyFont="1" applyFill="1"/>
    <xf numFmtId="2" fontId="12" fillId="0" borderId="0" xfId="1" applyNumberFormat="1" applyFont="1" applyFill="1"/>
    <xf numFmtId="0" fontId="12" fillId="2" borderId="0" xfId="1" applyFont="1" applyFill="1"/>
    <xf numFmtId="0" fontId="12" fillId="0" borderId="5" xfId="1" applyFont="1" applyFill="1" applyBorder="1" applyAlignment="1">
      <alignment horizontal="left"/>
    </xf>
    <xf numFmtId="2" fontId="12" fillId="0" borderId="6" xfId="1" applyNumberFormat="1" applyFont="1" applyFill="1" applyBorder="1" applyAlignment="1">
      <alignment horizontal="left"/>
    </xf>
    <xf numFmtId="0" fontId="12" fillId="0" borderId="25" xfId="1" applyFont="1" applyFill="1" applyBorder="1"/>
    <xf numFmtId="0" fontId="12" fillId="0" borderId="12" xfId="1" applyFont="1" applyFill="1" applyBorder="1" applyAlignment="1">
      <alignment horizontal="left"/>
    </xf>
    <xf numFmtId="2" fontId="12" fillId="0" borderId="15" xfId="1" applyNumberFormat="1" applyFont="1" applyFill="1" applyBorder="1" applyAlignment="1">
      <alignment horizontal="left"/>
    </xf>
    <xf numFmtId="2" fontId="12" fillId="0" borderId="13" xfId="1" applyNumberFormat="1" applyFont="1" applyFill="1" applyBorder="1" applyAlignment="1">
      <alignment horizontal="left"/>
    </xf>
    <xf numFmtId="0" fontId="12" fillId="0" borderId="15" xfId="1" applyFont="1" applyFill="1" applyBorder="1" applyAlignment="1">
      <alignment horizontal="left"/>
    </xf>
    <xf numFmtId="0" fontId="12" fillId="0" borderId="13" xfId="1" applyFont="1" applyFill="1" applyBorder="1"/>
    <xf numFmtId="0" fontId="12" fillId="0" borderId="15" xfId="1" applyFont="1" applyFill="1" applyBorder="1"/>
    <xf numFmtId="0" fontId="26" fillId="0" borderId="0" xfId="1" applyFont="1" applyFill="1" applyBorder="1"/>
    <xf numFmtId="0" fontId="26" fillId="0" borderId="0" xfId="1" applyFont="1" applyFill="1" applyBorder="1" applyAlignment="1">
      <alignment horizontal="center"/>
    </xf>
    <xf numFmtId="2" fontId="12" fillId="0" borderId="0" xfId="1" applyNumberFormat="1" applyFont="1" applyFill="1" applyBorder="1"/>
    <xf numFmtId="1" fontId="12" fillId="0" borderId="0" xfId="1" applyNumberFormat="1" applyFont="1" applyFill="1" applyBorder="1"/>
    <xf numFmtId="2" fontId="26" fillId="0" borderId="19" xfId="1" applyNumberFormat="1" applyFont="1" applyFill="1" applyBorder="1"/>
    <xf numFmtId="1" fontId="26" fillId="0" borderId="20" xfId="1" applyNumberFormat="1" applyFont="1" applyFill="1" applyBorder="1"/>
    <xf numFmtId="2" fontId="26" fillId="0" borderId="20" xfId="1" applyNumberFormat="1" applyFont="1" applyFill="1" applyBorder="1"/>
    <xf numFmtId="1" fontId="26" fillId="0" borderId="21" xfId="1" applyNumberFormat="1" applyFont="1" applyFill="1" applyBorder="1"/>
    <xf numFmtId="0" fontId="12" fillId="0" borderId="9" xfId="1" applyFont="1" applyFill="1" applyBorder="1" applyAlignment="1">
      <alignment horizontal="left"/>
    </xf>
    <xf numFmtId="49" fontId="12" fillId="0" borderId="31" xfId="6" applyNumberFormat="1" applyFont="1" applyFill="1" applyBorder="1" applyAlignment="1"/>
    <xf numFmtId="49" fontId="12" fillId="0" borderId="29" xfId="6" applyNumberFormat="1" applyFont="1" applyFill="1" applyBorder="1" applyAlignment="1"/>
    <xf numFmtId="165" fontId="12" fillId="0" borderId="32" xfId="1" applyNumberFormat="1" applyFont="1" applyFill="1" applyBorder="1"/>
    <xf numFmtId="1" fontId="12" fillId="0" borderId="33" xfId="1" applyNumberFormat="1" applyFont="1" applyFill="1" applyBorder="1"/>
    <xf numFmtId="165" fontId="12" fillId="0" borderId="33" xfId="1" applyNumberFormat="1" applyFont="1" applyFill="1" applyBorder="1"/>
    <xf numFmtId="165" fontId="12" fillId="0" borderId="34" xfId="1" applyNumberFormat="1" applyFont="1" applyFill="1" applyBorder="1"/>
    <xf numFmtId="0" fontId="12" fillId="0" borderId="35" xfId="1" applyFont="1" applyFill="1" applyBorder="1" applyAlignment="1">
      <alignment horizontal="left"/>
    </xf>
    <xf numFmtId="0" fontId="12" fillId="0" borderId="36" xfId="6" applyFont="1" applyFill="1" applyBorder="1" applyAlignment="1"/>
    <xf numFmtId="0" fontId="12" fillId="0" borderId="37" xfId="6" applyFont="1" applyFill="1" applyBorder="1" applyAlignment="1"/>
    <xf numFmtId="165" fontId="12" fillId="0" borderId="35" xfId="1" applyNumberFormat="1" applyFont="1" applyFill="1" applyBorder="1"/>
    <xf numFmtId="1" fontId="12" fillId="0" borderId="38" xfId="1" applyNumberFormat="1" applyFont="1" applyFill="1" applyBorder="1"/>
    <xf numFmtId="165" fontId="12" fillId="0" borderId="38" xfId="1" applyNumberFormat="1" applyFont="1" applyFill="1" applyBorder="1"/>
    <xf numFmtId="165" fontId="12" fillId="0" borderId="36" xfId="1" applyNumberFormat="1" applyFont="1" applyFill="1" applyBorder="1"/>
    <xf numFmtId="0" fontId="12" fillId="0" borderId="16" xfId="1" applyFont="1" applyFill="1" applyBorder="1" applyAlignment="1">
      <alignment horizontal="left"/>
    </xf>
    <xf numFmtId="165" fontId="12" fillId="0" borderId="16" xfId="1" applyNumberFormat="1" applyFont="1" applyFill="1" applyBorder="1"/>
    <xf numFmtId="1" fontId="12" fillId="0" borderId="17" xfId="1" applyNumberFormat="1" applyFont="1" applyFill="1" applyBorder="1"/>
    <xf numFmtId="165" fontId="12" fillId="0" borderId="17" xfId="1" applyNumberFormat="1" applyFont="1" applyFill="1" applyBorder="1"/>
    <xf numFmtId="165" fontId="12" fillId="0" borderId="40" xfId="1" applyNumberFormat="1" applyFont="1" applyFill="1" applyBorder="1"/>
    <xf numFmtId="0" fontId="12" fillId="0" borderId="19" xfId="1" applyFont="1" applyFill="1" applyBorder="1" applyAlignment="1">
      <alignment horizontal="left"/>
    </xf>
    <xf numFmtId="0" fontId="12" fillId="0" borderId="41" xfId="6" applyFont="1" applyFill="1" applyBorder="1" applyAlignment="1"/>
    <xf numFmtId="0" fontId="12" fillId="0" borderId="30" xfId="6" applyFont="1" applyFill="1" applyBorder="1" applyAlignment="1"/>
    <xf numFmtId="2" fontId="12" fillId="0" borderId="16" xfId="1" applyNumberFormat="1" applyFont="1" applyFill="1" applyBorder="1"/>
    <xf numFmtId="2" fontId="12" fillId="0" borderId="17" xfId="1" applyNumberFormat="1" applyFont="1" applyFill="1" applyBorder="1"/>
    <xf numFmtId="1" fontId="12" fillId="0" borderId="40" xfId="1" applyNumberFormat="1" applyFont="1" applyFill="1" applyBorder="1"/>
    <xf numFmtId="0" fontId="12" fillId="0" borderId="0" xfId="8" applyFont="1" applyFill="1" applyBorder="1"/>
    <xf numFmtId="0" fontId="26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Continuous"/>
    </xf>
    <xf numFmtId="0" fontId="12" fillId="0" borderId="22" xfId="1" applyFont="1" applyFill="1" applyBorder="1"/>
    <xf numFmtId="0" fontId="12" fillId="0" borderId="23" xfId="1" applyFont="1" applyFill="1" applyBorder="1"/>
    <xf numFmtId="0" fontId="12" fillId="0" borderId="29" xfId="1" applyFont="1" applyFill="1" applyBorder="1"/>
    <xf numFmtId="0" fontId="12" fillId="0" borderId="48" xfId="1" applyFont="1" applyFill="1" applyBorder="1"/>
    <xf numFmtId="0" fontId="12" fillId="0" borderId="49" xfId="1" applyFont="1" applyFill="1" applyBorder="1"/>
    <xf numFmtId="0" fontId="12" fillId="0" borderId="37" xfId="1" applyFont="1" applyFill="1" applyBorder="1"/>
    <xf numFmtId="2" fontId="12" fillId="0" borderId="50" xfId="1" applyNumberFormat="1" applyFont="1" applyFill="1" applyBorder="1" applyAlignment="1">
      <alignment horizontal="right"/>
    </xf>
    <xf numFmtId="0" fontId="12" fillId="0" borderId="51" xfId="1" applyFont="1" applyFill="1" applyBorder="1" applyAlignment="1">
      <alignment horizontal="left"/>
    </xf>
    <xf numFmtId="0" fontId="12" fillId="0" borderId="51" xfId="1" applyFont="1" applyFill="1" applyBorder="1"/>
    <xf numFmtId="165" fontId="12" fillId="0" borderId="51" xfId="1" applyNumberFormat="1" applyFont="1" applyFill="1" applyBorder="1" applyAlignment="1">
      <alignment horizontal="left"/>
    </xf>
    <xf numFmtId="2" fontId="12" fillId="0" borderId="15" xfId="1" applyNumberFormat="1" applyFont="1" applyFill="1" applyBorder="1" applyAlignment="1">
      <alignment horizontal="right"/>
    </xf>
    <xf numFmtId="0" fontId="12" fillId="0" borderId="1" xfId="1" applyFont="1" applyFill="1" applyBorder="1"/>
    <xf numFmtId="0" fontId="12" fillId="0" borderId="51" xfId="7" applyNumberFormat="1" applyFont="1" applyFill="1" applyBorder="1" applyAlignment="1">
      <alignment horizontal="left"/>
    </xf>
    <xf numFmtId="0" fontId="12" fillId="0" borderId="51" xfId="1" applyNumberFormat="1" applyFont="1" applyFill="1" applyBorder="1" applyAlignment="1">
      <alignment horizontal="left"/>
    </xf>
    <xf numFmtId="0" fontId="12" fillId="0" borderId="24" xfId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left"/>
    </xf>
    <xf numFmtId="0" fontId="12" fillId="0" borderId="0" xfId="5" applyFont="1" applyFill="1"/>
    <xf numFmtId="2" fontId="12" fillId="0" borderId="0" xfId="5" applyNumberFormat="1" applyFont="1" applyFill="1"/>
    <xf numFmtId="0" fontId="26" fillId="0" borderId="12" xfId="1" applyFont="1" applyFill="1" applyBorder="1"/>
    <xf numFmtId="0" fontId="26" fillId="0" borderId="15" xfId="1" applyFont="1" applyFill="1" applyBorder="1"/>
    <xf numFmtId="0" fontId="26" fillId="0" borderId="15" xfId="1" applyFont="1" applyFill="1" applyBorder="1" applyAlignment="1">
      <alignment horizontal="center"/>
    </xf>
    <xf numFmtId="0" fontId="26" fillId="0" borderId="0" xfId="9" applyFont="1" applyFill="1" applyAlignment="1"/>
    <xf numFmtId="165" fontId="12" fillId="0" borderId="0" xfId="5" applyNumberFormat="1" applyFont="1" applyFill="1" applyAlignment="1">
      <alignment horizontal="center"/>
    </xf>
    <xf numFmtId="0" fontId="18" fillId="0" borderId="0" xfId="1" applyFont="1" applyFill="1"/>
    <xf numFmtId="0" fontId="18" fillId="0" borderId="0" xfId="12" applyFont="1"/>
    <xf numFmtId="0" fontId="23" fillId="0" borderId="0" xfId="0" applyFont="1"/>
    <xf numFmtId="0" fontId="18" fillId="2" borderId="0" xfId="12" applyFont="1" applyFill="1"/>
    <xf numFmtId="2" fontId="12" fillId="0" borderId="8" xfId="1" applyNumberFormat="1" applyFont="1" applyFill="1" applyBorder="1" applyAlignment="1">
      <alignment horizontal="left"/>
    </xf>
    <xf numFmtId="0" fontId="18" fillId="2" borderId="0" xfId="1" applyFont="1" applyFill="1"/>
    <xf numFmtId="164" fontId="12" fillId="0" borderId="0" xfId="1" applyNumberFormat="1" applyFont="1" applyFill="1"/>
    <xf numFmtId="0" fontId="18" fillId="0" borderId="0" xfId="10" applyFont="1"/>
    <xf numFmtId="0" fontId="18" fillId="2" borderId="0" xfId="10" applyFont="1" applyFill="1"/>
    <xf numFmtId="164" fontId="18" fillId="0" borderId="0" xfId="1" applyNumberFormat="1" applyFont="1" applyFill="1"/>
    <xf numFmtId="164" fontId="12" fillId="0" borderId="0" xfId="1" applyNumberFormat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164" fontId="5" fillId="0" borderId="0" xfId="1" applyNumberFormat="1" applyFont="1" applyFill="1"/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0" fontId="5" fillId="0" borderId="17" xfId="3" applyFont="1" applyFill="1" applyBorder="1" applyAlignment="1">
      <alignment horizontal="center"/>
    </xf>
    <xf numFmtId="0" fontId="5" fillId="0" borderId="18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1" fontId="5" fillId="0" borderId="9" xfId="1" applyNumberFormat="1" applyFont="1" applyFill="1" applyBorder="1" applyAlignment="1">
      <alignment horizontal="center"/>
    </xf>
    <xf numFmtId="164" fontId="5" fillId="0" borderId="10" xfId="5" applyNumberFormat="1" applyFont="1" applyFill="1" applyBorder="1" applyAlignment="1" applyProtection="1">
      <alignment horizontal="center"/>
      <protection locked="0"/>
    </xf>
    <xf numFmtId="164" fontId="5" fillId="0" borderId="11" xfId="5" applyNumberFormat="1" applyFont="1" applyFill="1" applyBorder="1" applyAlignment="1">
      <alignment horizontal="center"/>
    </xf>
    <xf numFmtId="1" fontId="5" fillId="0" borderId="19" xfId="1" applyNumberFormat="1" applyFont="1" applyFill="1" applyBorder="1" applyAlignment="1">
      <alignment horizontal="center"/>
    </xf>
    <xf numFmtId="164" fontId="5" fillId="0" borderId="20" xfId="5" applyNumberFormat="1" applyFont="1" applyFill="1" applyBorder="1" applyAlignment="1" applyProtection="1">
      <alignment horizontal="center"/>
      <protection locked="0"/>
    </xf>
    <xf numFmtId="164" fontId="5" fillId="0" borderId="21" xfId="5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/>
    </xf>
    <xf numFmtId="2" fontId="5" fillId="0" borderId="8" xfId="1" applyNumberFormat="1" applyFont="1" applyFill="1" applyBorder="1" applyAlignment="1">
      <alignment horizontal="left"/>
    </xf>
    <xf numFmtId="2" fontId="5" fillId="0" borderId="6" xfId="1" applyNumberFormat="1" applyFont="1" applyFill="1" applyBorder="1" applyAlignment="1">
      <alignment horizontal="left"/>
    </xf>
    <xf numFmtId="0" fontId="5" fillId="0" borderId="25" xfId="1" applyFont="1" applyFill="1" applyBorder="1"/>
    <xf numFmtId="0" fontId="5" fillId="0" borderId="12" xfId="1" applyFont="1" applyFill="1" applyBorder="1" applyAlignment="1">
      <alignment horizontal="left"/>
    </xf>
    <xf numFmtId="2" fontId="5" fillId="0" borderId="15" xfId="1" applyNumberFormat="1" applyFont="1" applyFill="1" applyBorder="1" applyAlignment="1">
      <alignment horizontal="left"/>
    </xf>
    <xf numFmtId="2" fontId="5" fillId="0" borderId="13" xfId="1" applyNumberFormat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13" xfId="1" applyFont="1" applyFill="1" applyBorder="1"/>
    <xf numFmtId="0" fontId="5" fillId="0" borderId="15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2" fontId="5" fillId="0" borderId="0" xfId="1" applyNumberFormat="1" applyFont="1" applyFill="1" applyBorder="1"/>
    <xf numFmtId="1" fontId="5" fillId="0" borderId="0" xfId="1" applyNumberFormat="1" applyFont="1" applyFill="1" applyBorder="1"/>
    <xf numFmtId="1" fontId="5" fillId="0" borderId="0" xfId="1" applyNumberFormat="1" applyFont="1" applyFill="1" applyBorder="1" applyProtection="1">
      <protection locked="0"/>
    </xf>
    <xf numFmtId="2" fontId="7" fillId="0" borderId="19" xfId="1" applyNumberFormat="1" applyFont="1" applyFill="1" applyBorder="1"/>
    <xf numFmtId="1" fontId="7" fillId="0" borderId="20" xfId="1" applyNumberFormat="1" applyFont="1" applyFill="1" applyBorder="1"/>
    <xf numFmtId="2" fontId="7" fillId="0" borderId="20" xfId="1" applyNumberFormat="1" applyFont="1" applyFill="1" applyBorder="1"/>
    <xf numFmtId="1" fontId="7" fillId="0" borderId="21" xfId="1" applyNumberFormat="1" applyFont="1" applyFill="1" applyBorder="1"/>
    <xf numFmtId="0" fontId="5" fillId="0" borderId="9" xfId="1" applyFont="1" applyFill="1" applyBorder="1" applyAlignment="1">
      <alignment horizontal="left"/>
    </xf>
    <xf numFmtId="49" fontId="5" fillId="0" borderId="31" xfId="6" applyNumberFormat="1" applyFont="1" applyFill="1" applyBorder="1" applyAlignment="1"/>
    <xf numFmtId="49" fontId="5" fillId="0" borderId="29" xfId="6" applyNumberFormat="1" applyFont="1" applyFill="1" applyBorder="1" applyAlignment="1"/>
    <xf numFmtId="165" fontId="5" fillId="0" borderId="32" xfId="1" applyNumberFormat="1" applyFont="1" applyFill="1" applyBorder="1"/>
    <xf numFmtId="1" fontId="5" fillId="0" borderId="33" xfId="1" applyNumberFormat="1" applyFont="1" applyFill="1" applyBorder="1"/>
    <xf numFmtId="165" fontId="5" fillId="0" borderId="33" xfId="1" applyNumberFormat="1" applyFont="1" applyFill="1" applyBorder="1"/>
    <xf numFmtId="165" fontId="5" fillId="0" borderId="34" xfId="1" applyNumberFormat="1" applyFont="1" applyFill="1" applyBorder="1"/>
    <xf numFmtId="1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left"/>
    </xf>
    <xf numFmtId="0" fontId="5" fillId="0" borderId="36" xfId="6" applyFont="1" applyFill="1" applyBorder="1" applyAlignment="1"/>
    <xf numFmtId="0" fontId="5" fillId="0" borderId="37" xfId="6" applyFont="1" applyFill="1" applyBorder="1" applyAlignment="1"/>
    <xf numFmtId="165" fontId="5" fillId="0" borderId="35" xfId="1" applyNumberFormat="1" applyFont="1" applyFill="1" applyBorder="1"/>
    <xf numFmtId="1" fontId="5" fillId="0" borderId="38" xfId="1" applyNumberFormat="1" applyFont="1" applyFill="1" applyBorder="1"/>
    <xf numFmtId="165" fontId="5" fillId="0" borderId="38" xfId="1" applyNumberFormat="1" applyFont="1" applyFill="1" applyBorder="1"/>
    <xf numFmtId="165" fontId="5" fillId="0" borderId="36" xfId="1" applyNumberFormat="1" applyFont="1" applyFill="1" applyBorder="1"/>
    <xf numFmtId="1" fontId="5" fillId="0" borderId="35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/>
    </xf>
    <xf numFmtId="165" fontId="5" fillId="0" borderId="16" xfId="1" applyNumberFormat="1" applyFont="1" applyFill="1" applyBorder="1"/>
    <xf numFmtId="1" fontId="5" fillId="0" borderId="17" xfId="1" applyNumberFormat="1" applyFont="1" applyFill="1" applyBorder="1"/>
    <xf numFmtId="165" fontId="5" fillId="0" borderId="17" xfId="1" applyNumberFormat="1" applyFont="1" applyFill="1" applyBorder="1"/>
    <xf numFmtId="165" fontId="5" fillId="0" borderId="40" xfId="1" applyNumberFormat="1" applyFont="1" applyFill="1" applyBorder="1"/>
    <xf numFmtId="1" fontId="5" fillId="0" borderId="16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18" xfId="7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/>
    </xf>
    <xf numFmtId="0" fontId="5" fillId="0" borderId="41" xfId="6" applyFont="1" applyFill="1" applyBorder="1" applyAlignment="1"/>
    <xf numFmtId="0" fontId="5" fillId="0" borderId="30" xfId="6" applyFont="1" applyFill="1" applyBorder="1" applyAlignment="1"/>
    <xf numFmtId="2" fontId="5" fillId="0" borderId="16" xfId="1" applyNumberFormat="1" applyFont="1" applyFill="1" applyBorder="1"/>
    <xf numFmtId="2" fontId="5" fillId="0" borderId="17" xfId="1" applyNumberFormat="1" applyFont="1" applyFill="1" applyBorder="1"/>
    <xf numFmtId="1" fontId="5" fillId="0" borderId="40" xfId="1" applyNumberFormat="1" applyFont="1" applyFill="1" applyBorder="1"/>
    <xf numFmtId="164" fontId="5" fillId="0" borderId="18" xfId="1" applyNumberFormat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0" fontId="5" fillId="0" borderId="0" xfId="8" applyFont="1" applyFill="1" applyBorder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Continuous"/>
    </xf>
    <xf numFmtId="2" fontId="5" fillId="0" borderId="0" xfId="1" applyNumberFormat="1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0" fontId="5" fillId="0" borderId="22" xfId="1" applyFont="1" applyFill="1" applyBorder="1"/>
    <xf numFmtId="0" fontId="5" fillId="0" borderId="23" xfId="1" applyFont="1" applyFill="1" applyBorder="1"/>
    <xf numFmtId="0" fontId="5" fillId="0" borderId="29" xfId="1" applyFont="1" applyFill="1" applyBorder="1"/>
    <xf numFmtId="164" fontId="5" fillId="0" borderId="45" xfId="1" applyNumberFormat="1" applyFont="1" applyFill="1" applyBorder="1" applyAlignment="1">
      <alignment horizontal="right"/>
    </xf>
    <xf numFmtId="49" fontId="5" fillId="0" borderId="46" xfId="1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left"/>
    </xf>
    <xf numFmtId="0" fontId="5" fillId="0" borderId="48" xfId="1" applyFont="1" applyFill="1" applyBorder="1"/>
    <xf numFmtId="0" fontId="5" fillId="0" borderId="49" xfId="1" applyFont="1" applyFill="1" applyBorder="1"/>
    <xf numFmtId="0" fontId="5" fillId="0" borderId="37" xfId="1" applyFont="1" applyFill="1" applyBorder="1"/>
    <xf numFmtId="164" fontId="5" fillId="0" borderId="12" xfId="1" applyNumberFormat="1" applyFont="1" applyFill="1" applyBorder="1" applyAlignment="1">
      <alignment horizontal="right"/>
    </xf>
    <xf numFmtId="49" fontId="5" fillId="0" borderId="15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left"/>
    </xf>
    <xf numFmtId="2" fontId="5" fillId="0" borderId="50" xfId="1" applyNumberFormat="1" applyFont="1" applyFill="1" applyBorder="1" applyAlignment="1">
      <alignment horizontal="right"/>
    </xf>
    <xf numFmtId="0" fontId="5" fillId="0" borderId="51" xfId="1" applyFont="1" applyFill="1" applyBorder="1" applyAlignment="1">
      <alignment horizontal="left"/>
    </xf>
    <xf numFmtId="0" fontId="5" fillId="0" borderId="51" xfId="1" applyFont="1" applyFill="1" applyBorder="1"/>
    <xf numFmtId="0" fontId="5" fillId="0" borderId="5" xfId="1" applyFont="1" applyFill="1" applyBorder="1"/>
    <xf numFmtId="0" fontId="5" fillId="0" borderId="8" xfId="1" applyFont="1" applyFill="1" applyBorder="1"/>
    <xf numFmtId="0" fontId="5" fillId="0" borderId="6" xfId="1" applyFont="1" applyFill="1" applyBorder="1" applyAlignment="1">
      <alignment horizontal="left"/>
    </xf>
    <xf numFmtId="2" fontId="5" fillId="0" borderId="15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2" fontId="7" fillId="0" borderId="5" xfId="1" applyNumberFormat="1" applyFont="1" applyFill="1" applyBorder="1" applyAlignment="1">
      <alignment horizontal="right"/>
    </xf>
    <xf numFmtId="49" fontId="7" fillId="0" borderId="8" xfId="1" applyNumberFormat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51" xfId="7" applyNumberFormat="1" applyFont="1" applyFill="1" applyBorder="1" applyAlignment="1">
      <alignment horizontal="left"/>
    </xf>
    <xf numFmtId="0" fontId="5" fillId="0" borderId="51" xfId="1" applyNumberFormat="1" applyFont="1" applyFill="1" applyBorder="1" applyAlignment="1">
      <alignment horizontal="left"/>
    </xf>
    <xf numFmtId="164" fontId="5" fillId="0" borderId="6" xfId="1" applyNumberFormat="1" applyFont="1" applyFill="1" applyBorder="1" applyAlignment="1">
      <alignment horizontal="left"/>
    </xf>
    <xf numFmtId="0" fontId="5" fillId="0" borderId="24" xfId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/>
    </xf>
    <xf numFmtId="49" fontId="7" fillId="0" borderId="3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left"/>
    </xf>
    <xf numFmtId="0" fontId="14" fillId="0" borderId="0" xfId="5" applyFont="1" applyFill="1"/>
    <xf numFmtId="0" fontId="5" fillId="0" borderId="5" xfId="1" applyFont="1" applyFill="1" applyBorder="1" applyAlignment="1">
      <alignment horizontal="right"/>
    </xf>
    <xf numFmtId="1" fontId="5" fillId="0" borderId="8" xfId="1" applyNumberFormat="1" applyFont="1" applyFill="1" applyBorder="1" applyAlignment="1"/>
    <xf numFmtId="0" fontId="7" fillId="0" borderId="12" xfId="1" applyFont="1" applyFill="1" applyBorder="1"/>
    <xf numFmtId="0" fontId="7" fillId="0" borderId="15" xfId="1" applyFont="1" applyFill="1" applyBorder="1"/>
    <xf numFmtId="0" fontId="7" fillId="0" borderId="15" xfId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right"/>
    </xf>
    <xf numFmtId="2" fontId="7" fillId="0" borderId="15" xfId="1" applyNumberFormat="1" applyFont="1" applyFill="1" applyBorder="1" applyAlignment="1">
      <alignment horizontal="center"/>
    </xf>
    <xf numFmtId="2" fontId="7" fillId="0" borderId="13" xfId="1" applyNumberFormat="1" applyFont="1" applyFill="1" applyBorder="1" applyAlignment="1">
      <alignment horizontal="left"/>
    </xf>
    <xf numFmtId="0" fontId="15" fillId="0" borderId="0" xfId="9" applyFont="1" applyFill="1" applyAlignment="1"/>
    <xf numFmtId="165" fontId="14" fillId="0" borderId="0" xfId="5" applyNumberFormat="1" applyFont="1" applyFill="1" applyAlignment="1">
      <alignment horizontal="center"/>
    </xf>
    <xf numFmtId="0" fontId="16" fillId="0" borderId="0" xfId="1" applyFont="1" applyFill="1"/>
    <xf numFmtId="0" fontId="16" fillId="0" borderId="0" xfId="5" applyFont="1" applyFill="1"/>
    <xf numFmtId="2" fontId="16" fillId="0" borderId="0" xfId="5" applyNumberFormat="1" applyFont="1" applyFill="1"/>
    <xf numFmtId="0" fontId="17" fillId="0" borderId="0" xfId="1" applyFont="1" applyFill="1"/>
    <xf numFmtId="2" fontId="18" fillId="0" borderId="0" xfId="1" applyNumberFormat="1" applyFont="1" applyFill="1"/>
    <xf numFmtId="0" fontId="5" fillId="0" borderId="24" xfId="1" applyFont="1" applyFill="1" applyBorder="1"/>
    <xf numFmtId="0" fontId="5" fillId="0" borderId="12" xfId="1" applyFont="1" applyFill="1" applyBorder="1"/>
    <xf numFmtId="164" fontId="5" fillId="0" borderId="10" xfId="3" applyNumberFormat="1" applyFont="1" applyFill="1" applyBorder="1" applyAlignment="1">
      <alignment horizontal="center"/>
    </xf>
    <xf numFmtId="164" fontId="5" fillId="0" borderId="11" xfId="3" applyNumberFormat="1" applyFont="1" applyFill="1" applyBorder="1" applyAlignment="1">
      <alignment horizontal="center"/>
    </xf>
    <xf numFmtId="1" fontId="5" fillId="0" borderId="51" xfId="1" applyNumberFormat="1" applyFont="1" applyFill="1" applyBorder="1" applyAlignment="1">
      <alignment horizontal="left"/>
    </xf>
    <xf numFmtId="0" fontId="5" fillId="0" borderId="0" xfId="1" applyFont="1" applyFill="1"/>
    <xf numFmtId="0" fontId="5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1" fontId="5" fillId="0" borderId="9" xfId="1" applyNumberFormat="1" applyFont="1" applyFill="1" applyBorder="1" applyAlignment="1">
      <alignment horizontal="center"/>
    </xf>
    <xf numFmtId="1" fontId="5" fillId="0" borderId="19" xfId="1" applyNumberFormat="1" applyFont="1" applyFill="1" applyBorder="1" applyAlignment="1">
      <alignment horizontal="center"/>
    </xf>
    <xf numFmtId="164" fontId="5" fillId="0" borderId="20" xfId="5" applyNumberFormat="1" applyFont="1" applyFill="1" applyBorder="1" applyAlignment="1" applyProtection="1">
      <alignment horizontal="center"/>
      <protection locked="0"/>
    </xf>
    <xf numFmtId="164" fontId="5" fillId="0" borderId="21" xfId="5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/>
    </xf>
    <xf numFmtId="2" fontId="5" fillId="0" borderId="8" xfId="1" applyNumberFormat="1" applyFont="1" applyFill="1" applyBorder="1" applyAlignment="1">
      <alignment horizontal="left"/>
    </xf>
    <xf numFmtId="2" fontId="5" fillId="0" borderId="6" xfId="1" applyNumberFormat="1" applyFont="1" applyFill="1" applyBorder="1" applyAlignment="1">
      <alignment horizontal="left"/>
    </xf>
    <xf numFmtId="0" fontId="5" fillId="0" borderId="25" xfId="1" applyFont="1" applyFill="1" applyBorder="1"/>
    <xf numFmtId="0" fontId="5" fillId="0" borderId="12" xfId="1" applyFont="1" applyFill="1" applyBorder="1" applyAlignment="1">
      <alignment horizontal="left"/>
    </xf>
    <xf numFmtId="2" fontId="5" fillId="0" borderId="15" xfId="1" applyNumberFormat="1" applyFont="1" applyFill="1" applyBorder="1" applyAlignment="1">
      <alignment horizontal="left"/>
    </xf>
    <xf numFmtId="2" fontId="5" fillId="0" borderId="13" xfId="1" applyNumberFormat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13" xfId="1" applyFont="1" applyFill="1" applyBorder="1"/>
    <xf numFmtId="0" fontId="5" fillId="0" borderId="15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2" fontId="5" fillId="0" borderId="0" xfId="1" applyNumberFormat="1" applyFont="1" applyFill="1" applyBorder="1"/>
    <xf numFmtId="1" fontId="5" fillId="0" borderId="0" xfId="1" applyNumberFormat="1" applyFont="1" applyFill="1" applyBorder="1"/>
    <xf numFmtId="1" fontId="5" fillId="0" borderId="0" xfId="1" applyNumberFormat="1" applyFont="1" applyFill="1" applyBorder="1" applyProtection="1">
      <protection locked="0"/>
    </xf>
    <xf numFmtId="2" fontId="7" fillId="0" borderId="19" xfId="1" applyNumberFormat="1" applyFont="1" applyFill="1" applyBorder="1"/>
    <xf numFmtId="1" fontId="7" fillId="0" borderId="20" xfId="1" applyNumberFormat="1" applyFont="1" applyFill="1" applyBorder="1"/>
    <xf numFmtId="2" fontId="7" fillId="0" borderId="20" xfId="1" applyNumberFormat="1" applyFont="1" applyFill="1" applyBorder="1"/>
    <xf numFmtId="1" fontId="7" fillId="0" borderId="21" xfId="1" applyNumberFormat="1" applyFont="1" applyFill="1" applyBorder="1"/>
    <xf numFmtId="0" fontId="5" fillId="0" borderId="9" xfId="1" applyFont="1" applyFill="1" applyBorder="1" applyAlignment="1">
      <alignment horizontal="left"/>
    </xf>
    <xf numFmtId="49" fontId="5" fillId="0" borderId="31" xfId="6" applyNumberFormat="1" applyFont="1" applyFill="1" applyBorder="1" applyAlignment="1"/>
    <xf numFmtId="49" fontId="5" fillId="0" borderId="29" xfId="6" applyNumberFormat="1" applyFont="1" applyFill="1" applyBorder="1" applyAlignment="1"/>
    <xf numFmtId="165" fontId="5" fillId="0" borderId="32" xfId="1" applyNumberFormat="1" applyFont="1" applyFill="1" applyBorder="1"/>
    <xf numFmtId="1" fontId="5" fillId="0" borderId="33" xfId="1" applyNumberFormat="1" applyFont="1" applyFill="1" applyBorder="1"/>
    <xf numFmtId="165" fontId="5" fillId="0" borderId="33" xfId="1" applyNumberFormat="1" applyFont="1" applyFill="1" applyBorder="1"/>
    <xf numFmtId="165" fontId="5" fillId="0" borderId="34" xfId="1" applyNumberFormat="1" applyFont="1" applyFill="1" applyBorder="1"/>
    <xf numFmtId="1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left"/>
    </xf>
    <xf numFmtId="0" fontId="5" fillId="0" borderId="36" xfId="6" applyFont="1" applyFill="1" applyBorder="1" applyAlignment="1"/>
    <xf numFmtId="0" fontId="5" fillId="0" borderId="37" xfId="6" applyFont="1" applyFill="1" applyBorder="1" applyAlignment="1"/>
    <xf numFmtId="165" fontId="5" fillId="0" borderId="35" xfId="1" applyNumberFormat="1" applyFont="1" applyFill="1" applyBorder="1"/>
    <xf numFmtId="1" fontId="5" fillId="0" borderId="38" xfId="1" applyNumberFormat="1" applyFont="1" applyFill="1" applyBorder="1"/>
    <xf numFmtId="165" fontId="5" fillId="0" borderId="38" xfId="1" applyNumberFormat="1" applyFont="1" applyFill="1" applyBorder="1"/>
    <xf numFmtId="165" fontId="5" fillId="0" borderId="36" xfId="1" applyNumberFormat="1" applyFont="1" applyFill="1" applyBorder="1"/>
    <xf numFmtId="1" fontId="5" fillId="0" borderId="35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43" fontId="5" fillId="0" borderId="35" xfId="7" applyFont="1" applyFill="1" applyBorder="1" applyAlignment="1">
      <alignment horizontal="center" vertical="center"/>
    </xf>
    <xf numFmtId="43" fontId="5" fillId="0" borderId="38" xfId="7" applyFont="1" applyFill="1" applyBorder="1" applyAlignment="1">
      <alignment horizontal="center" vertical="center"/>
    </xf>
    <xf numFmtId="43" fontId="5" fillId="0" borderId="39" xfId="7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/>
    </xf>
    <xf numFmtId="165" fontId="5" fillId="0" borderId="16" xfId="1" applyNumberFormat="1" applyFont="1" applyFill="1" applyBorder="1"/>
    <xf numFmtId="1" fontId="5" fillId="0" borderId="17" xfId="1" applyNumberFormat="1" applyFont="1" applyFill="1" applyBorder="1"/>
    <xf numFmtId="165" fontId="5" fillId="0" borderId="17" xfId="1" applyNumberFormat="1" applyFont="1" applyFill="1" applyBorder="1"/>
    <xf numFmtId="165" fontId="5" fillId="0" borderId="40" xfId="1" applyNumberFormat="1" applyFont="1" applyFill="1" applyBorder="1"/>
    <xf numFmtId="1" fontId="5" fillId="0" borderId="19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0" fontId="5" fillId="0" borderId="0" xfId="8" applyFont="1" applyFill="1" applyBorder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Continuous"/>
    </xf>
    <xf numFmtId="2" fontId="5" fillId="0" borderId="0" xfId="1" applyNumberFormat="1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0" fontId="5" fillId="0" borderId="22" xfId="1" applyFont="1" applyFill="1" applyBorder="1"/>
    <xf numFmtId="0" fontId="5" fillId="0" borderId="23" xfId="1" applyFont="1" applyFill="1" applyBorder="1"/>
    <xf numFmtId="0" fontId="5" fillId="0" borderId="29" xfId="1" applyFont="1" applyFill="1" applyBorder="1"/>
    <xf numFmtId="164" fontId="5" fillId="0" borderId="45" xfId="1" applyNumberFormat="1" applyFont="1" applyFill="1" applyBorder="1" applyAlignment="1">
      <alignment horizontal="right"/>
    </xf>
    <xf numFmtId="49" fontId="5" fillId="0" borderId="46" xfId="1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left"/>
    </xf>
    <xf numFmtId="0" fontId="5" fillId="0" borderId="48" xfId="1" applyFont="1" applyFill="1" applyBorder="1"/>
    <xf numFmtId="0" fontId="5" fillId="0" borderId="49" xfId="1" applyFont="1" applyFill="1" applyBorder="1"/>
    <xf numFmtId="0" fontId="5" fillId="0" borderId="37" xfId="1" applyFont="1" applyFill="1" applyBorder="1"/>
    <xf numFmtId="164" fontId="5" fillId="0" borderId="12" xfId="1" applyNumberFormat="1" applyFont="1" applyFill="1" applyBorder="1" applyAlignment="1">
      <alignment horizontal="right"/>
    </xf>
    <xf numFmtId="49" fontId="5" fillId="0" borderId="15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left"/>
    </xf>
    <xf numFmtId="2" fontId="5" fillId="0" borderId="50" xfId="1" applyNumberFormat="1" applyFont="1" applyFill="1" applyBorder="1" applyAlignment="1">
      <alignment horizontal="right"/>
    </xf>
    <xf numFmtId="0" fontId="5" fillId="0" borderId="51" xfId="1" applyFont="1" applyFill="1" applyBorder="1" applyAlignment="1">
      <alignment horizontal="left"/>
    </xf>
    <xf numFmtId="0" fontId="5" fillId="0" borderId="51" xfId="1" applyFont="1" applyFill="1" applyBorder="1"/>
    <xf numFmtId="165" fontId="5" fillId="0" borderId="51" xfId="1" applyNumberFormat="1" applyFont="1" applyFill="1" applyBorder="1" applyAlignment="1">
      <alignment horizontal="left"/>
    </xf>
    <xf numFmtId="0" fontId="5" fillId="0" borderId="5" xfId="1" applyFont="1" applyFill="1" applyBorder="1"/>
    <xf numFmtId="0" fontId="5" fillId="0" borderId="8" xfId="1" applyFont="1" applyFill="1" applyBorder="1"/>
    <xf numFmtId="0" fontId="5" fillId="0" borderId="6" xfId="1" applyFont="1" applyFill="1" applyBorder="1" applyAlignment="1">
      <alignment horizontal="left"/>
    </xf>
    <xf numFmtId="2" fontId="5" fillId="0" borderId="15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2" fontId="7" fillId="0" borderId="5" xfId="1" applyNumberFormat="1" applyFont="1" applyFill="1" applyBorder="1" applyAlignment="1">
      <alignment horizontal="right"/>
    </xf>
    <xf numFmtId="49" fontId="7" fillId="0" borderId="8" xfId="1" applyNumberFormat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2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/>
    </xf>
    <xf numFmtId="49" fontId="7" fillId="0" borderId="3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left"/>
    </xf>
    <xf numFmtId="0" fontId="14" fillId="0" borderId="0" xfId="5" applyFont="1" applyFill="1"/>
    <xf numFmtId="0" fontId="5" fillId="0" borderId="5" xfId="1" applyFont="1" applyFill="1" applyBorder="1" applyAlignment="1">
      <alignment horizontal="right"/>
    </xf>
    <xf numFmtId="1" fontId="5" fillId="0" borderId="8" xfId="1" applyNumberFormat="1" applyFont="1" applyFill="1" applyBorder="1" applyAlignment="1"/>
    <xf numFmtId="0" fontId="7" fillId="0" borderId="12" xfId="1" applyFont="1" applyFill="1" applyBorder="1"/>
    <xf numFmtId="0" fontId="7" fillId="0" borderId="15" xfId="1" applyFont="1" applyFill="1" applyBorder="1"/>
    <xf numFmtId="0" fontId="7" fillId="0" borderId="15" xfId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right"/>
    </xf>
    <xf numFmtId="2" fontId="7" fillId="0" borderId="15" xfId="1" applyNumberFormat="1" applyFont="1" applyFill="1" applyBorder="1" applyAlignment="1">
      <alignment horizontal="center"/>
    </xf>
    <xf numFmtId="2" fontId="7" fillId="0" borderId="13" xfId="1" applyNumberFormat="1" applyFont="1" applyFill="1" applyBorder="1" applyAlignment="1">
      <alignment horizontal="left"/>
    </xf>
    <xf numFmtId="0" fontId="15" fillId="0" borderId="0" xfId="9" applyFont="1" applyFill="1" applyAlignment="1"/>
    <xf numFmtId="165" fontId="14" fillId="0" borderId="0" xfId="5" applyNumberFormat="1" applyFont="1" applyFill="1" applyAlignment="1">
      <alignment horizontal="center"/>
    </xf>
    <xf numFmtId="0" fontId="16" fillId="0" borderId="0" xfId="1" applyFont="1" applyFill="1"/>
    <xf numFmtId="0" fontId="16" fillId="0" borderId="0" xfId="5" applyFont="1" applyFill="1"/>
    <xf numFmtId="2" fontId="16" fillId="0" borderId="0" xfId="5" applyNumberFormat="1" applyFont="1" applyFill="1"/>
    <xf numFmtId="164" fontId="5" fillId="0" borderId="0" xfId="1" applyNumberFormat="1" applyFont="1" applyFill="1" applyBorder="1"/>
    <xf numFmtId="164" fontId="5" fillId="0" borderId="10" xfId="3" applyNumberFormat="1" applyFont="1" applyFill="1" applyBorder="1" applyAlignment="1">
      <alignment horizontal="center"/>
    </xf>
    <xf numFmtId="164" fontId="5" fillId="0" borderId="11" xfId="3" applyNumberFormat="1" applyFont="1" applyFill="1" applyBorder="1" applyAlignment="1">
      <alignment horizontal="center"/>
    </xf>
    <xf numFmtId="43" fontId="5" fillId="0" borderId="11" xfId="7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right"/>
    </xf>
    <xf numFmtId="165" fontId="5" fillId="0" borderId="0" xfId="3" applyNumberFormat="1" applyFont="1" applyFill="1" applyBorder="1"/>
    <xf numFmtId="0" fontId="22" fillId="0" borderId="0" xfId="2" applyFont="1" applyFill="1" applyAlignment="1">
      <alignment horizontal="right"/>
    </xf>
    <xf numFmtId="2" fontId="5" fillId="0" borderId="0" xfId="19" applyNumberFormat="1" applyFont="1" applyFill="1" applyBorder="1" applyProtection="1">
      <protection locked="0"/>
    </xf>
    <xf numFmtId="2" fontId="5" fillId="0" borderId="0" xfId="19" applyNumberFormat="1" applyFont="1" applyFill="1" applyBorder="1"/>
    <xf numFmtId="1" fontId="5" fillId="0" borderId="52" xfId="1" applyNumberFormat="1" applyFont="1" applyFill="1" applyBorder="1" applyAlignment="1">
      <alignment horizontal="center"/>
    </xf>
    <xf numFmtId="164" fontId="5" fillId="0" borderId="53" xfId="3" applyNumberFormat="1" applyFont="1" applyFill="1" applyBorder="1" applyAlignment="1">
      <alignment horizontal="center"/>
    </xf>
    <xf numFmtId="164" fontId="5" fillId="0" borderId="54" xfId="3" applyNumberFormat="1" applyFont="1" applyFill="1" applyBorder="1" applyAlignment="1">
      <alignment horizontal="center"/>
    </xf>
    <xf numFmtId="164" fontId="5" fillId="0" borderId="53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left"/>
    </xf>
    <xf numFmtId="2" fontId="5" fillId="0" borderId="25" xfId="1" applyNumberFormat="1" applyFont="1" applyFill="1" applyBorder="1" applyAlignment="1">
      <alignment horizontal="left"/>
    </xf>
    <xf numFmtId="43" fontId="5" fillId="0" borderId="9" xfId="7" applyFont="1" applyFill="1" applyBorder="1" applyAlignment="1">
      <alignment horizontal="center" vertical="center"/>
    </xf>
    <xf numFmtId="43" fontId="5" fillId="0" borderId="10" xfId="7" applyFont="1" applyFill="1" applyBorder="1" applyAlignment="1">
      <alignment horizontal="center" vertical="center"/>
    </xf>
    <xf numFmtId="0" fontId="5" fillId="0" borderId="0" xfId="6" applyFont="1" applyFill="1" applyBorder="1" applyAlignment="1"/>
    <xf numFmtId="165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66" fontId="5" fillId="0" borderId="9" xfId="7" applyNumberFormat="1" applyFont="1" applyFill="1" applyBorder="1" applyAlignment="1">
      <alignment horizontal="center" vertical="center"/>
    </xf>
    <xf numFmtId="167" fontId="5" fillId="0" borderId="10" xfId="7" applyNumberFormat="1" applyFont="1" applyFill="1" applyBorder="1" applyAlignment="1">
      <alignment horizontal="center" vertical="center"/>
    </xf>
    <xf numFmtId="167" fontId="5" fillId="0" borderId="11" xfId="7" applyNumberFormat="1" applyFont="1" applyFill="1" applyBorder="1" applyAlignment="1">
      <alignment horizontal="center" vertical="center"/>
    </xf>
    <xf numFmtId="166" fontId="5" fillId="0" borderId="35" xfId="7" applyNumberFormat="1" applyFont="1" applyFill="1" applyBorder="1" applyAlignment="1">
      <alignment horizontal="center" vertical="center"/>
    </xf>
    <xf numFmtId="167" fontId="5" fillId="0" borderId="38" xfId="7" applyNumberFormat="1" applyFont="1" applyFill="1" applyBorder="1" applyAlignment="1">
      <alignment horizontal="center" vertical="center"/>
    </xf>
    <xf numFmtId="167" fontId="5" fillId="0" borderId="39" xfId="7" applyNumberFormat="1" applyFont="1" applyFill="1" applyBorder="1" applyAlignment="1">
      <alignment horizontal="center" vertical="center"/>
    </xf>
    <xf numFmtId="0" fontId="5" fillId="0" borderId="40" xfId="6" applyFont="1" applyFill="1" applyBorder="1" applyAlignment="1"/>
    <xf numFmtId="0" fontId="5" fillId="0" borderId="57" xfId="6" applyFont="1" applyFill="1" applyBorder="1" applyAlignment="1"/>
    <xf numFmtId="166" fontId="5" fillId="0" borderId="16" xfId="7" applyNumberFormat="1" applyFont="1" applyFill="1" applyBorder="1" applyAlignment="1">
      <alignment horizontal="center" vertical="center"/>
    </xf>
    <xf numFmtId="167" fontId="5" fillId="0" borderId="17" xfId="7" applyNumberFormat="1" applyFont="1" applyFill="1" applyBorder="1" applyAlignment="1">
      <alignment horizontal="center" vertical="center"/>
    </xf>
    <xf numFmtId="167" fontId="5" fillId="0" borderId="18" xfId="7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/>
    <xf numFmtId="0" fontId="5" fillId="0" borderId="8" xfId="1" applyFont="1" applyFill="1" applyBorder="1" applyAlignment="1"/>
    <xf numFmtId="0" fontId="5" fillId="0" borderId="6" xfId="1" applyFont="1" applyFill="1" applyBorder="1" applyAlignment="1"/>
    <xf numFmtId="0" fontId="5" fillId="0" borderId="12" xfId="1" applyFont="1" applyFill="1" applyBorder="1" applyAlignment="1">
      <alignment horizontal="right"/>
    </xf>
    <xf numFmtId="0" fontId="15" fillId="0" borderId="0" xfId="9" applyFont="1" applyFill="1" applyAlignment="1">
      <alignment horizontal="center"/>
    </xf>
    <xf numFmtId="1" fontId="7" fillId="0" borderId="2" xfId="4" applyNumberFormat="1" applyFont="1" applyFill="1" applyBorder="1" applyAlignment="1">
      <alignment horizontal="center"/>
    </xf>
    <xf numFmtId="1" fontId="7" fillId="0" borderId="3" xfId="4" applyNumberFormat="1" applyFont="1" applyFill="1" applyBorder="1" applyAlignment="1">
      <alignment horizontal="center"/>
    </xf>
    <xf numFmtId="1" fontId="7" fillId="0" borderId="4" xfId="4" applyNumberFormat="1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12" fillId="0" borderId="39" xfId="7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38" xfId="1" applyNumberFormat="1" applyFont="1" applyFill="1" applyBorder="1" applyAlignment="1">
      <alignment horizontal="center" vertical="center"/>
    </xf>
    <xf numFmtId="0" fontId="12" fillId="0" borderId="39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/>
    </xf>
    <xf numFmtId="0" fontId="12" fillId="0" borderId="35" xfId="1" applyNumberFormat="1" applyFont="1" applyFill="1" applyBorder="1" applyAlignment="1">
      <alignment horizontal="center" vertical="center"/>
    </xf>
    <xf numFmtId="0" fontId="12" fillId="0" borderId="0" xfId="1" applyNumberFormat="1" applyFont="1" applyFill="1"/>
    <xf numFmtId="0" fontId="12" fillId="0" borderId="0" xfId="1" applyNumberFormat="1" applyFont="1" applyFill="1" applyBorder="1"/>
    <xf numFmtId="0" fontId="25" fillId="0" borderId="0" xfId="1" applyNumberFormat="1" applyFont="1" applyFill="1" applyBorder="1"/>
    <xf numFmtId="0" fontId="26" fillId="0" borderId="0" xfId="1" applyNumberFormat="1" applyFont="1" applyFill="1" applyBorder="1" applyAlignment="1"/>
    <xf numFmtId="0" fontId="27" fillId="0" borderId="0" xfId="1" applyNumberFormat="1" applyFont="1" applyFill="1" applyAlignment="1">
      <alignment horizontal="right"/>
    </xf>
    <xf numFmtId="0" fontId="26" fillId="0" borderId="9" xfId="3" applyNumberFormat="1" applyFont="1" applyFill="1" applyBorder="1" applyAlignment="1">
      <alignment horizontal="center"/>
    </xf>
    <xf numFmtId="0" fontId="26" fillId="0" borderId="10" xfId="3" applyNumberFormat="1" applyFont="1" applyFill="1" applyBorder="1" applyAlignment="1">
      <alignment horizontal="center"/>
    </xf>
    <xf numFmtId="0" fontId="26" fillId="0" borderId="11" xfId="3" applyNumberFormat="1" applyFont="1" applyFill="1" applyBorder="1" applyAlignment="1">
      <alignment horizontal="center"/>
    </xf>
    <xf numFmtId="0" fontId="12" fillId="0" borderId="19" xfId="3" applyNumberFormat="1" applyFont="1" applyFill="1" applyBorder="1" applyAlignment="1">
      <alignment horizontal="center"/>
    </xf>
    <xf numFmtId="0" fontId="12" fillId="0" borderId="20" xfId="3" applyNumberFormat="1" applyFont="1" applyFill="1" applyBorder="1" applyAlignment="1">
      <alignment horizontal="center"/>
    </xf>
    <xf numFmtId="0" fontId="12" fillId="0" borderId="21" xfId="3" applyNumberFormat="1" applyFont="1" applyFill="1" applyBorder="1" applyAlignment="1">
      <alignment horizontal="center"/>
    </xf>
    <xf numFmtId="0" fontId="12" fillId="0" borderId="9" xfId="7" applyNumberFormat="1" applyFont="1" applyFill="1" applyBorder="1" applyAlignment="1">
      <alignment horizontal="center"/>
    </xf>
    <xf numFmtId="0" fontId="12" fillId="0" borderId="10" xfId="7" applyNumberFormat="1" applyFont="1" applyFill="1" applyBorder="1" applyAlignment="1">
      <alignment horizontal="center"/>
    </xf>
    <xf numFmtId="0" fontId="12" fillId="0" borderId="11" xfId="7" applyNumberFormat="1" applyFont="1" applyFill="1" applyBorder="1" applyAlignment="1">
      <alignment horizontal="center"/>
    </xf>
    <xf numFmtId="0" fontId="12" fillId="0" borderId="19" xfId="1" applyNumberFormat="1" applyFont="1" applyFill="1" applyBorder="1" applyAlignment="1">
      <alignment horizontal="center"/>
    </xf>
    <xf numFmtId="0" fontId="12" fillId="0" borderId="20" xfId="5" applyNumberFormat="1" applyFont="1" applyFill="1" applyBorder="1" applyAlignment="1" applyProtection="1">
      <alignment horizontal="center"/>
      <protection locked="0"/>
    </xf>
    <xf numFmtId="0" fontId="12" fillId="0" borderId="21" xfId="5" applyNumberFormat="1" applyFont="1" applyFill="1" applyBorder="1" applyAlignment="1">
      <alignment horizontal="center"/>
    </xf>
    <xf numFmtId="0" fontId="12" fillId="0" borderId="20" xfId="1" applyNumberFormat="1" applyFont="1" applyFill="1" applyBorder="1" applyAlignment="1">
      <alignment horizontal="center"/>
    </xf>
    <xf numFmtId="0" fontId="12" fillId="0" borderId="21" xfId="1" applyNumberFormat="1" applyFont="1" applyFill="1" applyBorder="1" applyAlignment="1">
      <alignment horizontal="center"/>
    </xf>
    <xf numFmtId="0" fontId="12" fillId="0" borderId="5" xfId="1" applyNumberFormat="1" applyFont="1" applyFill="1" applyBorder="1" applyAlignment="1">
      <alignment horizontal="left"/>
    </xf>
    <xf numFmtId="0" fontId="12" fillId="0" borderId="8" xfId="7" applyNumberFormat="1" applyFont="1" applyFill="1" applyBorder="1" applyAlignment="1">
      <alignment horizontal="center"/>
    </xf>
    <xf numFmtId="0" fontId="12" fillId="0" borderId="6" xfId="1" applyNumberFormat="1" applyFont="1" applyFill="1" applyBorder="1" applyAlignment="1">
      <alignment horizontal="left"/>
    </xf>
    <xf numFmtId="0" fontId="12" fillId="0" borderId="25" xfId="1" applyNumberFormat="1" applyFont="1" applyFill="1" applyBorder="1"/>
    <xf numFmtId="0" fontId="12" fillId="0" borderId="12" xfId="1" applyNumberFormat="1" applyFont="1" applyFill="1" applyBorder="1" applyAlignment="1">
      <alignment horizontal="left"/>
    </xf>
    <xf numFmtId="0" fontId="12" fillId="0" borderId="15" xfId="1" applyNumberFormat="1" applyFont="1" applyFill="1" applyBorder="1" applyAlignment="1">
      <alignment horizontal="left"/>
    </xf>
    <xf numFmtId="0" fontId="12" fillId="0" borderId="13" xfId="1" applyNumberFormat="1" applyFont="1" applyFill="1" applyBorder="1" applyAlignment="1">
      <alignment horizontal="left"/>
    </xf>
    <xf numFmtId="0" fontId="12" fillId="0" borderId="13" xfId="1" applyNumberFormat="1" applyFont="1" applyFill="1" applyBorder="1"/>
    <xf numFmtId="0" fontId="12" fillId="0" borderId="15" xfId="1" applyNumberFormat="1" applyFont="1" applyFill="1" applyBorder="1"/>
    <xf numFmtId="0" fontId="26" fillId="0" borderId="0" xfId="1" applyNumberFormat="1" applyFont="1" applyFill="1" applyBorder="1"/>
    <xf numFmtId="0" fontId="26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Protection="1">
      <protection locked="0"/>
    </xf>
    <xf numFmtId="0" fontId="26" fillId="0" borderId="19" xfId="1" applyNumberFormat="1" applyFont="1" applyFill="1" applyBorder="1"/>
    <xf numFmtId="0" fontId="26" fillId="0" borderId="20" xfId="1" applyNumberFormat="1" applyFont="1" applyFill="1" applyBorder="1"/>
    <xf numFmtId="0" fontId="26" fillId="0" borderId="21" xfId="1" applyNumberFormat="1" applyFont="1" applyFill="1" applyBorder="1"/>
    <xf numFmtId="0" fontId="12" fillId="0" borderId="9" xfId="1" applyNumberFormat="1" applyFont="1" applyFill="1" applyBorder="1" applyAlignment="1">
      <alignment horizontal="left"/>
    </xf>
    <xf numFmtId="0" fontId="12" fillId="0" borderId="31" xfId="6" applyNumberFormat="1" applyFont="1" applyFill="1" applyBorder="1" applyAlignment="1"/>
    <xf numFmtId="0" fontId="12" fillId="0" borderId="29" xfId="6" applyNumberFormat="1" applyFont="1" applyFill="1" applyBorder="1" applyAlignment="1"/>
    <xf numFmtId="0" fontId="12" fillId="0" borderId="32" xfId="1" applyNumberFormat="1" applyFont="1" applyFill="1" applyBorder="1"/>
    <xf numFmtId="0" fontId="12" fillId="0" borderId="33" xfId="1" applyNumberFormat="1" applyFont="1" applyFill="1" applyBorder="1"/>
    <xf numFmtId="0" fontId="12" fillId="0" borderId="34" xfId="1" applyNumberFormat="1" applyFont="1" applyFill="1" applyBorder="1"/>
    <xf numFmtId="0" fontId="12" fillId="0" borderId="31" xfId="1" applyNumberFormat="1" applyFont="1" applyFill="1" applyBorder="1" applyAlignment="1">
      <alignment horizontal="center" vertical="center"/>
    </xf>
    <xf numFmtId="0" fontId="12" fillId="0" borderId="35" xfId="1" applyNumberFormat="1" applyFont="1" applyFill="1" applyBorder="1" applyAlignment="1">
      <alignment horizontal="left"/>
    </xf>
    <xf numFmtId="0" fontId="12" fillId="0" borderId="36" xfId="6" applyNumberFormat="1" applyFont="1" applyFill="1" applyBorder="1" applyAlignment="1"/>
    <xf numFmtId="0" fontId="12" fillId="0" borderId="37" xfId="6" applyNumberFormat="1" applyFont="1" applyFill="1" applyBorder="1" applyAlignment="1"/>
    <xf numFmtId="0" fontId="12" fillId="0" borderId="35" xfId="1" applyNumberFormat="1" applyFont="1" applyFill="1" applyBorder="1"/>
    <xf numFmtId="0" fontId="12" fillId="0" borderId="38" xfId="1" applyNumberFormat="1" applyFont="1" applyFill="1" applyBorder="1"/>
    <xf numFmtId="0" fontId="12" fillId="0" borderId="36" xfId="1" applyNumberFormat="1" applyFont="1" applyFill="1" applyBorder="1"/>
    <xf numFmtId="0" fontId="12" fillId="0" borderId="36" xfId="1" applyNumberFormat="1" applyFont="1" applyFill="1" applyBorder="1" applyAlignment="1">
      <alignment horizontal="center" vertical="center"/>
    </xf>
    <xf numFmtId="0" fontId="12" fillId="0" borderId="35" xfId="7" applyNumberFormat="1" applyFont="1" applyFill="1" applyBorder="1" applyAlignment="1">
      <alignment horizontal="center" vertical="center"/>
    </xf>
    <xf numFmtId="0" fontId="12" fillId="0" borderId="38" xfId="7" applyNumberFormat="1" applyFont="1" applyFill="1" applyBorder="1" applyAlignment="1">
      <alignment horizontal="center" vertical="center"/>
    </xf>
    <xf numFmtId="0" fontId="12" fillId="0" borderId="36" xfId="7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left"/>
    </xf>
    <xf numFmtId="0" fontId="12" fillId="0" borderId="16" xfId="1" applyNumberFormat="1" applyFont="1" applyFill="1" applyBorder="1"/>
    <xf numFmtId="0" fontId="12" fillId="0" borderId="17" xfId="1" applyNumberFormat="1" applyFont="1" applyFill="1" applyBorder="1"/>
    <xf numFmtId="0" fontId="12" fillId="0" borderId="40" xfId="1" applyNumberFormat="1" applyFont="1" applyFill="1" applyBorder="1"/>
    <xf numFmtId="0" fontId="12" fillId="0" borderId="19" xfId="1" applyNumberFormat="1" applyFont="1" applyFill="1" applyBorder="1" applyAlignment="1">
      <alignment horizontal="left"/>
    </xf>
    <xf numFmtId="0" fontId="12" fillId="0" borderId="41" xfId="6" applyNumberFormat="1" applyFont="1" applyFill="1" applyBorder="1" applyAlignment="1"/>
    <xf numFmtId="0" fontId="12" fillId="0" borderId="30" xfId="6" applyNumberFormat="1" applyFont="1" applyFill="1" applyBorder="1" applyAlignment="1"/>
    <xf numFmtId="0" fontId="12" fillId="0" borderId="17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" vertical="center"/>
    </xf>
    <xf numFmtId="0" fontId="12" fillId="0" borderId="21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12" fillId="0" borderId="44" xfId="1" applyNumberFormat="1" applyFont="1" applyFill="1" applyBorder="1" applyAlignment="1">
      <alignment horizontal="center" vertical="center"/>
    </xf>
    <xf numFmtId="0" fontId="12" fillId="0" borderId="0" xfId="8" applyNumberFormat="1" applyFont="1" applyFill="1" applyBorder="1"/>
    <xf numFmtId="0" fontId="26" fillId="0" borderId="0" xfId="1" applyNumberFormat="1" applyFont="1" applyFill="1" applyBorder="1" applyAlignment="1">
      <alignment horizontal="left"/>
    </xf>
    <xf numFmtId="0" fontId="26" fillId="0" borderId="0" xfId="1" applyNumberFormat="1" applyFont="1" applyFill="1" applyBorder="1" applyAlignment="1">
      <alignment horizontal="centerContinuous"/>
    </xf>
    <xf numFmtId="0" fontId="12" fillId="0" borderId="0" xfId="1" applyNumberFormat="1" applyFont="1" applyFill="1" applyBorder="1" applyAlignment="1">
      <alignment horizontal="centerContinuous"/>
    </xf>
    <xf numFmtId="0" fontId="12" fillId="0" borderId="22" xfId="1" applyNumberFormat="1" applyFont="1" applyFill="1" applyBorder="1"/>
    <xf numFmtId="0" fontId="12" fillId="0" borderId="23" xfId="1" applyNumberFormat="1" applyFont="1" applyFill="1" applyBorder="1"/>
    <xf numFmtId="0" fontId="12" fillId="0" borderId="29" xfId="1" applyNumberFormat="1" applyFont="1" applyFill="1" applyBorder="1"/>
    <xf numFmtId="0" fontId="12" fillId="0" borderId="45" xfId="1" applyNumberFormat="1" applyFont="1" applyFill="1" applyBorder="1" applyAlignment="1">
      <alignment horizontal="right"/>
    </xf>
    <xf numFmtId="0" fontId="12" fillId="0" borderId="46" xfId="1" applyNumberFormat="1" applyFont="1" applyFill="1" applyBorder="1" applyAlignment="1">
      <alignment horizontal="center"/>
    </xf>
    <xf numFmtId="0" fontId="12" fillId="0" borderId="47" xfId="1" applyNumberFormat="1" applyFont="1" applyFill="1" applyBorder="1" applyAlignment="1">
      <alignment horizontal="left"/>
    </xf>
    <xf numFmtId="0" fontId="12" fillId="0" borderId="48" xfId="1" applyNumberFormat="1" applyFont="1" applyFill="1" applyBorder="1"/>
    <xf numFmtId="0" fontId="12" fillId="0" borderId="49" xfId="1" applyNumberFormat="1" applyFont="1" applyFill="1" applyBorder="1"/>
    <xf numFmtId="0" fontId="12" fillId="0" borderId="37" xfId="1" applyNumberFormat="1" applyFont="1" applyFill="1" applyBorder="1"/>
    <xf numFmtId="0" fontId="12" fillId="0" borderId="12" xfId="1" applyNumberFormat="1" applyFont="1" applyFill="1" applyBorder="1" applyAlignment="1">
      <alignment horizontal="right"/>
    </xf>
    <xf numFmtId="0" fontId="12" fillId="0" borderId="15" xfId="1" applyNumberFormat="1" applyFont="1" applyFill="1" applyBorder="1" applyAlignment="1">
      <alignment horizontal="center"/>
    </xf>
    <xf numFmtId="0" fontId="12" fillId="0" borderId="50" xfId="1" applyNumberFormat="1" applyFont="1" applyFill="1" applyBorder="1" applyAlignment="1">
      <alignment horizontal="right"/>
    </xf>
    <xf numFmtId="0" fontId="12" fillId="0" borderId="51" xfId="1" applyNumberFormat="1" applyFont="1" applyFill="1" applyBorder="1"/>
    <xf numFmtId="0" fontId="12" fillId="0" borderId="5" xfId="1" applyNumberFormat="1" applyFont="1" applyFill="1" applyBorder="1"/>
    <xf numFmtId="0" fontId="12" fillId="0" borderId="8" xfId="1" applyNumberFormat="1" applyFont="1" applyFill="1" applyBorder="1"/>
    <xf numFmtId="0" fontId="12" fillId="0" borderId="15" xfId="1" applyNumberFormat="1" applyFont="1" applyFill="1" applyBorder="1" applyAlignment="1">
      <alignment horizontal="right"/>
    </xf>
    <xf numFmtId="0" fontId="26" fillId="0" borderId="5" xfId="1" applyNumberFormat="1" applyFont="1" applyFill="1" applyBorder="1" applyAlignment="1">
      <alignment horizontal="right"/>
    </xf>
    <xf numFmtId="0" fontId="26" fillId="0" borderId="8" xfId="1" applyNumberFormat="1" applyFont="1" applyFill="1" applyBorder="1" applyAlignment="1">
      <alignment horizontal="center"/>
    </xf>
    <xf numFmtId="0" fontId="26" fillId="0" borderId="6" xfId="1" applyNumberFormat="1" applyFont="1" applyFill="1" applyBorder="1" applyAlignment="1">
      <alignment horizontal="left"/>
    </xf>
    <xf numFmtId="0" fontId="12" fillId="0" borderId="1" xfId="1" applyNumberFormat="1" applyFont="1" applyFill="1" applyBorder="1"/>
    <xf numFmtId="0" fontId="12" fillId="0" borderId="24" xfId="1" applyNumberFormat="1" applyFont="1" applyFill="1" applyBorder="1" applyAlignment="1">
      <alignment horizontal="left"/>
    </xf>
    <xf numFmtId="0" fontId="26" fillId="0" borderId="2" xfId="1" applyNumberFormat="1" applyFont="1" applyFill="1" applyBorder="1" applyAlignment="1">
      <alignment horizontal="right"/>
    </xf>
    <xf numFmtId="0" fontId="26" fillId="0" borderId="3" xfId="1" applyNumberFormat="1" applyFont="1" applyFill="1" applyBorder="1" applyAlignment="1">
      <alignment horizontal="center"/>
    </xf>
    <xf numFmtId="0" fontId="26" fillId="0" borderId="4" xfId="1" applyNumberFormat="1" applyFont="1" applyFill="1" applyBorder="1" applyAlignment="1">
      <alignment horizontal="left"/>
    </xf>
    <xf numFmtId="0" fontId="12" fillId="0" borderId="5" xfId="1" applyNumberFormat="1" applyFont="1" applyFill="1" applyBorder="1" applyAlignment="1">
      <alignment horizontal="right"/>
    </xf>
    <xf numFmtId="0" fontId="12" fillId="0" borderId="8" xfId="1" applyNumberFormat="1" applyFont="1" applyFill="1" applyBorder="1" applyAlignment="1"/>
    <xf numFmtId="0" fontId="26" fillId="0" borderId="12" xfId="1" applyNumberFormat="1" applyFont="1" applyFill="1" applyBorder="1"/>
    <xf numFmtId="0" fontId="26" fillId="0" borderId="15" xfId="1" applyNumberFormat="1" applyFont="1" applyFill="1" applyBorder="1"/>
    <xf numFmtId="0" fontId="26" fillId="0" borderId="15" xfId="1" applyNumberFormat="1" applyFont="1" applyFill="1" applyBorder="1" applyAlignment="1">
      <alignment horizontal="center"/>
    </xf>
    <xf numFmtId="0" fontId="26" fillId="0" borderId="12" xfId="1" applyNumberFormat="1" applyFont="1" applyFill="1" applyBorder="1" applyAlignment="1">
      <alignment horizontal="right"/>
    </xf>
    <xf numFmtId="0" fontId="26" fillId="0" borderId="13" xfId="1" applyNumberFormat="1" applyFont="1" applyFill="1" applyBorder="1" applyAlignment="1">
      <alignment horizontal="left"/>
    </xf>
    <xf numFmtId="0" fontId="26" fillId="0" borderId="0" xfId="9" applyNumberFormat="1" applyFont="1" applyFill="1" applyAlignment="1"/>
    <xf numFmtId="0" fontId="12" fillId="0" borderId="0" xfId="5" applyNumberFormat="1" applyFont="1" applyFill="1"/>
    <xf numFmtId="0" fontId="12" fillId="0" borderId="0" xfId="5" applyNumberFormat="1" applyFont="1" applyFill="1" applyAlignment="1">
      <alignment horizontal="center"/>
    </xf>
    <xf numFmtId="0" fontId="18" fillId="0" borderId="0" xfId="1" applyNumberFormat="1" applyFont="1" applyFill="1"/>
    <xf numFmtId="0" fontId="12" fillId="0" borderId="8" xfId="1" applyNumberFormat="1" applyFont="1" applyFill="1" applyBorder="1" applyAlignment="1">
      <alignment horizontal="left"/>
    </xf>
    <xf numFmtId="0" fontId="12" fillId="0" borderId="9" xfId="1" applyNumberFormat="1" applyFont="1" applyFill="1" applyBorder="1" applyAlignment="1">
      <alignment horizontal="center"/>
    </xf>
    <xf numFmtId="0" fontId="12" fillId="0" borderId="10" xfId="3" applyNumberFormat="1" applyFont="1" applyFill="1" applyBorder="1" applyAlignment="1">
      <alignment horizontal="center"/>
    </xf>
    <xf numFmtId="0" fontId="12" fillId="0" borderId="11" xfId="3" applyNumberFormat="1" applyFont="1" applyFill="1" applyBorder="1" applyAlignment="1">
      <alignment horizontal="center"/>
    </xf>
    <xf numFmtId="0" fontId="12" fillId="0" borderId="10" xfId="1" applyNumberFormat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/>
    </xf>
    <xf numFmtId="0" fontId="12" fillId="0" borderId="17" xfId="3" applyNumberFormat="1" applyFont="1" applyFill="1" applyBorder="1" applyAlignment="1">
      <alignment horizontal="center"/>
    </xf>
    <xf numFmtId="0" fontId="12" fillId="0" borderId="18" xfId="3" applyNumberFormat="1" applyFont="1" applyFill="1" applyBorder="1" applyAlignment="1">
      <alignment horizontal="center"/>
    </xf>
    <xf numFmtId="0" fontId="12" fillId="0" borderId="10" xfId="5" applyNumberFormat="1" applyFont="1" applyFill="1" applyBorder="1" applyAlignment="1" applyProtection="1">
      <alignment horizontal="center"/>
      <protection locked="0"/>
    </xf>
    <xf numFmtId="0" fontId="12" fillId="0" borderId="11" xfId="5" applyNumberFormat="1" applyFont="1" applyFill="1" applyBorder="1" applyAlignment="1">
      <alignment horizontal="center"/>
    </xf>
    <xf numFmtId="0" fontId="12" fillId="0" borderId="18" xfId="7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right"/>
    </xf>
    <xf numFmtId="0" fontId="5" fillId="0" borderId="12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1" fontId="12" fillId="0" borderId="9" xfId="1" applyNumberFormat="1" applyFont="1" applyFill="1" applyBorder="1" applyAlignment="1">
      <alignment horizontal="center" vertical="center"/>
    </xf>
    <xf numFmtId="1" fontId="12" fillId="0" borderId="19" xfId="1" applyNumberFormat="1" applyFont="1" applyFill="1" applyBorder="1" applyAlignment="1">
      <alignment horizontal="center" vertical="center"/>
    </xf>
    <xf numFmtId="1" fontId="12" fillId="0" borderId="42" xfId="1" applyNumberFormat="1" applyFont="1" applyFill="1" applyBorder="1" applyAlignment="1">
      <alignment horizontal="center" vertical="center"/>
    </xf>
    <xf numFmtId="0" fontId="5" fillId="0" borderId="0" xfId="12" applyFont="1"/>
    <xf numFmtId="0" fontId="30" fillId="0" borderId="0" xfId="12" applyFont="1"/>
    <xf numFmtId="0" fontId="5" fillId="0" borderId="9" xfId="12" applyFont="1" applyBorder="1"/>
    <xf numFmtId="164" fontId="5" fillId="0" borderId="10" xfId="12" applyNumberFormat="1" applyFont="1" applyBorder="1"/>
    <xf numFmtId="164" fontId="5" fillId="0" borderId="11" xfId="12" applyNumberFormat="1" applyFont="1" applyBorder="1"/>
    <xf numFmtId="0" fontId="5" fillId="0" borderId="52" xfId="12" applyFont="1" applyBorder="1"/>
    <xf numFmtId="164" fontId="5" fillId="0" borderId="53" xfId="12" applyNumberFormat="1" applyFont="1" applyBorder="1"/>
    <xf numFmtId="164" fontId="5" fillId="0" borderId="25" xfId="12" applyNumberFormat="1" applyFont="1" applyBorder="1"/>
    <xf numFmtId="164" fontId="5" fillId="0" borderId="0" xfId="12" applyNumberFormat="1" applyFont="1" applyBorder="1"/>
    <xf numFmtId="165" fontId="5" fillId="0" borderId="19" xfId="12" applyNumberFormat="1" applyFont="1" applyBorder="1" applyAlignment="1">
      <alignment horizontal="right"/>
    </xf>
    <xf numFmtId="164" fontId="5" fillId="0" borderId="20" xfId="12" applyNumberFormat="1" applyFont="1" applyBorder="1"/>
    <xf numFmtId="164" fontId="5" fillId="0" borderId="30" xfId="12" applyNumberFormat="1" applyFont="1" applyBorder="1"/>
    <xf numFmtId="1" fontId="5" fillId="0" borderId="19" xfId="12" applyNumberFormat="1" applyFont="1" applyBorder="1" applyAlignment="1">
      <alignment horizontal="right"/>
    </xf>
    <xf numFmtId="164" fontId="5" fillId="0" borderId="28" xfId="12" applyNumberFormat="1" applyFont="1" applyBorder="1"/>
    <xf numFmtId="164" fontId="5" fillId="0" borderId="31" xfId="12" applyNumberFormat="1" applyFont="1" applyBorder="1"/>
    <xf numFmtId="0" fontId="5" fillId="0" borderId="61" xfId="12" applyFont="1" applyBorder="1"/>
    <xf numFmtId="164" fontId="5" fillId="0" borderId="62" xfId="12" applyNumberFormat="1" applyFont="1" applyBorder="1"/>
    <xf numFmtId="164" fontId="5" fillId="0" borderId="54" xfId="12" applyNumberFormat="1" applyFont="1" applyBorder="1"/>
    <xf numFmtId="0" fontId="5" fillId="0" borderId="63" xfId="12" applyFont="1" applyBorder="1"/>
    <xf numFmtId="164" fontId="5" fillId="0" borderId="41" xfId="12" applyNumberFormat="1" applyFont="1" applyBorder="1"/>
    <xf numFmtId="164" fontId="5" fillId="0" borderId="21" xfId="12" applyNumberFormat="1" applyFont="1" applyBorder="1"/>
    <xf numFmtId="165" fontId="5" fillId="0" borderId="64" xfId="12" applyNumberFormat="1" applyFont="1" applyBorder="1" applyAlignment="1">
      <alignment horizontal="right"/>
    </xf>
    <xf numFmtId="164" fontId="5" fillId="0" borderId="64" xfId="12" applyNumberFormat="1" applyFont="1" applyBorder="1"/>
    <xf numFmtId="2" fontId="5" fillId="0" borderId="20" xfId="12" applyNumberFormat="1" applyFont="1" applyBorder="1"/>
    <xf numFmtId="2" fontId="5" fillId="0" borderId="21" xfId="12" applyNumberFormat="1" applyFont="1" applyBorder="1"/>
    <xf numFmtId="164" fontId="5" fillId="0" borderId="9" xfId="12" applyNumberFormat="1" applyFont="1" applyBorder="1"/>
    <xf numFmtId="1" fontId="5" fillId="0" borderId="19" xfId="12" applyNumberFormat="1" applyFont="1" applyBorder="1"/>
    <xf numFmtId="0" fontId="5" fillId="0" borderId="5" xfId="12" applyFont="1" applyBorder="1"/>
    <xf numFmtId="0" fontId="5" fillId="0" borderId="8" xfId="12" applyFont="1" applyBorder="1"/>
    <xf numFmtId="168" fontId="5" fillId="0" borderId="8" xfId="12" applyNumberFormat="1" applyFont="1" applyBorder="1" applyAlignment="1">
      <alignment horizontal="left"/>
    </xf>
    <xf numFmtId="0" fontId="5" fillId="0" borderId="8" xfId="12" applyFont="1" applyBorder="1" applyAlignment="1">
      <alignment horizontal="left"/>
    </xf>
    <xf numFmtId="168" fontId="5" fillId="0" borderId="6" xfId="12" applyNumberFormat="1" applyFont="1" applyBorder="1" applyAlignment="1">
      <alignment horizontal="left"/>
    </xf>
    <xf numFmtId="168" fontId="30" fillId="0" borderId="0" xfId="12" applyNumberFormat="1" applyFont="1" applyBorder="1" applyAlignment="1">
      <alignment horizontal="left"/>
    </xf>
    <xf numFmtId="0" fontId="5" fillId="0" borderId="0" xfId="12" applyFont="1" applyBorder="1"/>
    <xf numFmtId="168" fontId="5" fillId="0" borderId="0" xfId="12" applyNumberFormat="1" applyFont="1" applyBorder="1" applyAlignment="1">
      <alignment horizontal="left"/>
    </xf>
    <xf numFmtId="168" fontId="5" fillId="0" borderId="25" xfId="12" applyNumberFormat="1" applyFont="1" applyBorder="1" applyAlignment="1">
      <alignment horizontal="left"/>
    </xf>
    <xf numFmtId="0" fontId="31" fillId="0" borderId="0" xfId="12" applyFont="1"/>
    <xf numFmtId="0" fontId="5" fillId="0" borderId="24" xfId="12" applyFont="1" applyBorder="1" applyAlignment="1">
      <alignment horizontal="left"/>
    </xf>
    <xf numFmtId="0" fontId="5" fillId="0" borderId="0" xfId="12" applyFont="1" applyBorder="1" applyAlignment="1">
      <alignment horizontal="left"/>
    </xf>
    <xf numFmtId="0" fontId="5" fillId="0" borderId="12" xfId="12" applyFont="1" applyBorder="1"/>
    <xf numFmtId="0" fontId="5" fillId="0" borderId="15" xfId="12" applyFont="1" applyBorder="1"/>
    <xf numFmtId="0" fontId="5" fillId="0" borderId="15" xfId="12" applyFont="1" applyBorder="1" applyAlignment="1"/>
    <xf numFmtId="168" fontId="5" fillId="0" borderId="15" xfId="12" applyNumberFormat="1" applyFont="1" applyBorder="1" applyAlignment="1">
      <alignment horizontal="left"/>
    </xf>
    <xf numFmtId="0" fontId="5" fillId="0" borderId="15" xfId="12" applyFont="1" applyBorder="1" applyAlignment="1">
      <alignment horizontal="left"/>
    </xf>
    <xf numFmtId="168" fontId="5" fillId="0" borderId="13" xfId="12" applyNumberFormat="1" applyFont="1" applyBorder="1" applyAlignment="1">
      <alignment horizontal="left"/>
    </xf>
    <xf numFmtId="0" fontId="7" fillId="0" borderId="16" xfId="12" applyFont="1" applyBorder="1" applyAlignment="1">
      <alignment horizontal="center"/>
    </xf>
    <xf numFmtId="0" fontId="7" fillId="0" borderId="17" xfId="12" applyFont="1" applyBorder="1" applyAlignment="1">
      <alignment horizontal="center"/>
    </xf>
    <xf numFmtId="0" fontId="7" fillId="0" borderId="18" xfId="12" applyFont="1" applyBorder="1" applyAlignment="1">
      <alignment horizontal="center"/>
    </xf>
    <xf numFmtId="0" fontId="7" fillId="0" borderId="9" xfId="12" applyFont="1" applyBorder="1" applyAlignment="1">
      <alignment horizontal="center" vertical="center"/>
    </xf>
    <xf numFmtId="0" fontId="7" fillId="0" borderId="31" xfId="12" applyFont="1" applyBorder="1" applyAlignment="1">
      <alignment horizontal="left" vertical="center"/>
    </xf>
    <xf numFmtId="0" fontId="7" fillId="0" borderId="9" xfId="12" applyFont="1" applyBorder="1" applyAlignment="1">
      <alignment horizontal="center"/>
    </xf>
    <xf numFmtId="0" fontId="7" fillId="0" borderId="10" xfId="12" applyFont="1" applyBorder="1" applyAlignment="1">
      <alignment horizontal="center"/>
    </xf>
    <xf numFmtId="0" fontId="7" fillId="0" borderId="11" xfId="12" applyFont="1" applyBorder="1" applyAlignment="1">
      <alignment horizontal="center"/>
    </xf>
    <xf numFmtId="0" fontId="5" fillId="0" borderId="9" xfId="12" applyFont="1" applyBorder="1" applyAlignment="1">
      <alignment horizontal="center" wrapText="1"/>
    </xf>
    <xf numFmtId="0" fontId="7" fillId="0" borderId="10" xfId="12" applyFont="1" applyBorder="1" applyAlignment="1">
      <alignment horizontal="center" wrapText="1"/>
    </xf>
    <xf numFmtId="0" fontId="7" fillId="0" borderId="11" xfId="12" applyFont="1" applyBorder="1" applyAlignment="1">
      <alignment horizontal="center" wrapText="1"/>
    </xf>
    <xf numFmtId="164" fontId="5" fillId="0" borderId="10" xfId="12" applyNumberFormat="1" applyFont="1" applyBorder="1" applyAlignment="1">
      <alignment horizontal="center" wrapText="1"/>
    </xf>
    <xf numFmtId="164" fontId="5" fillId="0" borderId="10" xfId="12" applyNumberFormat="1" applyFont="1" applyBorder="1" applyAlignment="1">
      <alignment horizontal="right" wrapText="1"/>
    </xf>
    <xf numFmtId="165" fontId="5" fillId="0" borderId="9" xfId="12" applyNumberFormat="1" applyFont="1" applyBorder="1" applyAlignment="1">
      <alignment horizontal="center" wrapText="1"/>
    </xf>
    <xf numFmtId="0" fontId="7" fillId="0" borderId="58" xfId="12" applyFont="1" applyBorder="1" applyAlignment="1">
      <alignment horizontal="center" vertical="center"/>
    </xf>
    <xf numFmtId="0" fontId="7" fillId="0" borderId="65" xfId="12" applyFont="1" applyBorder="1" applyAlignment="1">
      <alignment horizontal="left" vertical="center"/>
    </xf>
    <xf numFmtId="0" fontId="5" fillId="0" borderId="16" xfId="12" applyFont="1" applyBorder="1" applyAlignment="1">
      <alignment horizontal="center" wrapText="1"/>
    </xf>
    <xf numFmtId="0" fontId="7" fillId="0" borderId="17" xfId="12" applyFont="1" applyBorder="1" applyAlignment="1">
      <alignment horizontal="center" wrapText="1"/>
    </xf>
    <xf numFmtId="0" fontId="7" fillId="0" borderId="18" xfId="12" applyFont="1" applyBorder="1" applyAlignment="1">
      <alignment horizontal="center" wrapText="1"/>
    </xf>
    <xf numFmtId="164" fontId="5" fillId="0" borderId="17" xfId="12" applyNumberFormat="1" applyFont="1" applyBorder="1" applyAlignment="1">
      <alignment horizontal="center" wrapText="1"/>
    </xf>
    <xf numFmtId="164" fontId="5" fillId="0" borderId="17" xfId="12" applyNumberFormat="1" applyFont="1" applyBorder="1" applyAlignment="1">
      <alignment horizontal="right" wrapText="1"/>
    </xf>
    <xf numFmtId="165" fontId="5" fillId="0" borderId="16" xfId="12" applyNumberFormat="1" applyFont="1" applyBorder="1" applyAlignment="1">
      <alignment horizontal="center" wrapText="1"/>
    </xf>
    <xf numFmtId="0" fontId="7" fillId="0" borderId="11" xfId="12" applyFont="1" applyBorder="1" applyAlignment="1">
      <alignment horizontal="left" vertical="center"/>
    </xf>
    <xf numFmtId="2" fontId="5" fillId="0" borderId="9" xfId="12" applyNumberFormat="1" applyFont="1" applyBorder="1"/>
    <xf numFmtId="1" fontId="5" fillId="0" borderId="10" xfId="12" applyNumberFormat="1" applyFont="1" applyBorder="1"/>
    <xf numFmtId="2" fontId="5" fillId="0" borderId="10" xfId="12" applyNumberFormat="1" applyFont="1" applyBorder="1"/>
    <xf numFmtId="1" fontId="5" fillId="0" borderId="11" xfId="12" applyNumberFormat="1" applyFont="1" applyBorder="1"/>
    <xf numFmtId="165" fontId="5" fillId="0" borderId="9" xfId="12" applyNumberFormat="1" applyFont="1" applyBorder="1" applyAlignment="1">
      <alignment horizontal="center"/>
    </xf>
    <xf numFmtId="164" fontId="5" fillId="0" borderId="10" xfId="12" applyNumberFormat="1" applyFont="1" applyBorder="1" applyAlignment="1">
      <alignment horizontal="right"/>
    </xf>
    <xf numFmtId="0" fontId="7" fillId="0" borderId="19" xfId="12" applyFont="1" applyBorder="1" applyAlignment="1">
      <alignment horizontal="center" vertical="center"/>
    </xf>
    <xf numFmtId="0" fontId="7" fillId="0" borderId="21" xfId="12" applyFont="1" applyBorder="1" applyAlignment="1">
      <alignment horizontal="left" vertical="center"/>
    </xf>
    <xf numFmtId="2" fontId="5" fillId="0" borderId="19" xfId="12" applyNumberFormat="1" applyFont="1" applyBorder="1"/>
    <xf numFmtId="1" fontId="5" fillId="0" borderId="20" xfId="12" applyNumberFormat="1" applyFont="1" applyBorder="1"/>
    <xf numFmtId="1" fontId="5" fillId="0" borderId="21" xfId="12" applyNumberFormat="1" applyFont="1" applyBorder="1"/>
    <xf numFmtId="165" fontId="5" fillId="0" borderId="19" xfId="12" applyNumberFormat="1" applyFont="1" applyBorder="1" applyAlignment="1">
      <alignment horizontal="center"/>
    </xf>
    <xf numFmtId="164" fontId="5" fillId="0" borderId="20" xfId="12" applyNumberFormat="1" applyFont="1" applyBorder="1" applyAlignment="1">
      <alignment horizontal="right"/>
    </xf>
    <xf numFmtId="0" fontId="7" fillId="0" borderId="32" xfId="12" applyFont="1" applyBorder="1" applyAlignment="1">
      <alignment horizontal="center"/>
    </xf>
    <xf numFmtId="0" fontId="7" fillId="0" borderId="33" xfId="12" applyFont="1" applyBorder="1" applyAlignment="1">
      <alignment horizontal="center"/>
    </xf>
    <xf numFmtId="0" fontId="7" fillId="0" borderId="66" xfId="12" applyFont="1" applyBorder="1" applyAlignment="1">
      <alignment horizontal="center"/>
    </xf>
    <xf numFmtId="0" fontId="5" fillId="0" borderId="32" xfId="12" applyFont="1" applyBorder="1" applyAlignment="1">
      <alignment horizontal="center" wrapText="1"/>
    </xf>
    <xf numFmtId="0" fontId="7" fillId="0" borderId="33" xfId="12" applyFont="1" applyBorder="1" applyAlignment="1">
      <alignment horizontal="center" wrapText="1"/>
    </xf>
    <xf numFmtId="0" fontId="7" fillId="0" borderId="66" xfId="12" applyFont="1" applyBorder="1" applyAlignment="1">
      <alignment horizontal="center" wrapText="1"/>
    </xf>
    <xf numFmtId="164" fontId="5" fillId="0" borderId="33" xfId="12" applyNumberFormat="1" applyFont="1" applyBorder="1" applyAlignment="1">
      <alignment horizontal="center" wrapText="1"/>
    </xf>
    <xf numFmtId="164" fontId="5" fillId="0" borderId="33" xfId="12" applyNumberFormat="1" applyFont="1" applyBorder="1" applyAlignment="1">
      <alignment horizontal="right" wrapText="1"/>
    </xf>
    <xf numFmtId="165" fontId="5" fillId="0" borderId="32" xfId="12" applyNumberFormat="1" applyFont="1" applyBorder="1" applyAlignment="1">
      <alignment horizontal="center" wrapText="1"/>
    </xf>
    <xf numFmtId="1" fontId="5" fillId="0" borderId="9" xfId="12" applyNumberFormat="1" applyFont="1" applyBorder="1" applyAlignment="1">
      <alignment horizontal="center"/>
    </xf>
    <xf numFmtId="1" fontId="5" fillId="0" borderId="19" xfId="12" applyNumberFormat="1" applyFont="1" applyBorder="1" applyAlignment="1">
      <alignment horizontal="center"/>
    </xf>
    <xf numFmtId="0" fontId="3" fillId="0" borderId="0" xfId="12" applyBorder="1"/>
    <xf numFmtId="0" fontId="32" fillId="0" borderId="0" xfId="12" applyFont="1" applyBorder="1" applyAlignment="1">
      <alignment horizontal="center"/>
    </xf>
    <xf numFmtId="0" fontId="32" fillId="0" borderId="0" xfId="12" applyFont="1" applyBorder="1" applyAlignment="1">
      <alignment horizontal="left"/>
    </xf>
    <xf numFmtId="0" fontId="33" fillId="0" borderId="0" xfId="12" applyFont="1" applyFill="1"/>
    <xf numFmtId="0" fontId="33" fillId="0" borderId="0" xfId="12" applyFont="1" applyFill="1" applyBorder="1"/>
    <xf numFmtId="14" fontId="33" fillId="0" borderId="0" xfId="12" applyNumberFormat="1" applyFont="1" applyFill="1" applyBorder="1"/>
    <xf numFmtId="0" fontId="34" fillId="0" borderId="5" xfId="12" applyFont="1" applyFill="1" applyBorder="1"/>
    <xf numFmtId="0" fontId="34" fillId="0" borderId="8" xfId="12" applyFont="1" applyFill="1" applyBorder="1"/>
    <xf numFmtId="0" fontId="34" fillId="0" borderId="8" xfId="12" applyFont="1" applyFill="1" applyBorder="1" applyAlignment="1">
      <alignment horizontal="centerContinuous"/>
    </xf>
    <xf numFmtId="0" fontId="21" fillId="0" borderId="6" xfId="12" applyFont="1" applyFill="1" applyBorder="1" applyAlignment="1">
      <alignment horizontal="centerContinuous"/>
    </xf>
    <xf numFmtId="0" fontId="21" fillId="0" borderId="2" xfId="12" applyFont="1" applyFill="1" applyBorder="1"/>
    <xf numFmtId="1" fontId="34" fillId="0" borderId="3" xfId="12" applyNumberFormat="1" applyFont="1" applyFill="1" applyBorder="1"/>
    <xf numFmtId="0" fontId="34" fillId="0" borderId="4" xfId="12" applyFont="1" applyFill="1" applyBorder="1"/>
    <xf numFmtId="0" fontId="21" fillId="0" borderId="3" xfId="12" applyFont="1" applyFill="1" applyBorder="1"/>
    <xf numFmtId="0" fontId="34" fillId="0" borderId="3" xfId="12" applyFont="1" applyFill="1" applyBorder="1"/>
    <xf numFmtId="0" fontId="34" fillId="0" borderId="2" xfId="12" applyFont="1" applyFill="1" applyBorder="1"/>
    <xf numFmtId="0" fontId="34" fillId="0" borderId="67" xfId="12" applyFont="1" applyFill="1" applyBorder="1"/>
    <xf numFmtId="49" fontId="34" fillId="0" borderId="3" xfId="12" applyNumberFormat="1" applyFont="1" applyFill="1" applyBorder="1" applyAlignment="1">
      <alignment horizontal="right"/>
    </xf>
    <xf numFmtId="0" fontId="21" fillId="0" borderId="0" xfId="12" applyFont="1" applyFill="1"/>
    <xf numFmtId="0" fontId="34" fillId="0" borderId="5" xfId="12" applyFont="1" applyFill="1" applyBorder="1" applyAlignment="1"/>
    <xf numFmtId="0" fontId="34" fillId="0" borderId="8" xfId="12" applyFont="1" applyFill="1" applyBorder="1" applyAlignment="1"/>
    <xf numFmtId="0" fontId="34" fillId="0" borderId="7" xfId="12" applyFont="1" applyFill="1" applyBorder="1" applyAlignment="1">
      <alignment horizontal="center"/>
    </xf>
    <xf numFmtId="0" fontId="21" fillId="0" borderId="8" xfId="12" applyFont="1" applyFill="1" applyBorder="1" applyAlignment="1">
      <alignment horizontal="centerContinuous"/>
    </xf>
    <xf numFmtId="0" fontId="34" fillId="0" borderId="52" xfId="12" applyFont="1" applyFill="1" applyBorder="1" applyAlignment="1">
      <alignment horizontal="center"/>
    </xf>
    <xf numFmtId="0" fontId="34" fillId="0" borderId="53" xfId="12" applyFont="1" applyFill="1" applyBorder="1" applyAlignment="1">
      <alignment horizontal="center"/>
    </xf>
    <xf numFmtId="0" fontId="34" fillId="0" borderId="54" xfId="12" applyFont="1" applyFill="1" applyBorder="1" applyAlignment="1">
      <alignment horizontal="center"/>
    </xf>
    <xf numFmtId="0" fontId="34" fillId="0" borderId="63" xfId="12" applyFont="1" applyFill="1" applyBorder="1" applyAlignment="1">
      <alignment horizontal="center"/>
    </xf>
    <xf numFmtId="0" fontId="34" fillId="0" borderId="62" xfId="12" applyFont="1" applyFill="1" applyBorder="1" applyAlignment="1">
      <alignment horizontal="center"/>
    </xf>
    <xf numFmtId="0" fontId="34" fillId="0" borderId="0" xfId="12" applyFont="1" applyFill="1" applyBorder="1" applyAlignment="1">
      <alignment horizontal="center"/>
    </xf>
    <xf numFmtId="0" fontId="34" fillId="0" borderId="24" xfId="12" applyFont="1" applyFill="1" applyBorder="1" applyAlignment="1">
      <alignment horizontal="center"/>
    </xf>
    <xf numFmtId="0" fontId="34" fillId="0" borderId="12" xfId="12" applyFont="1" applyFill="1" applyBorder="1" applyAlignment="1"/>
    <xf numFmtId="0" fontId="34" fillId="0" borderId="15" xfId="12" applyFont="1" applyFill="1" applyBorder="1" applyAlignment="1"/>
    <xf numFmtId="0" fontId="34" fillId="0" borderId="14" xfId="12" applyFont="1" applyFill="1" applyBorder="1" applyAlignment="1">
      <alignment horizontal="center"/>
    </xf>
    <xf numFmtId="0" fontId="21" fillId="0" borderId="15" xfId="12" applyFont="1" applyFill="1" applyBorder="1"/>
    <xf numFmtId="0" fontId="21" fillId="0" borderId="13" xfId="12" applyFont="1" applyFill="1" applyBorder="1"/>
    <xf numFmtId="0" fontId="21" fillId="0" borderId="52" xfId="12" applyFont="1" applyFill="1" applyBorder="1" applyAlignment="1">
      <alignment horizontal="center"/>
    </xf>
    <xf numFmtId="0" fontId="21" fillId="0" borderId="53" xfId="12" applyFont="1" applyFill="1" applyBorder="1" applyAlignment="1">
      <alignment horizontal="center"/>
    </xf>
    <xf numFmtId="0" fontId="21" fillId="0" borderId="54" xfId="12" applyFont="1" applyFill="1" applyBorder="1" applyAlignment="1">
      <alignment horizontal="center"/>
    </xf>
    <xf numFmtId="0" fontId="21" fillId="0" borderId="63" xfId="12" applyFont="1" applyFill="1" applyBorder="1" applyAlignment="1">
      <alignment horizontal="center"/>
    </xf>
    <xf numFmtId="0" fontId="21" fillId="0" borderId="62" xfId="12" applyFont="1" applyFill="1" applyBorder="1" applyAlignment="1">
      <alignment horizontal="center"/>
    </xf>
    <xf numFmtId="0" fontId="21" fillId="0" borderId="5" xfId="12" applyFont="1" applyFill="1" applyBorder="1" applyAlignment="1">
      <alignment textRotation="90"/>
    </xf>
    <xf numFmtId="0" fontId="21" fillId="0" borderId="6" xfId="12" applyFont="1" applyFill="1" applyBorder="1"/>
    <xf numFmtId="0" fontId="21" fillId="0" borderId="0" xfId="12" applyFont="1" applyFill="1" applyBorder="1"/>
    <xf numFmtId="0" fontId="21" fillId="0" borderId="5" xfId="12" applyFont="1" applyFill="1" applyBorder="1"/>
    <xf numFmtId="0" fontId="21" fillId="0" borderId="55" xfId="12" applyFont="1" applyFill="1" applyBorder="1" applyAlignment="1"/>
    <xf numFmtId="0" fontId="21" fillId="0" borderId="56" xfId="12" applyFont="1" applyFill="1" applyBorder="1"/>
    <xf numFmtId="0" fontId="21" fillId="0" borderId="9" xfId="12" applyFont="1" applyFill="1" applyBorder="1"/>
    <xf numFmtId="0" fontId="21" fillId="0" borderId="10" xfId="12" applyFont="1" applyFill="1" applyBorder="1"/>
    <xf numFmtId="0" fontId="21" fillId="0" borderId="11" xfId="12" applyFont="1" applyFill="1" applyBorder="1"/>
    <xf numFmtId="0" fontId="21" fillId="0" borderId="61" xfId="12" applyFont="1" applyFill="1" applyBorder="1"/>
    <xf numFmtId="0" fontId="21" fillId="0" borderId="31" xfId="12" applyFont="1" applyFill="1" applyBorder="1"/>
    <xf numFmtId="0" fontId="21" fillId="0" borderId="24" xfId="12" applyFont="1" applyFill="1" applyBorder="1" applyAlignment="1">
      <alignment textRotation="90"/>
    </xf>
    <xf numFmtId="0" fontId="21" fillId="0" borderId="25" xfId="12" applyNumberFormat="1" applyFont="1" applyFill="1" applyBorder="1"/>
    <xf numFmtId="0" fontId="21" fillId="0" borderId="24" xfId="12" applyFont="1" applyFill="1" applyBorder="1"/>
    <xf numFmtId="0" fontId="21" fillId="0" borderId="25" xfId="12" applyFont="1" applyFill="1" applyBorder="1"/>
    <xf numFmtId="1" fontId="3" fillId="0" borderId="35" xfId="12" applyNumberFormat="1" applyFill="1" applyBorder="1"/>
    <xf numFmtId="2" fontId="21" fillId="0" borderId="38" xfId="12" applyNumberFormat="1" applyFont="1" applyFill="1" applyBorder="1"/>
    <xf numFmtId="2" fontId="21" fillId="0" borderId="39" xfId="12" applyNumberFormat="1" applyFont="1" applyFill="1" applyBorder="1"/>
    <xf numFmtId="165" fontId="21" fillId="0" borderId="25" xfId="12" applyNumberFormat="1" applyFont="1" applyFill="1" applyBorder="1"/>
    <xf numFmtId="0" fontId="21" fillId="0" borderId="12" xfId="12" applyFont="1" applyFill="1" applyBorder="1"/>
    <xf numFmtId="0" fontId="21" fillId="0" borderId="27" xfId="12" applyFont="1" applyFill="1" applyBorder="1" applyAlignment="1"/>
    <xf numFmtId="1" fontId="21" fillId="0" borderId="19" xfId="12" applyNumberFormat="1" applyFont="1" applyFill="1" applyBorder="1"/>
    <xf numFmtId="2" fontId="21" fillId="0" borderId="20" xfId="12" applyNumberFormat="1" applyFont="1" applyFill="1" applyBorder="1"/>
    <xf numFmtId="2" fontId="21" fillId="0" borderId="21" xfId="12" applyNumberFormat="1" applyFont="1" applyFill="1" applyBorder="1"/>
    <xf numFmtId="2" fontId="21" fillId="0" borderId="41" xfId="12" applyNumberFormat="1" applyFont="1" applyFill="1" applyBorder="1"/>
    <xf numFmtId="1" fontId="21" fillId="0" borderId="64" xfId="12" applyNumberFormat="1" applyFont="1" applyFill="1" applyBorder="1"/>
    <xf numFmtId="0" fontId="21" fillId="0" borderId="0" xfId="12" applyFont="1" applyFill="1" applyBorder="1" applyAlignment="1">
      <alignment horizontal="center"/>
    </xf>
    <xf numFmtId="0" fontId="21" fillId="0" borderId="22" xfId="12" applyFont="1" applyFill="1" applyBorder="1" applyAlignment="1"/>
    <xf numFmtId="0" fontId="21" fillId="0" borderId="29" xfId="12" applyFont="1" applyFill="1" applyBorder="1"/>
    <xf numFmtId="0" fontId="21" fillId="0" borderId="22" xfId="12" applyFont="1" applyFill="1" applyBorder="1"/>
    <xf numFmtId="0" fontId="21" fillId="0" borderId="23" xfId="12" applyNumberFormat="1" applyFont="1" applyFill="1" applyBorder="1"/>
    <xf numFmtId="0" fontId="21" fillId="0" borderId="68" xfId="12" applyFont="1" applyFill="1" applyBorder="1" applyAlignment="1"/>
    <xf numFmtId="0" fontId="21" fillId="0" borderId="37" xfId="12" applyFont="1" applyFill="1" applyBorder="1"/>
    <xf numFmtId="0" fontId="21" fillId="0" borderId="48" xfId="12" applyFont="1" applyFill="1" applyBorder="1"/>
    <xf numFmtId="0" fontId="21" fillId="0" borderId="49" xfId="12" applyNumberFormat="1" applyFont="1" applyFill="1" applyBorder="1"/>
    <xf numFmtId="165" fontId="21" fillId="0" borderId="37" xfId="12" applyNumberFormat="1" applyFont="1" applyFill="1" applyBorder="1"/>
    <xf numFmtId="165" fontId="21" fillId="0" borderId="49" xfId="12" applyNumberFormat="1" applyFont="1" applyFill="1" applyBorder="1"/>
    <xf numFmtId="0" fontId="21" fillId="0" borderId="37" xfId="12" applyNumberFormat="1" applyFont="1" applyFill="1" applyBorder="1"/>
    <xf numFmtId="0" fontId="21" fillId="0" borderId="30" xfId="12" applyFont="1" applyFill="1" applyBorder="1"/>
    <xf numFmtId="0" fontId="21" fillId="0" borderId="27" xfId="12" applyFont="1" applyFill="1" applyBorder="1"/>
    <xf numFmtId="165" fontId="21" fillId="0" borderId="30" xfId="12" applyNumberFormat="1" applyFont="1" applyFill="1" applyBorder="1"/>
    <xf numFmtId="0" fontId="21" fillId="0" borderId="12" xfId="12" applyFont="1" applyFill="1" applyBorder="1" applyAlignment="1">
      <alignment textRotation="90"/>
    </xf>
    <xf numFmtId="0" fontId="21" fillId="0" borderId="3" xfId="12" applyFont="1" applyFill="1" applyBorder="1" applyAlignment="1"/>
    <xf numFmtId="0" fontId="21" fillId="0" borderId="4" xfId="12" applyFont="1" applyFill="1" applyBorder="1"/>
    <xf numFmtId="0" fontId="21" fillId="0" borderId="7" xfId="12" applyFont="1" applyFill="1" applyBorder="1"/>
    <xf numFmtId="0" fontId="21" fillId="0" borderId="26" xfId="12" applyFont="1" applyFill="1" applyBorder="1"/>
    <xf numFmtId="0" fontId="21" fillId="0" borderId="57" xfId="12" applyFont="1" applyFill="1" applyBorder="1"/>
    <xf numFmtId="0" fontId="21" fillId="0" borderId="19" xfId="12" applyFont="1" applyFill="1" applyBorder="1"/>
    <xf numFmtId="0" fontId="21" fillId="0" borderId="64" xfId="12" applyFont="1" applyFill="1" applyBorder="1"/>
    <xf numFmtId="0" fontId="21" fillId="0" borderId="26" xfId="12" applyFont="1" applyFill="1" applyBorder="1" applyAlignment="1">
      <alignment horizontal="center"/>
    </xf>
    <xf numFmtId="0" fontId="21" fillId="0" borderId="8" xfId="12" applyNumberFormat="1" applyFont="1" applyFill="1" applyBorder="1"/>
    <xf numFmtId="1" fontId="21" fillId="0" borderId="48" xfId="12" applyNumberFormat="1" applyFont="1" applyFill="1" applyBorder="1"/>
    <xf numFmtId="1" fontId="21" fillId="0" borderId="12" xfId="12" applyNumberFormat="1" applyFont="1" applyFill="1" applyBorder="1"/>
    <xf numFmtId="0" fontId="21" fillId="0" borderId="14" xfId="12" applyFont="1" applyFill="1" applyBorder="1"/>
    <xf numFmtId="0" fontId="21" fillId="0" borderId="3" xfId="12" applyFont="1" applyFill="1" applyBorder="1" applyAlignment="1">
      <alignment horizontal="left"/>
    </xf>
    <xf numFmtId="0" fontId="3" fillId="0" borderId="5" xfId="12" applyFill="1" applyBorder="1"/>
    <xf numFmtId="0" fontId="3" fillId="0" borderId="6" xfId="12" applyFill="1" applyBorder="1"/>
    <xf numFmtId="0" fontId="3" fillId="0" borderId="7" xfId="12" applyFill="1" applyBorder="1"/>
    <xf numFmtId="0" fontId="3" fillId="0" borderId="22" xfId="12" applyFill="1" applyBorder="1"/>
    <xf numFmtId="0" fontId="3" fillId="0" borderId="29" xfId="12" applyFill="1" applyBorder="1"/>
    <xf numFmtId="0" fontId="3" fillId="0" borderId="22" xfId="12" applyFill="1" applyBorder="1" applyAlignment="1">
      <alignment horizontal="center"/>
    </xf>
    <xf numFmtId="0" fontId="3" fillId="0" borderId="10" xfId="12" applyNumberFormat="1" applyFill="1" applyBorder="1"/>
    <xf numFmtId="0" fontId="3" fillId="0" borderId="11" xfId="12" applyNumberFormat="1" applyFill="1" applyBorder="1"/>
    <xf numFmtId="168" fontId="3" fillId="0" borderId="11" xfId="12" applyNumberFormat="1" applyFill="1" applyBorder="1"/>
    <xf numFmtId="168" fontId="3" fillId="0" borderId="10" xfId="12" applyNumberFormat="1" applyFill="1" applyBorder="1"/>
    <xf numFmtId="2" fontId="21" fillId="0" borderId="0" xfId="12" applyNumberFormat="1" applyFont="1" applyFill="1"/>
    <xf numFmtId="43" fontId="21" fillId="0" borderId="0" xfId="7" applyFont="1" applyFill="1"/>
    <xf numFmtId="2" fontId="3" fillId="0" borderId="0" xfId="12" applyNumberFormat="1" applyFill="1"/>
    <xf numFmtId="0" fontId="3" fillId="0" borderId="12" xfId="12" applyFill="1" applyBorder="1" applyAlignment="1">
      <alignment textRotation="90"/>
    </xf>
    <xf numFmtId="0" fontId="3" fillId="0" borderId="13" xfId="12" applyFill="1" applyBorder="1"/>
    <xf numFmtId="0" fontId="3" fillId="0" borderId="14" xfId="12" applyFill="1" applyBorder="1" applyAlignment="1">
      <alignment horizontal="center"/>
    </xf>
    <xf numFmtId="0" fontId="3" fillId="0" borderId="12" xfId="12" applyFill="1" applyBorder="1"/>
    <xf numFmtId="0" fontId="3" fillId="0" borderId="12" xfId="12" applyFill="1" applyBorder="1" applyAlignment="1">
      <alignment horizontal="center"/>
    </xf>
    <xf numFmtId="0" fontId="3" fillId="0" borderId="15" xfId="12" applyFill="1" applyBorder="1"/>
    <xf numFmtId="0" fontId="3" fillId="0" borderId="24" xfId="12" applyFill="1" applyBorder="1"/>
    <xf numFmtId="0" fontId="3" fillId="0" borderId="25" xfId="12" applyFill="1" applyBorder="1"/>
    <xf numFmtId="0" fontId="3" fillId="0" borderId="26" xfId="12" applyFill="1" applyBorder="1"/>
    <xf numFmtId="0" fontId="3" fillId="0" borderId="55" xfId="12" applyFill="1" applyBorder="1"/>
    <xf numFmtId="0" fontId="3" fillId="0" borderId="56" xfId="12" applyFill="1" applyBorder="1"/>
    <xf numFmtId="0" fontId="3" fillId="0" borderId="55" xfId="12" applyFill="1" applyBorder="1" applyAlignment="1">
      <alignment horizontal="center"/>
    </xf>
    <xf numFmtId="0" fontId="3" fillId="0" borderId="35" xfId="12" applyNumberFormat="1" applyFill="1" applyBorder="1"/>
    <xf numFmtId="164" fontId="3" fillId="0" borderId="11" xfId="12" applyNumberFormat="1" applyFill="1" applyBorder="1"/>
    <xf numFmtId="0" fontId="3" fillId="0" borderId="24" xfId="12" applyFill="1" applyBorder="1" applyAlignment="1">
      <alignment textRotation="90"/>
    </xf>
    <xf numFmtId="0" fontId="3" fillId="0" borderId="26" xfId="12" applyFill="1" applyBorder="1" applyAlignment="1">
      <alignment horizontal="center"/>
    </xf>
    <xf numFmtId="164" fontId="3" fillId="0" borderId="15" xfId="12" applyNumberFormat="1" applyFill="1" applyBorder="1"/>
    <xf numFmtId="0" fontId="21" fillId="0" borderId="8" xfId="12" applyFont="1" applyFill="1" applyBorder="1"/>
    <xf numFmtId="0" fontId="21" fillId="0" borderId="23" xfId="12" applyFont="1" applyFill="1" applyBorder="1"/>
    <xf numFmtId="0" fontId="21" fillId="0" borderId="23" xfId="12" applyFont="1" applyFill="1" applyBorder="1" applyAlignment="1">
      <alignment horizontal="center"/>
    </xf>
    <xf numFmtId="2" fontId="21" fillId="0" borderId="10" xfId="12" applyNumberFormat="1" applyFont="1" applyFill="1" applyBorder="1"/>
    <xf numFmtId="2" fontId="21" fillId="0" borderId="11" xfId="12" applyNumberFormat="1" applyFont="1" applyFill="1" applyBorder="1"/>
    <xf numFmtId="2" fontId="21" fillId="0" borderId="31" xfId="12" applyNumberFormat="1" applyFont="1" applyFill="1" applyBorder="1"/>
    <xf numFmtId="168" fontId="21" fillId="0" borderId="10" xfId="12" applyNumberFormat="1" applyFont="1" applyFill="1" applyBorder="1"/>
    <xf numFmtId="0" fontId="21" fillId="0" borderId="68" xfId="12" applyFont="1" applyFill="1" applyBorder="1"/>
    <xf numFmtId="0" fontId="21" fillId="0" borderId="69" xfId="12" applyFont="1" applyFill="1" applyBorder="1"/>
    <xf numFmtId="0" fontId="21" fillId="0" borderId="69" xfId="12" applyFont="1" applyFill="1" applyBorder="1" applyAlignment="1">
      <alignment horizontal="center"/>
    </xf>
    <xf numFmtId="1" fontId="21" fillId="0" borderId="16" xfId="12" applyNumberFormat="1" applyFont="1" applyFill="1" applyBorder="1"/>
    <xf numFmtId="2" fontId="21" fillId="0" borderId="17" xfId="12" applyNumberFormat="1" applyFont="1" applyFill="1" applyBorder="1"/>
    <xf numFmtId="2" fontId="21" fillId="0" borderId="18" xfId="12" applyNumberFormat="1" applyFont="1" applyFill="1" applyBorder="1"/>
    <xf numFmtId="0" fontId="34" fillId="0" borderId="24" xfId="12" applyFont="1" applyFill="1" applyBorder="1"/>
    <xf numFmtId="0" fontId="34" fillId="0" borderId="25" xfId="12" applyFont="1" applyFill="1" applyBorder="1" applyAlignment="1">
      <alignment horizontal="center"/>
    </xf>
    <xf numFmtId="0" fontId="34" fillId="0" borderId="1" xfId="12" applyFont="1" applyFill="1" applyBorder="1"/>
    <xf numFmtId="0" fontId="34" fillId="0" borderId="70" xfId="12" applyFont="1" applyFill="1" applyBorder="1"/>
    <xf numFmtId="0" fontId="34" fillId="0" borderId="56" xfId="12" applyFont="1" applyFill="1" applyBorder="1"/>
    <xf numFmtId="0" fontId="34" fillId="0" borderId="12" xfId="12" applyFont="1" applyFill="1" applyBorder="1"/>
    <xf numFmtId="0" fontId="21" fillId="0" borderId="13" xfId="12" applyFont="1" applyFill="1" applyBorder="1" applyAlignment="1">
      <alignment horizontal="center"/>
    </xf>
    <xf numFmtId="0" fontId="21" fillId="0" borderId="17" xfId="12" applyFont="1" applyFill="1" applyBorder="1"/>
    <xf numFmtId="0" fontId="21" fillId="0" borderId="18" xfId="12" applyFont="1" applyFill="1" applyBorder="1"/>
    <xf numFmtId="0" fontId="21" fillId="0" borderId="42" xfId="12" applyFont="1" applyFill="1" applyBorder="1" applyAlignment="1">
      <alignment horizontal="center"/>
    </xf>
    <xf numFmtId="0" fontId="21" fillId="0" borderId="43" xfId="12" applyFont="1" applyFill="1" applyBorder="1" applyAlignment="1">
      <alignment horizontal="center"/>
    </xf>
    <xf numFmtId="0" fontId="21" fillId="0" borderId="44" xfId="12" applyFont="1" applyFill="1" applyBorder="1" applyAlignment="1">
      <alignment horizontal="center"/>
    </xf>
    <xf numFmtId="0" fontId="21" fillId="0" borderId="23" xfId="12" applyFont="1" applyFill="1" applyBorder="1" applyAlignment="1">
      <alignment horizontal="center" wrapText="1"/>
    </xf>
    <xf numFmtId="0" fontId="34" fillId="0" borderId="23" xfId="12" applyFont="1" applyFill="1" applyBorder="1"/>
    <xf numFmtId="2" fontId="21" fillId="0" borderId="9" xfId="12" applyNumberFormat="1" applyFont="1" applyFill="1" applyBorder="1"/>
    <xf numFmtId="1" fontId="21" fillId="0" borderId="10" xfId="12" applyNumberFormat="1" applyFont="1" applyFill="1" applyBorder="1"/>
    <xf numFmtId="1" fontId="21" fillId="0" borderId="11" xfId="12" applyNumberFormat="1" applyFont="1" applyFill="1" applyBorder="1"/>
    <xf numFmtId="0" fontId="34" fillId="0" borderId="69" xfId="12" applyFont="1" applyFill="1" applyBorder="1"/>
    <xf numFmtId="2" fontId="21" fillId="0" borderId="16" xfId="12" applyNumberFormat="1" applyFont="1" applyFill="1" applyBorder="1"/>
    <xf numFmtId="1" fontId="21" fillId="0" borderId="17" xfId="12" applyNumberFormat="1" applyFont="1" applyFill="1" applyBorder="1"/>
    <xf numFmtId="1" fontId="21" fillId="0" borderId="18" xfId="12" applyNumberFormat="1" applyFont="1" applyFill="1" applyBorder="1"/>
    <xf numFmtId="2" fontId="21" fillId="0" borderId="40" xfId="12" applyNumberFormat="1" applyFont="1" applyFill="1" applyBorder="1"/>
    <xf numFmtId="0" fontId="21" fillId="0" borderId="48" xfId="12" applyFont="1" applyFill="1" applyBorder="1" applyAlignment="1"/>
    <xf numFmtId="0" fontId="21" fillId="0" borderId="49" xfId="12" applyFont="1" applyFill="1" applyBorder="1"/>
    <xf numFmtId="0" fontId="21" fillId="0" borderId="35" xfId="12" applyFont="1" applyFill="1" applyBorder="1"/>
    <xf numFmtId="0" fontId="21" fillId="0" borderId="38" xfId="12" applyFont="1" applyFill="1" applyBorder="1"/>
    <xf numFmtId="0" fontId="21" fillId="0" borderId="39" xfId="12" applyFont="1" applyFill="1" applyBorder="1"/>
    <xf numFmtId="2" fontId="21" fillId="0" borderId="36" xfId="12" applyNumberFormat="1" applyFont="1" applyFill="1" applyBorder="1"/>
    <xf numFmtId="0" fontId="35" fillId="0" borderId="55" xfId="12" applyFont="1" applyFill="1" applyBorder="1" applyAlignment="1"/>
    <xf numFmtId="0" fontId="35" fillId="0" borderId="1" xfId="12" applyFont="1" applyFill="1" applyBorder="1"/>
    <xf numFmtId="0" fontId="35" fillId="0" borderId="32" xfId="12" applyFont="1" applyFill="1" applyBorder="1"/>
    <xf numFmtId="0" fontId="35" fillId="0" borderId="33" xfId="12" applyFont="1" applyFill="1" applyBorder="1"/>
    <xf numFmtId="0" fontId="35" fillId="0" borderId="66" xfId="12" applyFont="1" applyFill="1" applyBorder="1"/>
    <xf numFmtId="0" fontId="35" fillId="0" borderId="35" xfId="12" applyNumberFormat="1" applyFont="1" applyFill="1" applyBorder="1"/>
    <xf numFmtId="2" fontId="35" fillId="0" borderId="35" xfId="12" applyNumberFormat="1" applyFont="1" applyFill="1" applyBorder="1"/>
    <xf numFmtId="2" fontId="35" fillId="0" borderId="38" xfId="12" applyNumberFormat="1" applyFont="1" applyFill="1" applyBorder="1"/>
    <xf numFmtId="2" fontId="35" fillId="0" borderId="37" xfId="12" applyNumberFormat="1" applyFont="1" applyFill="1" applyBorder="1"/>
    <xf numFmtId="0" fontId="21" fillId="0" borderId="1" xfId="12" applyFont="1" applyFill="1" applyBorder="1"/>
    <xf numFmtId="2" fontId="21" fillId="0" borderId="32" xfId="12" applyNumberFormat="1" applyFont="1" applyFill="1" applyBorder="1"/>
    <xf numFmtId="1" fontId="21" fillId="0" borderId="33" xfId="12" applyNumberFormat="1" applyFont="1" applyFill="1" applyBorder="1"/>
    <xf numFmtId="2" fontId="21" fillId="0" borderId="33" xfId="12" applyNumberFormat="1" applyFont="1" applyFill="1" applyBorder="1"/>
    <xf numFmtId="1" fontId="21" fillId="0" borderId="66" xfId="12" applyNumberFormat="1" applyFont="1" applyFill="1" applyBorder="1"/>
    <xf numFmtId="2" fontId="21" fillId="0" borderId="66" xfId="12" applyNumberFormat="1" applyFont="1" applyFill="1" applyBorder="1"/>
    <xf numFmtId="2" fontId="21" fillId="0" borderId="34" xfId="12" applyNumberFormat="1" applyFont="1" applyFill="1" applyBorder="1"/>
    <xf numFmtId="2" fontId="21" fillId="0" borderId="35" xfId="12" applyNumberFormat="1" applyFont="1" applyFill="1" applyBorder="1"/>
    <xf numFmtId="1" fontId="21" fillId="0" borderId="38" xfId="12" applyNumberFormat="1" applyFont="1" applyFill="1" applyBorder="1"/>
    <xf numFmtId="1" fontId="21" fillId="0" borderId="39" xfId="12" applyNumberFormat="1" applyFont="1" applyFill="1" applyBorder="1"/>
    <xf numFmtId="0" fontId="35" fillId="0" borderId="0" xfId="12" applyFont="1" applyFill="1"/>
    <xf numFmtId="0" fontId="35" fillId="0" borderId="24" xfId="12" applyFont="1" applyFill="1" applyBorder="1" applyAlignment="1"/>
    <xf numFmtId="0" fontId="35" fillId="0" borderId="0" xfId="12" applyFont="1" applyFill="1" applyBorder="1"/>
    <xf numFmtId="0" fontId="35" fillId="0" borderId="32" xfId="12" applyNumberFormat="1" applyFont="1" applyFill="1" applyBorder="1"/>
    <xf numFmtId="2" fontId="35" fillId="0" borderId="32" xfId="12" applyNumberFormat="1" applyFont="1" applyFill="1" applyBorder="1"/>
    <xf numFmtId="2" fontId="35" fillId="0" borderId="33" xfId="12" applyNumberFormat="1" applyFont="1" applyFill="1" applyBorder="1"/>
    <xf numFmtId="2" fontId="35" fillId="0" borderId="66" xfId="12" applyNumberFormat="1" applyFont="1" applyFill="1" applyBorder="1"/>
    <xf numFmtId="2" fontId="35" fillId="0" borderId="34" xfId="12" applyNumberFormat="1" applyFont="1" applyFill="1" applyBorder="1"/>
    <xf numFmtId="2" fontId="35" fillId="0" borderId="43" xfId="12" applyNumberFormat="1" applyFont="1" applyFill="1" applyBorder="1"/>
    <xf numFmtId="2" fontId="35" fillId="0" borderId="44" xfId="12" applyNumberFormat="1" applyFont="1" applyFill="1" applyBorder="1"/>
    <xf numFmtId="2" fontId="35" fillId="0" borderId="71" xfId="12" applyNumberFormat="1" applyFont="1" applyFill="1" applyBorder="1"/>
    <xf numFmtId="0" fontId="36" fillId="0" borderId="38" xfId="12" applyFont="1" applyFill="1" applyBorder="1" applyProtection="1">
      <protection locked="0"/>
    </xf>
    <xf numFmtId="0" fontId="36" fillId="0" borderId="38" xfId="12" applyFont="1" applyFill="1" applyBorder="1" applyAlignment="1" applyProtection="1">
      <alignment horizontal="center"/>
      <protection locked="0"/>
    </xf>
    <xf numFmtId="0" fontId="36" fillId="0" borderId="36" xfId="12" applyFont="1" applyFill="1" applyBorder="1" applyProtection="1">
      <protection locked="0"/>
    </xf>
    <xf numFmtId="0" fontId="3" fillId="0" borderId="38" xfId="12" applyFill="1" applyBorder="1" applyAlignment="1">
      <alignment horizontal="center"/>
    </xf>
    <xf numFmtId="0" fontId="3" fillId="0" borderId="33" xfId="12" applyFill="1" applyBorder="1"/>
    <xf numFmtId="0" fontId="3" fillId="0" borderId="38" xfId="12" applyFill="1" applyBorder="1"/>
    <xf numFmtId="2" fontId="3" fillId="0" borderId="38" xfId="12" applyNumberFormat="1" applyFill="1" applyBorder="1" applyAlignment="1">
      <alignment horizontal="center"/>
    </xf>
    <xf numFmtId="2" fontId="36" fillId="0" borderId="38" xfId="12" applyNumberFormat="1" applyFont="1" applyFill="1" applyBorder="1" applyProtection="1">
      <protection locked="0"/>
    </xf>
    <xf numFmtId="164" fontId="3" fillId="0" borderId="38" xfId="12" applyNumberFormat="1" applyFill="1" applyBorder="1"/>
    <xf numFmtId="49" fontId="21" fillId="0" borderId="0" xfId="12" applyNumberFormat="1" applyFont="1" applyFill="1"/>
    <xf numFmtId="168" fontId="21" fillId="0" borderId="0" xfId="12" applyNumberFormat="1" applyFont="1" applyFill="1"/>
    <xf numFmtId="164" fontId="21" fillId="0" borderId="0" xfId="12" applyNumberFormat="1" applyFont="1" applyFill="1"/>
    <xf numFmtId="0" fontId="37" fillId="0" borderId="0" xfId="12" applyFont="1" applyFill="1" applyBorder="1"/>
    <xf numFmtId="0" fontId="3" fillId="0" borderId="0" xfId="12" applyFill="1" applyBorder="1"/>
    <xf numFmtId="165" fontId="3" fillId="0" borderId="0" xfId="12" applyNumberFormat="1" applyFill="1" applyBorder="1"/>
    <xf numFmtId="14" fontId="21" fillId="0" borderId="0" xfId="12" applyNumberFormat="1" applyFont="1" applyFill="1" applyBorder="1"/>
    <xf numFmtId="0" fontId="35" fillId="0" borderId="3" xfId="12" applyFont="1" applyFill="1" applyBorder="1"/>
    <xf numFmtId="1" fontId="34" fillId="0" borderId="4" xfId="12" applyNumberFormat="1" applyFont="1" applyFill="1" applyBorder="1"/>
    <xf numFmtId="0" fontId="34" fillId="0" borderId="7" xfId="12" applyFont="1" applyFill="1" applyBorder="1"/>
    <xf numFmtId="0" fontId="34" fillId="0" borderId="15" xfId="12" applyFont="1" applyFill="1" applyBorder="1"/>
    <xf numFmtId="0" fontId="21" fillId="0" borderId="55" xfId="12" applyFont="1" applyFill="1" applyBorder="1" applyAlignment="1">
      <alignment horizontal="left"/>
    </xf>
    <xf numFmtId="0" fontId="21" fillId="0" borderId="55" xfId="12" applyFont="1" applyFill="1" applyBorder="1" applyAlignment="1">
      <alignment horizontal="center"/>
    </xf>
    <xf numFmtId="0" fontId="21" fillId="0" borderId="22" xfId="12" applyFont="1" applyFill="1" applyBorder="1" applyAlignment="1">
      <alignment horizontal="left"/>
    </xf>
    <xf numFmtId="0" fontId="21" fillId="0" borderId="55" xfId="12" applyFont="1" applyFill="1" applyBorder="1"/>
    <xf numFmtId="1" fontId="21" fillId="0" borderId="1" xfId="12" applyNumberFormat="1" applyFont="1" applyFill="1" applyBorder="1"/>
    <xf numFmtId="1" fontId="21" fillId="0" borderId="56" xfId="12" applyNumberFormat="1" applyFont="1" applyFill="1" applyBorder="1"/>
    <xf numFmtId="0" fontId="21" fillId="0" borderId="68" xfId="12" applyFont="1" applyFill="1" applyBorder="1" applyAlignment="1">
      <alignment horizontal="center"/>
    </xf>
    <xf numFmtId="2" fontId="21" fillId="0" borderId="37" xfId="12" applyNumberFormat="1" applyFont="1" applyFill="1" applyBorder="1"/>
    <xf numFmtId="2" fontId="21" fillId="0" borderId="30" xfId="12" applyNumberFormat="1" applyFont="1" applyFill="1" applyBorder="1"/>
    <xf numFmtId="2" fontId="21" fillId="0" borderId="28" xfId="12" applyNumberFormat="1" applyFont="1" applyFill="1" applyBorder="1"/>
    <xf numFmtId="2" fontId="3" fillId="0" borderId="9" xfId="12" applyNumberFormat="1" applyFill="1" applyBorder="1"/>
    <xf numFmtId="164" fontId="3" fillId="0" borderId="10" xfId="12" applyNumberFormat="1" applyFill="1" applyBorder="1"/>
    <xf numFmtId="164" fontId="3" fillId="0" borderId="31" xfId="12" applyNumberFormat="1" applyFill="1" applyBorder="1"/>
    <xf numFmtId="169" fontId="21" fillId="0" borderId="0" xfId="12" applyNumberFormat="1" applyFont="1" applyFill="1"/>
    <xf numFmtId="169" fontId="3" fillId="0" borderId="0" xfId="12" applyNumberFormat="1" applyFill="1"/>
    <xf numFmtId="169" fontId="0" fillId="0" borderId="0" xfId="7" applyNumberFormat="1" applyFont="1" applyFill="1"/>
    <xf numFmtId="43" fontId="3" fillId="0" borderId="0" xfId="12" applyNumberFormat="1" applyFill="1"/>
    <xf numFmtId="43" fontId="0" fillId="0" borderId="0" xfId="7" applyFont="1" applyFill="1"/>
    <xf numFmtId="0" fontId="38" fillId="0" borderId="5" xfId="12" applyFont="1" applyFill="1" applyBorder="1"/>
    <xf numFmtId="0" fontId="38" fillId="0" borderId="8" xfId="12" applyFont="1" applyFill="1" applyBorder="1"/>
    <xf numFmtId="2" fontId="21" fillId="0" borderId="6" xfId="12" applyNumberFormat="1" applyFont="1" applyFill="1" applyBorder="1" applyAlignment="1">
      <alignment horizontal="left"/>
    </xf>
    <xf numFmtId="0" fontId="38" fillId="0" borderId="8" xfId="12" applyFont="1" applyFill="1" applyBorder="1" applyAlignment="1">
      <alignment horizontal="right"/>
    </xf>
    <xf numFmtId="0" fontId="38" fillId="0" borderId="12" xfId="12" applyFont="1" applyFill="1" applyBorder="1"/>
    <xf numFmtId="0" fontId="38" fillId="0" borderId="15" xfId="12" applyFont="1" applyFill="1" applyBorder="1"/>
    <xf numFmtId="2" fontId="21" fillId="0" borderId="13" xfId="12" applyNumberFormat="1" applyFont="1" applyFill="1" applyBorder="1" applyAlignment="1">
      <alignment horizontal="left"/>
    </xf>
    <xf numFmtId="0" fontId="38" fillId="0" borderId="15" xfId="12" applyFont="1" applyFill="1" applyBorder="1" applyAlignment="1">
      <alignment horizontal="right"/>
    </xf>
    <xf numFmtId="0" fontId="21" fillId="0" borderId="73" xfId="12" applyFont="1" applyFill="1" applyBorder="1" applyAlignment="1">
      <alignment horizontal="center"/>
    </xf>
    <xf numFmtId="0" fontId="21" fillId="0" borderId="71" xfId="12" applyFont="1" applyFill="1" applyBorder="1" applyAlignment="1">
      <alignment horizontal="center"/>
    </xf>
    <xf numFmtId="0" fontId="34" fillId="0" borderId="29" xfId="12" applyFont="1" applyFill="1" applyBorder="1"/>
    <xf numFmtId="2" fontId="21" fillId="0" borderId="49" xfId="12" applyNumberFormat="1" applyFont="1" applyFill="1" applyBorder="1"/>
    <xf numFmtId="0" fontId="34" fillId="0" borderId="49" xfId="12" applyFont="1" applyFill="1" applyBorder="1"/>
    <xf numFmtId="2" fontId="3" fillId="0" borderId="33" xfId="12" applyNumberFormat="1" applyFont="1" applyFill="1" applyBorder="1"/>
    <xf numFmtId="2" fontId="3" fillId="0" borderId="34" xfId="12" applyNumberFormat="1" applyFont="1" applyFill="1" applyBorder="1"/>
    <xf numFmtId="2" fontId="3" fillId="0" borderId="66" xfId="12" applyNumberFormat="1" applyFont="1" applyFill="1" applyBorder="1"/>
    <xf numFmtId="0" fontId="34" fillId="0" borderId="2" xfId="12" applyFont="1" applyFill="1" applyBorder="1" applyAlignment="1">
      <alignment horizontal="centerContinuous"/>
    </xf>
    <xf numFmtId="0" fontId="21" fillId="0" borderId="3" xfId="12" applyFont="1" applyFill="1" applyBorder="1" applyAlignment="1">
      <alignment horizontal="centerContinuous"/>
    </xf>
    <xf numFmtId="0" fontId="34" fillId="0" borderId="3" xfId="12" applyFont="1" applyFill="1" applyBorder="1" applyAlignment="1">
      <alignment horizontal="centerContinuous"/>
    </xf>
    <xf numFmtId="0" fontId="21" fillId="0" borderId="2" xfId="12" applyFont="1" applyFill="1" applyBorder="1" applyAlignment="1">
      <alignment horizontal="centerContinuous"/>
    </xf>
    <xf numFmtId="0" fontId="21" fillId="0" borderId="4" xfId="12" applyFont="1" applyFill="1" applyBorder="1" applyAlignment="1">
      <alignment horizontal="centerContinuous"/>
    </xf>
    <xf numFmtId="168" fontId="38" fillId="0" borderId="22" xfId="12" applyNumberFormat="1" applyFont="1" applyFill="1" applyBorder="1" applyAlignment="1">
      <alignment horizontal="right"/>
    </xf>
    <xf numFmtId="49" fontId="38" fillId="0" borderId="1" xfId="12" applyNumberFormat="1" applyFont="1" applyFill="1" applyBorder="1" applyAlignment="1">
      <alignment horizontal="center"/>
    </xf>
    <xf numFmtId="168" fontId="38" fillId="0" borderId="29" xfId="12" applyNumberFormat="1" applyFont="1" applyFill="1" applyBorder="1" applyAlignment="1">
      <alignment horizontal="left"/>
    </xf>
    <xf numFmtId="170" fontId="38" fillId="0" borderId="22" xfId="12" applyNumberFormat="1" applyFont="1" applyFill="1" applyBorder="1" applyAlignment="1">
      <alignment horizontal="right"/>
    </xf>
    <xf numFmtId="171" fontId="38" fillId="0" borderId="29" xfId="12" applyNumberFormat="1" applyFont="1" applyFill="1" applyBorder="1" applyAlignment="1">
      <alignment horizontal="left"/>
    </xf>
    <xf numFmtId="170" fontId="38" fillId="0" borderId="23" xfId="12" applyNumberFormat="1" applyFont="1" applyFill="1" applyBorder="1" applyAlignment="1">
      <alignment horizontal="right"/>
    </xf>
    <xf numFmtId="171" fontId="38" fillId="0" borderId="23" xfId="12" applyNumberFormat="1" applyFont="1" applyFill="1" applyBorder="1" applyAlignment="1">
      <alignment horizontal="left"/>
    </xf>
    <xf numFmtId="0" fontId="38" fillId="0" borderId="22" xfId="12" applyFont="1" applyFill="1" applyBorder="1" applyAlignment="1">
      <alignment horizontal="left"/>
    </xf>
    <xf numFmtId="168" fontId="38" fillId="0" borderId="56" xfId="12" applyNumberFormat="1" applyFont="1" applyFill="1" applyBorder="1" applyAlignment="1">
      <alignment horizontal="left"/>
    </xf>
    <xf numFmtId="0" fontId="38" fillId="0" borderId="23" xfId="12" applyFont="1" applyFill="1" applyBorder="1" applyAlignment="1">
      <alignment horizontal="left"/>
    </xf>
    <xf numFmtId="168" fontId="38" fillId="0" borderId="1" xfId="12" applyNumberFormat="1" applyFont="1" applyFill="1" applyBorder="1" applyAlignment="1">
      <alignment horizontal="left"/>
    </xf>
    <xf numFmtId="172" fontId="38" fillId="0" borderId="55" xfId="12" applyNumberFormat="1" applyFont="1" applyFill="1" applyBorder="1" applyAlignment="1">
      <alignment horizontal="right"/>
    </xf>
    <xf numFmtId="172" fontId="38" fillId="0" borderId="37" xfId="12" applyNumberFormat="1" applyFont="1" applyFill="1" applyBorder="1" applyAlignment="1">
      <alignment horizontal="left"/>
    </xf>
    <xf numFmtId="172" fontId="38" fillId="0" borderId="1" xfId="12" applyNumberFormat="1" applyFont="1" applyFill="1" applyBorder="1" applyAlignment="1">
      <alignment horizontal="right"/>
    </xf>
    <xf numFmtId="172" fontId="38" fillId="0" borderId="49" xfId="12" applyNumberFormat="1" applyFont="1" applyFill="1" applyBorder="1" applyAlignment="1">
      <alignment horizontal="left"/>
    </xf>
    <xf numFmtId="171" fontId="38" fillId="0" borderId="37" xfId="12" applyNumberFormat="1" applyFont="1" applyFill="1" applyBorder="1" applyAlignment="1">
      <alignment horizontal="left"/>
    </xf>
    <xf numFmtId="171" fontId="38" fillId="0" borderId="49" xfId="12" applyNumberFormat="1" applyFont="1" applyFill="1" applyBorder="1" applyAlignment="1">
      <alignment horizontal="left"/>
    </xf>
    <xf numFmtId="170" fontId="38" fillId="0" borderId="55" xfId="12" applyNumberFormat="1" applyFont="1" applyFill="1" applyBorder="1" applyAlignment="1">
      <alignment horizontal="right"/>
    </xf>
    <xf numFmtId="170" fontId="38" fillId="0" borderId="37" xfId="12" applyNumberFormat="1" applyFont="1" applyFill="1" applyBorder="1" applyAlignment="1">
      <alignment horizontal="left"/>
    </xf>
    <xf numFmtId="0" fontId="38" fillId="0" borderId="68" xfId="12" applyFont="1" applyFill="1" applyBorder="1"/>
    <xf numFmtId="0" fontId="38" fillId="0" borderId="69" xfId="12" applyFont="1" applyFill="1" applyBorder="1" applyAlignment="1">
      <alignment horizontal="centerContinuous"/>
    </xf>
    <xf numFmtId="0" fontId="38" fillId="0" borderId="0" xfId="12" applyFont="1" applyFill="1" applyBorder="1"/>
    <xf numFmtId="0" fontId="38" fillId="0" borderId="24" xfId="12" applyFont="1" applyFill="1" applyBorder="1" applyAlignment="1">
      <alignment horizontal="right"/>
    </xf>
    <xf numFmtId="0" fontId="38" fillId="0" borderId="0" xfId="12" applyFont="1" applyFill="1" applyBorder="1" applyAlignment="1">
      <alignment horizontal="centerContinuous"/>
    </xf>
    <xf numFmtId="0" fontId="38" fillId="0" borderId="25" xfId="12" applyFont="1" applyFill="1" applyBorder="1" applyAlignment="1">
      <alignment horizontal="left"/>
    </xf>
    <xf numFmtId="0" fontId="38" fillId="0" borderId="0" xfId="12" applyFont="1" applyFill="1" applyBorder="1" applyAlignment="1">
      <alignment horizontal="right"/>
    </xf>
    <xf numFmtId="0" fontId="38" fillId="0" borderId="0" xfId="12" applyFont="1" applyFill="1" applyBorder="1" applyAlignment="1">
      <alignment horizontal="left"/>
    </xf>
    <xf numFmtId="164" fontId="38" fillId="0" borderId="2" xfId="12" applyNumberFormat="1" applyFont="1" applyFill="1" applyBorder="1" applyAlignment="1">
      <alignment horizontal="right"/>
    </xf>
    <xf numFmtId="49" fontId="38" fillId="0" borderId="3" xfId="12" applyNumberFormat="1" applyFont="1" applyFill="1" applyBorder="1" applyAlignment="1">
      <alignment horizontal="center"/>
    </xf>
    <xf numFmtId="164" fontId="38" fillId="0" borderId="4" xfId="12" applyNumberFormat="1" applyFont="1" applyFill="1" applyBorder="1" applyAlignment="1">
      <alignment horizontal="left"/>
    </xf>
    <xf numFmtId="164" fontId="38" fillId="0" borderId="3" xfId="12" applyNumberFormat="1" applyFont="1" applyFill="1" applyBorder="1" applyAlignment="1">
      <alignment horizontal="right"/>
    </xf>
    <xf numFmtId="164" fontId="38" fillId="0" borderId="3" xfId="12" applyNumberFormat="1" applyFont="1" applyFill="1" applyBorder="1" applyAlignment="1">
      <alignment horizontal="left"/>
    </xf>
    <xf numFmtId="168" fontId="38" fillId="0" borderId="23" xfId="12" applyNumberFormat="1" applyFont="1" applyFill="1" applyBorder="1" applyAlignment="1">
      <alignment horizontal="right"/>
    </xf>
    <xf numFmtId="168" fontId="38" fillId="0" borderId="23" xfId="12" applyNumberFormat="1" applyFont="1" applyFill="1" applyBorder="1" applyAlignment="1">
      <alignment horizontal="left"/>
    </xf>
    <xf numFmtId="171" fontId="38" fillId="0" borderId="22" xfId="12" applyNumberFormat="1" applyFont="1" applyFill="1" applyBorder="1" applyAlignment="1">
      <alignment horizontal="right"/>
    </xf>
    <xf numFmtId="171" fontId="38" fillId="0" borderId="23" xfId="12" applyNumberFormat="1" applyFont="1" applyFill="1" applyBorder="1" applyAlignment="1">
      <alignment horizontal="right"/>
    </xf>
    <xf numFmtId="0" fontId="21" fillId="0" borderId="26" xfId="12" applyFont="1" applyFill="1" applyBorder="1" applyAlignment="1"/>
    <xf numFmtId="171" fontId="38" fillId="0" borderId="55" xfId="12" applyNumberFormat="1" applyFont="1" applyFill="1" applyBorder="1" applyAlignment="1">
      <alignment horizontal="right"/>
    </xf>
    <xf numFmtId="168" fontId="38" fillId="0" borderId="37" xfId="12" applyNumberFormat="1" applyFont="1" applyFill="1" applyBorder="1" applyAlignment="1">
      <alignment horizontal="left"/>
    </xf>
    <xf numFmtId="171" fontId="38" fillId="0" borderId="1" xfId="12" applyNumberFormat="1" applyFont="1" applyFill="1" applyBorder="1" applyAlignment="1">
      <alignment horizontal="right"/>
    </xf>
    <xf numFmtId="168" fontId="38" fillId="0" borderId="49" xfId="12" applyNumberFormat="1" applyFont="1" applyFill="1" applyBorder="1" applyAlignment="1">
      <alignment horizontal="left"/>
    </xf>
    <xf numFmtId="0" fontId="38" fillId="0" borderId="25" xfId="12" applyFont="1" applyFill="1" applyBorder="1"/>
    <xf numFmtId="164" fontId="38" fillId="0" borderId="24" xfId="12" applyNumberFormat="1" applyFont="1" applyFill="1" applyBorder="1" applyAlignment="1">
      <alignment horizontal="right"/>
    </xf>
    <xf numFmtId="1" fontId="38" fillId="0" borderId="0" xfId="12" applyNumberFormat="1" applyFont="1" applyFill="1" applyBorder="1" applyAlignment="1"/>
    <xf numFmtId="164" fontId="38" fillId="0" borderId="25" xfId="12" applyNumberFormat="1" applyFont="1" applyFill="1" applyBorder="1" applyAlignment="1">
      <alignment horizontal="left"/>
    </xf>
    <xf numFmtId="164" fontId="38" fillId="0" borderId="0" xfId="12" applyNumberFormat="1" applyFont="1" applyFill="1" applyBorder="1" applyAlignment="1">
      <alignment horizontal="right"/>
    </xf>
    <xf numFmtId="164" fontId="38" fillId="0" borderId="0" xfId="12" applyNumberFormat="1" applyFont="1" applyFill="1" applyBorder="1" applyAlignment="1">
      <alignment horizontal="left"/>
    </xf>
    <xf numFmtId="0" fontId="38" fillId="0" borderId="0" xfId="12" applyFont="1" applyFill="1" applyBorder="1" applyAlignment="1"/>
    <xf numFmtId="173" fontId="21" fillId="0" borderId="0" xfId="12" applyNumberFormat="1" applyFont="1" applyFill="1"/>
    <xf numFmtId="0" fontId="34" fillId="0" borderId="0" xfId="12" applyFont="1" applyFill="1" applyBorder="1"/>
    <xf numFmtId="0" fontId="21" fillId="0" borderId="5" xfId="12" applyFont="1" applyFill="1" applyBorder="1" applyAlignment="1">
      <alignment horizontal="right"/>
    </xf>
    <xf numFmtId="1" fontId="21" fillId="0" borderId="8" xfId="12" applyNumberFormat="1" applyFont="1" applyFill="1" applyBorder="1" applyAlignment="1"/>
    <xf numFmtId="0" fontId="21" fillId="0" borderId="6" xfId="12" applyFont="1" applyFill="1" applyBorder="1" applyAlignment="1">
      <alignment horizontal="left"/>
    </xf>
    <xf numFmtId="0" fontId="21" fillId="0" borderId="8" xfId="12" applyFont="1" applyFill="1" applyBorder="1" applyAlignment="1">
      <alignment horizontal="right"/>
    </xf>
    <xf numFmtId="0" fontId="21" fillId="0" borderId="8" xfId="12" applyFont="1" applyFill="1" applyBorder="1" applyAlignment="1">
      <alignment horizontal="left"/>
    </xf>
    <xf numFmtId="0" fontId="21" fillId="0" borderId="8" xfId="12" applyFont="1" applyFill="1" applyBorder="1" applyAlignment="1"/>
    <xf numFmtId="0" fontId="34" fillId="0" borderId="15" xfId="12" applyFont="1" applyFill="1" applyBorder="1" applyAlignment="1">
      <alignment horizontal="center"/>
    </xf>
    <xf numFmtId="2" fontId="34" fillId="0" borderId="12" xfId="12" applyNumberFormat="1" applyFont="1" applyFill="1" applyBorder="1" applyAlignment="1">
      <alignment horizontal="right"/>
    </xf>
    <xf numFmtId="2" fontId="34" fillId="0" borderId="15" xfId="12" applyNumberFormat="1" applyFont="1" applyFill="1" applyBorder="1" applyAlignment="1">
      <alignment horizontal="center"/>
    </xf>
    <xf numFmtId="2" fontId="34" fillId="0" borderId="13" xfId="12" applyNumberFormat="1" applyFont="1" applyFill="1" applyBorder="1" applyAlignment="1">
      <alignment horizontal="left"/>
    </xf>
    <xf numFmtId="2" fontId="34" fillId="0" borderId="15" xfId="12" applyNumberFormat="1" applyFont="1" applyFill="1" applyBorder="1" applyAlignment="1">
      <alignment horizontal="right"/>
    </xf>
    <xf numFmtId="2" fontId="34" fillId="0" borderId="15" xfId="12" applyNumberFormat="1" applyFont="1" applyFill="1" applyBorder="1" applyAlignment="1">
      <alignment horizontal="left"/>
    </xf>
    <xf numFmtId="0" fontId="21" fillId="0" borderId="0" xfId="12" applyFont="1" applyFill="1" applyAlignment="1">
      <alignment horizontal="center"/>
    </xf>
    <xf numFmtId="165" fontId="3" fillId="0" borderId="0" xfId="12" applyNumberFormat="1" applyFill="1"/>
    <xf numFmtId="0" fontId="39" fillId="0" borderId="8" xfId="12" applyFont="1" applyFill="1" applyBorder="1" applyAlignment="1">
      <alignment horizontal="centerContinuous"/>
    </xf>
    <xf numFmtId="0" fontId="3" fillId="0" borderId="8" xfId="12" applyFill="1" applyBorder="1" applyAlignment="1">
      <alignment horizontal="centerContinuous"/>
    </xf>
    <xf numFmtId="0" fontId="3" fillId="0" borderId="2" xfId="12" applyFill="1" applyBorder="1"/>
    <xf numFmtId="0" fontId="3" fillId="0" borderId="3" xfId="12" applyFill="1" applyBorder="1"/>
    <xf numFmtId="2" fontId="34" fillId="0" borderId="3" xfId="12" applyNumberFormat="1" applyFont="1" applyFill="1" applyBorder="1"/>
    <xf numFmtId="0" fontId="38" fillId="0" borderId="8" xfId="12" applyFont="1" applyFill="1" applyBorder="1" applyAlignment="1">
      <alignment horizontal="centerContinuous"/>
    </xf>
    <xf numFmtId="2" fontId="34" fillId="0" borderId="53" xfId="12" applyNumberFormat="1" applyFont="1" applyFill="1" applyBorder="1" applyAlignment="1">
      <alignment horizontal="center"/>
    </xf>
    <xf numFmtId="0" fontId="39" fillId="0" borderId="14" xfId="12" applyFont="1" applyFill="1" applyBorder="1" applyAlignment="1">
      <alignment horizontal="center"/>
    </xf>
    <xf numFmtId="0" fontId="38" fillId="0" borderId="42" xfId="12" applyFont="1" applyFill="1" applyBorder="1" applyAlignment="1">
      <alignment horizontal="center"/>
    </xf>
    <xf numFmtId="0" fontId="38" fillId="0" borderId="43" xfId="12" applyFont="1" applyFill="1" applyBorder="1" applyAlignment="1">
      <alignment horizontal="center"/>
    </xf>
    <xf numFmtId="0" fontId="38" fillId="0" borderId="44" xfId="12" applyFont="1" applyFill="1" applyBorder="1" applyAlignment="1">
      <alignment horizontal="center"/>
    </xf>
    <xf numFmtId="0" fontId="38" fillId="0" borderId="73" xfId="12" applyFont="1" applyFill="1" applyBorder="1" applyAlignment="1">
      <alignment horizontal="center"/>
    </xf>
    <xf numFmtId="0" fontId="38" fillId="0" borderId="71" xfId="12" applyFont="1" applyFill="1" applyBorder="1" applyAlignment="1">
      <alignment horizontal="center"/>
    </xf>
    <xf numFmtId="2" fontId="38" fillId="0" borderId="43" xfId="12" applyNumberFormat="1" applyFont="1" applyFill="1" applyBorder="1" applyAlignment="1">
      <alignment horizontal="center"/>
    </xf>
    <xf numFmtId="0" fontId="3" fillId="0" borderId="5" xfId="12" applyFill="1" applyBorder="1" applyAlignment="1">
      <alignment textRotation="90"/>
    </xf>
    <xf numFmtId="0" fontId="3" fillId="0" borderId="22" xfId="12" applyFill="1" applyBorder="1" applyAlignment="1">
      <alignment horizontal="left"/>
    </xf>
    <xf numFmtId="0" fontId="3" fillId="0" borderId="1" xfId="12" applyFill="1" applyBorder="1"/>
    <xf numFmtId="0" fontId="3" fillId="0" borderId="35" xfId="12" applyFill="1" applyBorder="1"/>
    <xf numFmtId="2" fontId="3" fillId="0" borderId="38" xfId="12" applyNumberFormat="1" applyFill="1" applyBorder="1"/>
    <xf numFmtId="0" fontId="3" fillId="0" borderId="72" xfId="12" applyFill="1" applyBorder="1"/>
    <xf numFmtId="168" fontId="3" fillId="0" borderId="38" xfId="12" applyNumberFormat="1" applyFill="1" applyBorder="1"/>
    <xf numFmtId="0" fontId="3" fillId="0" borderId="36" xfId="12" applyFill="1" applyBorder="1"/>
    <xf numFmtId="0" fontId="3" fillId="0" borderId="39" xfId="12" applyFill="1" applyBorder="1"/>
    <xf numFmtId="0" fontId="3" fillId="0" borderId="61" xfId="12" applyFill="1" applyBorder="1"/>
    <xf numFmtId="0" fontId="3" fillId="0" borderId="10" xfId="12" applyFill="1" applyBorder="1"/>
    <xf numFmtId="0" fontId="3" fillId="0" borderId="11" xfId="12" applyFill="1" applyBorder="1"/>
    <xf numFmtId="0" fontId="3" fillId="0" borderId="9" xfId="12" applyFill="1" applyBorder="1"/>
    <xf numFmtId="0" fontId="3" fillId="0" borderId="31" xfId="12" applyFill="1" applyBorder="1"/>
    <xf numFmtId="0" fontId="3" fillId="0" borderId="25" xfId="12" applyNumberFormat="1" applyFill="1" applyBorder="1"/>
    <xf numFmtId="2" fontId="3" fillId="0" borderId="39" xfId="12" applyNumberFormat="1" applyFill="1" applyBorder="1"/>
    <xf numFmtId="165" fontId="3" fillId="0" borderId="25" xfId="12" applyNumberFormat="1" applyFill="1" applyBorder="1"/>
    <xf numFmtId="0" fontId="3" fillId="0" borderId="27" xfId="12" applyFill="1" applyBorder="1"/>
    <xf numFmtId="1" fontId="3" fillId="0" borderId="16" xfId="12" applyNumberFormat="1" applyFill="1" applyBorder="1"/>
    <xf numFmtId="0" fontId="3" fillId="0" borderId="53" xfId="12" applyFill="1" applyBorder="1"/>
    <xf numFmtId="2" fontId="3" fillId="0" borderId="57" xfId="12" applyNumberFormat="1" applyFill="1" applyBorder="1"/>
    <xf numFmtId="2" fontId="3" fillId="0" borderId="17" xfId="12" applyNumberFormat="1" applyFill="1" applyBorder="1"/>
    <xf numFmtId="2" fontId="3" fillId="0" borderId="69" xfId="12" applyNumberFormat="1" applyFill="1" applyBorder="1"/>
    <xf numFmtId="2" fontId="3" fillId="0" borderId="37" xfId="12" applyNumberFormat="1" applyFill="1" applyBorder="1"/>
    <xf numFmtId="2" fontId="3" fillId="0" borderId="20" xfId="12" applyNumberFormat="1" applyFill="1" applyBorder="1"/>
    <xf numFmtId="2" fontId="3" fillId="0" borderId="30" xfId="12" applyNumberFormat="1" applyFill="1" applyBorder="1"/>
    <xf numFmtId="2" fontId="3" fillId="0" borderId="28" xfId="12" applyNumberFormat="1" applyFill="1" applyBorder="1"/>
    <xf numFmtId="0" fontId="3" fillId="0" borderId="0" xfId="12" applyFill="1" applyBorder="1" applyAlignment="1">
      <alignment horizontal="center"/>
    </xf>
    <xf numFmtId="0" fontId="3" fillId="0" borderId="23" xfId="12" applyFill="1" applyBorder="1"/>
    <xf numFmtId="1" fontId="3" fillId="0" borderId="10" xfId="12" applyNumberFormat="1" applyFill="1" applyBorder="1"/>
    <xf numFmtId="2" fontId="3" fillId="0" borderId="10" xfId="12" applyNumberFormat="1" applyFill="1" applyBorder="1"/>
    <xf numFmtId="0" fontId="3" fillId="0" borderId="68" xfId="12" applyFill="1" applyBorder="1" applyAlignment="1">
      <alignment horizontal="center"/>
    </xf>
    <xf numFmtId="0" fontId="3" fillId="0" borderId="49" xfId="12" applyFill="1" applyBorder="1"/>
    <xf numFmtId="165" fontId="3" fillId="0" borderId="39" xfId="12" applyNumberFormat="1" applyFill="1" applyBorder="1"/>
    <xf numFmtId="165" fontId="3" fillId="0" borderId="38" xfId="12" applyNumberFormat="1" applyFill="1" applyBorder="1"/>
    <xf numFmtId="0" fontId="3" fillId="0" borderId="28" xfId="12" applyFill="1" applyBorder="1"/>
    <xf numFmtId="0" fontId="3" fillId="0" borderId="19" xfId="12" applyFill="1" applyBorder="1"/>
    <xf numFmtId="0" fontId="3" fillId="0" borderId="43" xfId="12" applyFill="1" applyBorder="1"/>
    <xf numFmtId="0" fontId="3" fillId="0" borderId="21" xfId="12" applyFill="1" applyBorder="1"/>
    <xf numFmtId="0" fontId="3" fillId="0" borderId="20" xfId="12" applyFill="1" applyBorder="1"/>
    <xf numFmtId="0" fontId="3" fillId="0" borderId="4" xfId="12" applyFill="1" applyBorder="1"/>
    <xf numFmtId="0" fontId="3" fillId="0" borderId="74" xfId="12" applyFill="1" applyBorder="1"/>
    <xf numFmtId="0" fontId="3" fillId="0" borderId="75" xfId="12" applyFill="1" applyBorder="1"/>
    <xf numFmtId="0" fontId="3" fillId="0" borderId="76" xfId="12" applyFill="1" applyBorder="1"/>
    <xf numFmtId="2" fontId="3" fillId="0" borderId="75" xfId="12" applyNumberFormat="1" applyFill="1" applyBorder="1"/>
    <xf numFmtId="0" fontId="3" fillId="0" borderId="32" xfId="12" applyFill="1" applyBorder="1"/>
    <xf numFmtId="0" fontId="3" fillId="0" borderId="34" xfId="12" applyFill="1" applyBorder="1"/>
    <xf numFmtId="0" fontId="3" fillId="0" borderId="66" xfId="12" applyFill="1" applyBorder="1"/>
    <xf numFmtId="2" fontId="3" fillId="0" borderId="33" xfId="12" applyNumberFormat="1" applyFill="1" applyBorder="1"/>
    <xf numFmtId="0" fontId="3" fillId="0" borderId="69" xfId="12" applyFill="1" applyBorder="1"/>
    <xf numFmtId="2" fontId="3" fillId="0" borderId="21" xfId="12" applyNumberFormat="1" applyFill="1" applyBorder="1"/>
    <xf numFmtId="0" fontId="3" fillId="0" borderId="77" xfId="12" applyFill="1" applyBorder="1"/>
    <xf numFmtId="2" fontId="3" fillId="0" borderId="40" xfId="12" applyNumberFormat="1" applyFill="1" applyBorder="1"/>
    <xf numFmtId="0" fontId="3" fillId="0" borderId="16" xfId="12" applyFill="1" applyBorder="1"/>
    <xf numFmtId="2" fontId="3" fillId="0" borderId="18" xfId="12" applyNumberFormat="1" applyFill="1" applyBorder="1"/>
    <xf numFmtId="0" fontId="3" fillId="0" borderId="8" xfId="12" applyFill="1" applyBorder="1"/>
    <xf numFmtId="165" fontId="3" fillId="0" borderId="35" xfId="12" applyNumberFormat="1" applyFill="1" applyBorder="1"/>
    <xf numFmtId="0" fontId="3" fillId="0" borderId="14" xfId="12" applyFill="1" applyBorder="1"/>
    <xf numFmtId="0" fontId="3" fillId="0" borderId="3" xfId="12" applyFill="1" applyBorder="1" applyAlignment="1">
      <alignment horizontal="left"/>
    </xf>
    <xf numFmtId="2" fontId="3" fillId="0" borderId="11" xfId="12" applyNumberFormat="1" applyFill="1" applyBorder="1"/>
    <xf numFmtId="164" fontId="3" fillId="0" borderId="29" xfId="12" applyNumberFormat="1" applyFill="1" applyBorder="1"/>
    <xf numFmtId="2" fontId="3" fillId="0" borderId="15" xfId="12" applyNumberFormat="1" applyFill="1" applyBorder="1"/>
    <xf numFmtId="0" fontId="3" fillId="0" borderId="23" xfId="12" applyFill="1" applyBorder="1" applyAlignment="1">
      <alignment horizontal="center"/>
    </xf>
    <xf numFmtId="165" fontId="3" fillId="0" borderId="10" xfId="12" applyNumberFormat="1" applyFill="1" applyBorder="1"/>
    <xf numFmtId="165" fontId="3" fillId="0" borderId="11" xfId="12" applyNumberFormat="1" applyFill="1" applyBorder="1"/>
    <xf numFmtId="165" fontId="3" fillId="0" borderId="31" xfId="12" applyNumberFormat="1" applyFill="1" applyBorder="1"/>
    <xf numFmtId="0" fontId="3" fillId="0" borderId="68" xfId="12" applyFill="1" applyBorder="1"/>
    <xf numFmtId="0" fontId="3" fillId="0" borderId="69" xfId="12" applyFill="1" applyBorder="1" applyAlignment="1">
      <alignment horizontal="center"/>
    </xf>
    <xf numFmtId="1" fontId="3" fillId="0" borderId="68" xfId="12" applyNumberFormat="1" applyFill="1" applyBorder="1"/>
    <xf numFmtId="168" fontId="3" fillId="0" borderId="17" xfId="12" applyNumberFormat="1" applyFill="1" applyBorder="1"/>
    <xf numFmtId="0" fontId="40" fillId="0" borderId="5" xfId="12" applyFont="1" applyFill="1" applyBorder="1" applyAlignment="1">
      <alignment horizontal="right"/>
    </xf>
    <xf numFmtId="2" fontId="3" fillId="0" borderId="6" xfId="12" applyNumberFormat="1" applyFill="1" applyBorder="1" applyAlignment="1">
      <alignment horizontal="left"/>
    </xf>
    <xf numFmtId="0" fontId="38" fillId="0" borderId="5" xfId="12" applyFont="1" applyFill="1" applyBorder="1" applyAlignment="1">
      <alignment horizontal="left"/>
    </xf>
    <xf numFmtId="2" fontId="3" fillId="0" borderId="8" xfId="12" applyNumberFormat="1" applyFill="1" applyBorder="1" applyAlignment="1">
      <alignment horizontal="left"/>
    </xf>
    <xf numFmtId="0" fontId="38" fillId="0" borderId="6" xfId="12" applyFont="1" applyFill="1" applyBorder="1" applyAlignment="1">
      <alignment horizontal="right"/>
    </xf>
    <xf numFmtId="0" fontId="38" fillId="0" borderId="12" xfId="12" applyFont="1" applyFill="1" applyBorder="1" applyAlignment="1">
      <alignment horizontal="right"/>
    </xf>
    <xf numFmtId="0" fontId="40" fillId="0" borderId="15" xfId="12" applyFont="1" applyFill="1" applyBorder="1"/>
    <xf numFmtId="2" fontId="3" fillId="0" borderId="13" xfId="12" applyNumberFormat="1" applyFill="1" applyBorder="1" applyAlignment="1">
      <alignment horizontal="left"/>
    </xf>
    <xf numFmtId="0" fontId="38" fillId="0" borderId="12" xfId="12" applyFont="1" applyFill="1" applyBorder="1" applyAlignment="1">
      <alignment horizontal="left"/>
    </xf>
    <xf numFmtId="0" fontId="3" fillId="0" borderId="15" xfId="12" applyFill="1" applyBorder="1" applyAlignment="1">
      <alignment horizontal="left"/>
    </xf>
    <xf numFmtId="0" fontId="38" fillId="0" borderId="13" xfId="12" applyFont="1" applyFill="1" applyBorder="1" applyAlignment="1">
      <alignment horizontal="left"/>
    </xf>
    <xf numFmtId="0" fontId="38" fillId="0" borderId="15" xfId="12" applyFont="1" applyFill="1" applyBorder="1" applyAlignment="1">
      <alignment horizontal="left"/>
    </xf>
    <xf numFmtId="2" fontId="3" fillId="0" borderId="12" xfId="12" applyNumberFormat="1" applyFill="1" applyBorder="1" applyAlignment="1">
      <alignment horizontal="left"/>
    </xf>
    <xf numFmtId="2" fontId="3" fillId="0" borderId="15" xfId="12" applyNumberFormat="1" applyFill="1" applyBorder="1" applyAlignment="1">
      <alignment horizontal="left"/>
    </xf>
    <xf numFmtId="0" fontId="39" fillId="0" borderId="8" xfId="12" applyFont="1" applyFill="1" applyBorder="1" applyAlignment="1">
      <alignment horizontal="center"/>
    </xf>
    <xf numFmtId="0" fontId="39" fillId="0" borderId="6" xfId="12" applyFont="1" applyFill="1" applyBorder="1" applyAlignment="1">
      <alignment horizontal="center"/>
    </xf>
    <xf numFmtId="0" fontId="39" fillId="0" borderId="23" xfId="12" applyFont="1" applyFill="1" applyBorder="1"/>
    <xf numFmtId="0" fontId="39" fillId="0" borderId="61" xfId="12" applyFont="1" applyFill="1" applyBorder="1"/>
    <xf numFmtId="0" fontId="34" fillId="0" borderId="58" xfId="12" applyFont="1" applyFill="1" applyBorder="1" applyAlignment="1">
      <alignment horizontal="center"/>
    </xf>
    <xf numFmtId="0" fontId="34" fillId="0" borderId="59" xfId="12" applyFont="1" applyFill="1" applyBorder="1" applyAlignment="1">
      <alignment horizontal="center"/>
    </xf>
    <xf numFmtId="0" fontId="34" fillId="0" borderId="60" xfId="12" applyFont="1" applyFill="1" applyBorder="1" applyAlignment="1">
      <alignment horizontal="center"/>
    </xf>
    <xf numFmtId="0" fontId="34" fillId="0" borderId="78" xfId="12" applyFont="1" applyFill="1" applyBorder="1" applyAlignment="1">
      <alignment horizontal="center"/>
    </xf>
    <xf numFmtId="0" fontId="34" fillId="0" borderId="65" xfId="12" applyFont="1" applyFill="1" applyBorder="1" applyAlignment="1">
      <alignment horizontal="center"/>
    </xf>
    <xf numFmtId="2" fontId="34" fillId="0" borderId="59" xfId="12" applyNumberFormat="1" applyFont="1" applyFill="1" applyBorder="1" applyAlignment="1">
      <alignment horizontal="center"/>
    </xf>
    <xf numFmtId="0" fontId="38" fillId="0" borderId="13" xfId="12" applyFont="1" applyFill="1" applyBorder="1" applyAlignment="1">
      <alignment horizontal="center"/>
    </xf>
    <xf numFmtId="0" fontId="38" fillId="0" borderId="64" xfId="12" applyFont="1" applyFill="1" applyBorder="1"/>
    <xf numFmtId="0" fontId="38" fillId="0" borderId="20" xfId="12" applyFont="1" applyFill="1" applyBorder="1"/>
    <xf numFmtId="0" fontId="38" fillId="0" borderId="41" xfId="12" applyFont="1" applyFill="1" applyBorder="1"/>
    <xf numFmtId="0" fontId="35" fillId="0" borderId="22" xfId="12" applyFont="1" applyFill="1" applyBorder="1" applyAlignment="1"/>
    <xf numFmtId="0" fontId="38" fillId="0" borderId="6" xfId="12" applyFont="1" applyFill="1" applyBorder="1" applyAlignment="1">
      <alignment horizontal="center"/>
    </xf>
    <xf numFmtId="0" fontId="38" fillId="0" borderId="61" xfId="12" applyFont="1" applyFill="1" applyBorder="1"/>
    <xf numFmtId="0" fontId="38" fillId="0" borderId="10" xfId="12" applyFont="1" applyFill="1" applyBorder="1"/>
    <xf numFmtId="0" fontId="38" fillId="0" borderId="31" xfId="12" applyFont="1" applyFill="1" applyBorder="1"/>
    <xf numFmtId="1" fontId="35" fillId="0" borderId="9" xfId="12" applyNumberFormat="1" applyFont="1" applyFill="1" applyBorder="1" applyAlignment="1">
      <alignment horizontal="right"/>
    </xf>
    <xf numFmtId="2" fontId="35" fillId="0" borderId="10" xfId="12" applyNumberFormat="1" applyFont="1" applyFill="1" applyBorder="1" applyAlignment="1">
      <alignment horizontal="right"/>
    </xf>
    <xf numFmtId="2" fontId="35" fillId="0" borderId="29" xfId="12" applyNumberFormat="1" applyFont="1" applyFill="1" applyBorder="1" applyAlignment="1">
      <alignment horizontal="right"/>
    </xf>
    <xf numFmtId="2" fontId="3" fillId="0" borderId="70" xfId="12" applyNumberFormat="1" applyFill="1" applyBorder="1"/>
    <xf numFmtId="1" fontId="3" fillId="0" borderId="33" xfId="12" applyNumberFormat="1" applyFill="1" applyBorder="1"/>
    <xf numFmtId="1" fontId="3" fillId="0" borderId="34" xfId="12" applyNumberFormat="1" applyFill="1" applyBorder="1"/>
    <xf numFmtId="2" fontId="3" fillId="0" borderId="33" xfId="12" applyNumberFormat="1" applyFill="1" applyBorder="1" applyAlignment="1">
      <alignment horizontal="right"/>
    </xf>
    <xf numFmtId="2" fontId="3" fillId="0" borderId="66" xfId="12" applyNumberFormat="1" applyFill="1" applyBorder="1" applyAlignment="1">
      <alignment horizontal="right"/>
    </xf>
    <xf numFmtId="1" fontId="3" fillId="0" borderId="32" xfId="12" applyNumberFormat="1" applyFill="1" applyBorder="1"/>
    <xf numFmtId="2" fontId="3" fillId="0" borderId="66" xfId="12" applyNumberFormat="1" applyFill="1" applyBorder="1"/>
    <xf numFmtId="2" fontId="3" fillId="0" borderId="72" xfId="12" applyNumberFormat="1" applyFill="1" applyBorder="1"/>
    <xf numFmtId="1" fontId="3" fillId="0" borderId="38" xfId="12" applyNumberFormat="1" applyFill="1" applyBorder="1"/>
    <xf numFmtId="1" fontId="3" fillId="0" borderId="36" xfId="12" applyNumberFormat="1" applyFill="1" applyBorder="1"/>
    <xf numFmtId="0" fontId="3" fillId="0" borderId="1" xfId="12" applyFill="1" applyBorder="1" applyAlignment="1">
      <alignment horizontal="left"/>
    </xf>
    <xf numFmtId="0" fontId="3" fillId="0" borderId="56" xfId="12" applyFill="1" applyBorder="1" applyAlignment="1">
      <alignment horizontal="left"/>
    </xf>
    <xf numFmtId="2" fontId="3" fillId="0" borderId="35" xfId="12" applyNumberFormat="1" applyFill="1" applyBorder="1"/>
    <xf numFmtId="2" fontId="3" fillId="0" borderId="77" xfId="12" applyNumberFormat="1" applyFill="1" applyBorder="1"/>
    <xf numFmtId="1" fontId="3" fillId="0" borderId="17" xfId="12" applyNumberFormat="1" applyFill="1" applyBorder="1"/>
    <xf numFmtId="1" fontId="3" fillId="0" borderId="40" xfId="12" applyNumberFormat="1" applyFill="1" applyBorder="1"/>
    <xf numFmtId="1" fontId="3" fillId="0" borderId="19" xfId="12" applyNumberFormat="1" applyFill="1" applyBorder="1"/>
    <xf numFmtId="2" fontId="3" fillId="0" borderId="19" xfId="12" applyNumberFormat="1" applyFill="1" applyBorder="1"/>
    <xf numFmtId="1" fontId="3" fillId="3" borderId="75" xfId="12" applyNumberFormat="1" applyFill="1" applyBorder="1"/>
    <xf numFmtId="2" fontId="3" fillId="3" borderId="75" xfId="12" applyNumberFormat="1" applyFill="1" applyBorder="1"/>
    <xf numFmtId="1" fontId="3" fillId="0" borderId="15" xfId="12" applyNumberFormat="1" applyFill="1" applyBorder="1"/>
    <xf numFmtId="1" fontId="3" fillId="0" borderId="12" xfId="12" applyNumberFormat="1" applyFill="1" applyBorder="1"/>
    <xf numFmtId="2" fontId="3" fillId="0" borderId="13" xfId="12" applyNumberFormat="1" applyFill="1" applyBorder="1"/>
    <xf numFmtId="0" fontId="34" fillId="0" borderId="12" xfId="12" applyFont="1" applyFill="1" applyBorder="1" applyAlignment="1">
      <alignment horizontal="centerContinuous"/>
    </xf>
    <xf numFmtId="0" fontId="38" fillId="0" borderId="15" xfId="12" applyFont="1" applyFill="1" applyBorder="1" applyAlignment="1">
      <alignment horizontal="centerContinuous"/>
    </xf>
    <xf numFmtId="0" fontId="34" fillId="0" borderId="15" xfId="12" applyFont="1" applyFill="1" applyBorder="1" applyAlignment="1">
      <alignment horizontal="centerContinuous"/>
    </xf>
    <xf numFmtId="0" fontId="38" fillId="0" borderId="3" xfId="12" applyFont="1" applyFill="1" applyBorder="1" applyAlignment="1">
      <alignment horizontal="centerContinuous"/>
    </xf>
    <xf numFmtId="0" fontId="38" fillId="0" borderId="2" xfId="12" applyFont="1" applyFill="1" applyBorder="1" applyAlignment="1">
      <alignment horizontal="centerContinuous"/>
    </xf>
    <xf numFmtId="0" fontId="3" fillId="0" borderId="3" xfId="12" applyFill="1" applyBorder="1" applyAlignment="1">
      <alignment horizontal="centerContinuous"/>
    </xf>
    <xf numFmtId="0" fontId="3" fillId="0" borderId="4" xfId="12" applyFill="1" applyBorder="1" applyAlignment="1">
      <alignment horizontal="centerContinuous"/>
    </xf>
    <xf numFmtId="2" fontId="3" fillId="0" borderId="3" xfId="12" applyNumberFormat="1" applyFill="1" applyBorder="1" applyAlignment="1">
      <alignment horizontal="centerContinuous"/>
    </xf>
    <xf numFmtId="0" fontId="38" fillId="0" borderId="55" xfId="12" applyFont="1" applyFill="1" applyBorder="1"/>
    <xf numFmtId="0" fontId="3" fillId="0" borderId="1" xfId="12" applyFont="1" applyFill="1" applyBorder="1"/>
    <xf numFmtId="168" fontId="38" fillId="0" borderId="55" xfId="12" applyNumberFormat="1" applyFont="1" applyFill="1" applyBorder="1" applyAlignment="1">
      <alignment horizontal="right"/>
    </xf>
    <xf numFmtId="49" fontId="3" fillId="0" borderId="1" xfId="12" applyNumberFormat="1" applyFill="1" applyBorder="1" applyAlignment="1">
      <alignment horizontal="center"/>
    </xf>
    <xf numFmtId="168" fontId="38" fillId="0" borderId="1" xfId="12" applyNumberFormat="1" applyFont="1" applyFill="1" applyBorder="1" applyAlignment="1">
      <alignment horizontal="right"/>
    </xf>
    <xf numFmtId="0" fontId="38" fillId="0" borderId="24" xfId="12" applyFont="1" applyFill="1" applyBorder="1" applyAlignment="1">
      <alignment horizontal="left"/>
    </xf>
    <xf numFmtId="49" fontId="3" fillId="0" borderId="0" xfId="12" applyNumberFormat="1" applyFill="1" applyBorder="1" applyAlignment="1">
      <alignment horizontal="center"/>
    </xf>
    <xf numFmtId="1" fontId="3" fillId="0" borderId="25" xfId="12" applyNumberFormat="1" applyFill="1" applyBorder="1"/>
    <xf numFmtId="2" fontId="3" fillId="0" borderId="0" xfId="12" applyNumberFormat="1" applyFill="1" applyBorder="1" applyAlignment="1">
      <alignment horizontal="center"/>
    </xf>
    <xf numFmtId="1" fontId="3" fillId="0" borderId="0" xfId="12" applyNumberFormat="1" applyFill="1" applyBorder="1"/>
    <xf numFmtId="168" fontId="38" fillId="0" borderId="55" xfId="12" applyNumberFormat="1" applyFont="1" applyFill="1" applyBorder="1" applyAlignment="1">
      <alignment horizontal="left"/>
    </xf>
    <xf numFmtId="0" fontId="38" fillId="0" borderId="1" xfId="12" applyFont="1" applyFill="1" applyBorder="1" applyAlignment="1">
      <alignment horizontal="left"/>
    </xf>
    <xf numFmtId="0" fontId="38" fillId="0" borderId="55" xfId="12" applyFont="1" applyFill="1" applyBorder="1" applyAlignment="1">
      <alignment horizontal="left"/>
    </xf>
    <xf numFmtId="0" fontId="38" fillId="0" borderId="48" xfId="12" applyFont="1" applyFill="1" applyBorder="1"/>
    <xf numFmtId="0" fontId="38" fillId="0" borderId="1" xfId="12" applyFont="1" applyFill="1" applyBorder="1"/>
    <xf numFmtId="171" fontId="38" fillId="0" borderId="48" xfId="12" applyNumberFormat="1" applyFont="1" applyFill="1" applyBorder="1" applyAlignment="1">
      <alignment horizontal="right"/>
    </xf>
    <xf numFmtId="49" fontId="3" fillId="0" borderId="49" xfId="12" applyNumberFormat="1" applyFill="1" applyBorder="1" applyAlignment="1">
      <alignment horizontal="center"/>
    </xf>
    <xf numFmtId="2" fontId="3" fillId="0" borderId="49" xfId="12" applyNumberFormat="1" applyFill="1" applyBorder="1" applyAlignment="1">
      <alignment horizontal="center"/>
    </xf>
    <xf numFmtId="171" fontId="38" fillId="0" borderId="49" xfId="12" applyNumberFormat="1" applyFont="1" applyFill="1" applyBorder="1" applyAlignment="1">
      <alignment horizontal="right"/>
    </xf>
    <xf numFmtId="0" fontId="3" fillId="0" borderId="26" xfId="12" applyFont="1" applyFill="1" applyBorder="1"/>
    <xf numFmtId="0" fontId="3" fillId="0" borderId="0" xfId="12" applyFill="1" applyBorder="1" applyAlignment="1">
      <alignment horizontal="centerContinuous"/>
    </xf>
    <xf numFmtId="0" fontId="3" fillId="0" borderId="25" xfId="12" applyFill="1" applyBorder="1" applyAlignment="1">
      <alignment horizontal="left"/>
    </xf>
    <xf numFmtId="0" fontId="3" fillId="0" borderId="0" xfId="12" applyFill="1" applyBorder="1" applyAlignment="1">
      <alignment horizontal="left"/>
    </xf>
    <xf numFmtId="0" fontId="3" fillId="0" borderId="15" xfId="12" applyFill="1" applyBorder="1" applyAlignment="1">
      <alignment horizontal="centerContinuous"/>
    </xf>
    <xf numFmtId="0" fontId="3" fillId="0" borderId="13" xfId="12" applyFill="1" applyBorder="1" applyAlignment="1">
      <alignment horizontal="left"/>
    </xf>
    <xf numFmtId="2" fontId="3" fillId="0" borderId="15" xfId="12" applyNumberFormat="1" applyFill="1" applyBorder="1" applyAlignment="1">
      <alignment horizontal="centerContinuous"/>
    </xf>
    <xf numFmtId="0" fontId="3" fillId="0" borderId="14" xfId="12" applyFont="1" applyFill="1" applyBorder="1"/>
    <xf numFmtId="49" fontId="3" fillId="0" borderId="3" xfId="12" applyNumberFormat="1" applyFill="1" applyBorder="1" applyAlignment="1">
      <alignment horizontal="center"/>
    </xf>
    <xf numFmtId="2" fontId="3" fillId="0" borderId="3" xfId="12" applyNumberFormat="1" applyFill="1" applyBorder="1" applyAlignment="1">
      <alignment horizontal="center"/>
    </xf>
    <xf numFmtId="0" fontId="3" fillId="0" borderId="7" xfId="12" applyFont="1" applyFill="1" applyBorder="1"/>
    <xf numFmtId="0" fontId="38" fillId="0" borderId="22" xfId="12" applyFont="1" applyFill="1" applyBorder="1"/>
    <xf numFmtId="0" fontId="3" fillId="0" borderId="23" xfId="12" applyFont="1" applyFill="1" applyBorder="1"/>
    <xf numFmtId="2" fontId="3" fillId="0" borderId="1" xfId="12" applyNumberFormat="1" applyFill="1" applyBorder="1" applyAlignment="1">
      <alignment horizontal="center"/>
    </xf>
    <xf numFmtId="0" fontId="38" fillId="0" borderId="26" xfId="12" applyFont="1" applyFill="1" applyBorder="1" applyAlignment="1"/>
    <xf numFmtId="2" fontId="38" fillId="0" borderId="0" xfId="12" applyNumberFormat="1" applyFont="1" applyFill="1" applyBorder="1" applyAlignment="1"/>
    <xf numFmtId="0" fontId="39" fillId="0" borderId="0" xfId="12" applyFont="1" applyFill="1" applyBorder="1"/>
    <xf numFmtId="0" fontId="38" fillId="0" borderId="5" xfId="12" applyFont="1" applyFill="1" applyBorder="1" applyAlignment="1">
      <alignment horizontal="right"/>
    </xf>
    <xf numFmtId="1" fontId="38" fillId="0" borderId="8" xfId="12" applyNumberFormat="1" applyFont="1" applyFill="1" applyBorder="1" applyAlignment="1"/>
    <xf numFmtId="0" fontId="38" fillId="0" borderId="6" xfId="12" applyFont="1" applyFill="1" applyBorder="1" applyAlignment="1">
      <alignment horizontal="left"/>
    </xf>
    <xf numFmtId="0" fontId="38" fillId="0" borderId="8" xfId="12" applyFont="1" applyFill="1" applyBorder="1" applyAlignment="1">
      <alignment horizontal="left"/>
    </xf>
    <xf numFmtId="0" fontId="38" fillId="0" borderId="8" xfId="12" applyFont="1" applyFill="1" applyBorder="1" applyAlignment="1"/>
    <xf numFmtId="2" fontId="38" fillId="0" borderId="8" xfId="12" applyNumberFormat="1" applyFont="1" applyFill="1" applyBorder="1" applyAlignment="1"/>
    <xf numFmtId="2" fontId="41" fillId="0" borderId="15" xfId="12" applyNumberFormat="1" applyFont="1" applyFill="1" applyBorder="1" applyAlignment="1">
      <alignment horizontal="center"/>
    </xf>
    <xf numFmtId="2" fontId="3" fillId="0" borderId="8" xfId="12" applyNumberFormat="1" applyFill="1" applyBorder="1"/>
    <xf numFmtId="2" fontId="3" fillId="0" borderId="0" xfId="12" applyNumberFormat="1" applyFill="1" applyBorder="1"/>
    <xf numFmtId="0" fontId="36" fillId="0" borderId="0" xfId="12" applyFont="1" applyFill="1" applyBorder="1" applyProtection="1">
      <protection locked="0"/>
    </xf>
    <xf numFmtId="2" fontId="36" fillId="0" borderId="0" xfId="12" applyNumberFormat="1" applyFont="1" applyFill="1" applyBorder="1" applyProtection="1">
      <protection locked="0"/>
    </xf>
    <xf numFmtId="14" fontId="3" fillId="0" borderId="0" xfId="12" applyNumberFormat="1" applyFill="1" applyBorder="1"/>
    <xf numFmtId="0" fontId="3" fillId="0" borderId="55" xfId="12" applyFill="1" applyBorder="1" applyAlignment="1">
      <alignment horizontal="left"/>
    </xf>
    <xf numFmtId="1" fontId="3" fillId="0" borderId="77" xfId="12" applyNumberFormat="1" applyFill="1" applyBorder="1"/>
    <xf numFmtId="1" fontId="3" fillId="0" borderId="64" xfId="12" applyNumberFormat="1" applyFill="1" applyBorder="1"/>
    <xf numFmtId="0" fontId="3" fillId="0" borderId="0" xfId="12" applyFill="1" applyAlignment="1">
      <alignment horizontal="center"/>
    </xf>
    <xf numFmtId="0" fontId="3" fillId="0" borderId="17" xfId="12" applyFill="1" applyBorder="1"/>
    <xf numFmtId="0" fontId="3" fillId="0" borderId="18" xfId="12" applyFill="1" applyBorder="1"/>
    <xf numFmtId="0" fontId="3" fillId="0" borderId="79" xfId="12" applyFill="1" applyBorder="1"/>
    <xf numFmtId="0" fontId="3" fillId="0" borderId="80" xfId="12" applyFill="1" applyBorder="1"/>
    <xf numFmtId="0" fontId="3" fillId="0" borderId="70" xfId="12" applyFill="1" applyBorder="1"/>
    <xf numFmtId="0" fontId="3" fillId="0" borderId="27" xfId="12" applyFill="1" applyBorder="1" applyAlignment="1">
      <alignment horizontal="center"/>
    </xf>
    <xf numFmtId="0" fontId="3" fillId="0" borderId="42" xfId="12" applyFill="1" applyBorder="1"/>
    <xf numFmtId="0" fontId="3" fillId="0" borderId="44" xfId="12" applyFill="1" applyBorder="1"/>
    <xf numFmtId="165" fontId="3" fillId="0" borderId="17" xfId="12" applyNumberFormat="1" applyFill="1" applyBorder="1"/>
    <xf numFmtId="165" fontId="3" fillId="0" borderId="18" xfId="12" applyNumberFormat="1" applyFill="1" applyBorder="1"/>
    <xf numFmtId="0" fontId="39" fillId="0" borderId="0" xfId="12" applyFont="1" applyFill="1" applyBorder="1" applyAlignment="1">
      <alignment horizontal="center"/>
    </xf>
    <xf numFmtId="0" fontId="39" fillId="0" borderId="25" xfId="12" applyFont="1" applyFill="1" applyBorder="1" applyAlignment="1">
      <alignment horizontal="center"/>
    </xf>
    <xf numFmtId="0" fontId="39" fillId="0" borderId="55" xfId="12" applyFont="1" applyFill="1" applyBorder="1"/>
    <xf numFmtId="0" fontId="39" fillId="0" borderId="70" xfId="12" applyFont="1" applyFill="1" applyBorder="1"/>
    <xf numFmtId="0" fontId="39" fillId="0" borderId="1" xfId="12" applyFont="1" applyFill="1" applyBorder="1"/>
    <xf numFmtId="0" fontId="38" fillId="0" borderId="25" xfId="12" applyFont="1" applyFill="1" applyBorder="1" applyAlignment="1">
      <alignment horizontal="center"/>
    </xf>
    <xf numFmtId="0" fontId="38" fillId="0" borderId="19" xfId="12" applyFont="1" applyFill="1" applyBorder="1"/>
    <xf numFmtId="0" fontId="38" fillId="0" borderId="29" xfId="12" applyFont="1" applyFill="1" applyBorder="1" applyAlignment="1">
      <alignment horizontal="center"/>
    </xf>
    <xf numFmtId="0" fontId="38" fillId="0" borderId="9" xfId="12" applyFont="1" applyFill="1" applyBorder="1"/>
    <xf numFmtId="0" fontId="34" fillId="0" borderId="10" xfId="12" applyFont="1" applyFill="1" applyBorder="1"/>
    <xf numFmtId="0" fontId="39" fillId="0" borderId="31" xfId="12" applyFont="1" applyFill="1" applyBorder="1"/>
    <xf numFmtId="1" fontId="34" fillId="0" borderId="9" xfId="12" applyNumberFormat="1" applyFont="1" applyFill="1" applyBorder="1" applyAlignment="1"/>
    <xf numFmtId="2" fontId="34" fillId="0" borderId="10" xfId="12" applyNumberFormat="1" applyFont="1" applyFill="1" applyBorder="1" applyAlignment="1"/>
    <xf numFmtId="2" fontId="34" fillId="0" borderId="29" xfId="12" applyNumberFormat="1" applyFont="1" applyFill="1" applyBorder="1" applyAlignment="1"/>
    <xf numFmtId="0" fontId="3" fillId="0" borderId="55" xfId="12" applyFill="1" applyBorder="1" applyAlignment="1"/>
    <xf numFmtId="2" fontId="3" fillId="0" borderId="53" xfId="12" applyNumberFormat="1" applyFill="1" applyBorder="1"/>
    <xf numFmtId="2" fontId="3" fillId="0" borderId="54" xfId="12" applyNumberFormat="1" applyFill="1" applyBorder="1"/>
    <xf numFmtId="0" fontId="3" fillId="0" borderId="48" xfId="12" applyFill="1" applyBorder="1" applyAlignment="1"/>
    <xf numFmtId="0" fontId="3" fillId="0" borderId="37" xfId="12" applyFill="1" applyBorder="1"/>
    <xf numFmtId="2" fontId="3" fillId="0" borderId="38" xfId="12" applyNumberFormat="1" applyFill="1" applyBorder="1" applyAlignment="1">
      <alignment horizontal="right"/>
    </xf>
    <xf numFmtId="2" fontId="3" fillId="0" borderId="39" xfId="12" applyNumberFormat="1" applyFill="1" applyBorder="1" applyAlignment="1">
      <alignment horizontal="right"/>
    </xf>
    <xf numFmtId="0" fontId="35" fillId="0" borderId="48" xfId="12" applyFont="1" applyFill="1" applyBorder="1" applyAlignment="1"/>
    <xf numFmtId="1" fontId="34" fillId="0" borderId="35" xfId="12" applyNumberFormat="1" applyFont="1" applyFill="1" applyBorder="1"/>
    <xf numFmtId="2" fontId="34" fillId="0" borderId="38" xfId="12" applyNumberFormat="1" applyFont="1" applyFill="1" applyBorder="1"/>
    <xf numFmtId="2" fontId="34" fillId="0" borderId="37" xfId="12" applyNumberFormat="1" applyFont="1" applyFill="1" applyBorder="1"/>
    <xf numFmtId="2" fontId="3" fillId="0" borderId="25" xfId="12" applyNumberFormat="1" applyFill="1" applyBorder="1"/>
    <xf numFmtId="0" fontId="3" fillId="0" borderId="48" xfId="12" applyFill="1" applyBorder="1" applyAlignment="1">
      <alignment vertical="center"/>
    </xf>
    <xf numFmtId="2" fontId="3" fillId="0" borderId="64" xfId="12" applyNumberFormat="1" applyFill="1" applyBorder="1"/>
    <xf numFmtId="1" fontId="3" fillId="0" borderId="20" xfId="12" applyNumberFormat="1" applyFill="1" applyBorder="1"/>
    <xf numFmtId="1" fontId="3" fillId="0" borderId="41" xfId="12" applyNumberFormat="1" applyFill="1" applyBorder="1"/>
    <xf numFmtId="171" fontId="38" fillId="0" borderId="56" xfId="12" applyNumberFormat="1" applyFont="1" applyFill="1" applyBorder="1" applyAlignment="1">
      <alignment horizontal="left"/>
    </xf>
    <xf numFmtId="171" fontId="38" fillId="0" borderId="1" xfId="12" applyNumberFormat="1" applyFont="1" applyFill="1" applyBorder="1" applyAlignment="1">
      <alignment horizontal="left"/>
    </xf>
    <xf numFmtId="49" fontId="3" fillId="0" borderId="23" xfId="12" applyNumberFormat="1" applyFill="1" applyBorder="1" applyAlignment="1">
      <alignment horizontal="center"/>
    </xf>
    <xf numFmtId="0" fontId="38" fillId="0" borderId="14" xfId="12" applyFont="1" applyFill="1" applyBorder="1" applyAlignment="1"/>
    <xf numFmtId="0" fontId="38" fillId="0" borderId="27" xfId="12" applyFont="1" applyFill="1" applyBorder="1"/>
    <xf numFmtId="0" fontId="38" fillId="0" borderId="28" xfId="12" applyFont="1" applyFill="1" applyBorder="1" applyAlignment="1">
      <alignment horizontal="centerContinuous"/>
    </xf>
    <xf numFmtId="164" fontId="38" fillId="0" borderId="12" xfId="12" applyNumberFormat="1" applyFont="1" applyFill="1" applyBorder="1" applyAlignment="1">
      <alignment horizontal="right"/>
    </xf>
    <xf numFmtId="1" fontId="38" fillId="0" borderId="15" xfId="12" applyNumberFormat="1" applyFont="1" applyFill="1" applyBorder="1" applyAlignment="1"/>
    <xf numFmtId="164" fontId="38" fillId="0" borderId="13" xfId="12" applyNumberFormat="1" applyFont="1" applyFill="1" applyBorder="1" applyAlignment="1">
      <alignment horizontal="left"/>
    </xf>
    <xf numFmtId="164" fontId="38" fillId="0" borderId="15" xfId="12" applyNumberFormat="1" applyFont="1" applyFill="1" applyBorder="1" applyAlignment="1">
      <alignment horizontal="right"/>
    </xf>
    <xf numFmtId="164" fontId="38" fillId="0" borderId="15" xfId="12" applyNumberFormat="1" applyFont="1" applyFill="1" applyBorder="1" applyAlignment="1">
      <alignment horizontal="left"/>
    </xf>
    <xf numFmtId="0" fontId="38" fillId="0" borderId="15" xfId="12" applyFont="1" applyFill="1" applyBorder="1" applyAlignment="1"/>
    <xf numFmtId="49" fontId="3" fillId="0" borderId="15" xfId="12" applyNumberFormat="1" applyFill="1" applyBorder="1" applyAlignment="1">
      <alignment horizontal="center"/>
    </xf>
    <xf numFmtId="2" fontId="34" fillId="0" borderId="0" xfId="12" applyNumberFormat="1" applyFont="1" applyFill="1" applyBorder="1" applyAlignment="1">
      <alignment horizontal="right"/>
    </xf>
    <xf numFmtId="2" fontId="41" fillId="0" borderId="0" xfId="12" applyNumberFormat="1" applyFont="1" applyFill="1" applyBorder="1" applyAlignment="1">
      <alignment horizontal="center"/>
    </xf>
    <xf numFmtId="2" fontId="34" fillId="0" borderId="0" xfId="12" applyNumberFormat="1" applyFont="1" applyFill="1" applyBorder="1" applyAlignment="1">
      <alignment horizontal="left"/>
    </xf>
    <xf numFmtId="2" fontId="3" fillId="0" borderId="36" xfId="12" applyNumberFormat="1" applyFont="1" applyFill="1" applyBorder="1"/>
    <xf numFmtId="49" fontId="3" fillId="0" borderId="38" xfId="12" applyNumberFormat="1" applyFill="1" applyBorder="1" applyAlignment="1">
      <alignment horizontal="center"/>
    </xf>
    <xf numFmtId="49" fontId="3" fillId="0" borderId="0" xfId="12" applyNumberFormat="1" applyFill="1"/>
    <xf numFmtId="0" fontId="38" fillId="0" borderId="52" xfId="12" applyFont="1" applyFill="1" applyBorder="1" applyAlignment="1">
      <alignment horizontal="center"/>
    </xf>
    <xf numFmtId="0" fontId="38" fillId="0" borderId="53" xfId="12" applyFont="1" applyFill="1" applyBorder="1" applyAlignment="1">
      <alignment horizontal="center"/>
    </xf>
    <xf numFmtId="0" fontId="38" fillId="0" borderId="54" xfId="12" applyFont="1" applyFill="1" applyBorder="1" applyAlignment="1">
      <alignment horizontal="center"/>
    </xf>
    <xf numFmtId="0" fontId="38" fillId="0" borderId="63" xfId="12" applyFont="1" applyFill="1" applyBorder="1" applyAlignment="1">
      <alignment horizontal="center"/>
    </xf>
    <xf numFmtId="0" fontId="38" fillId="0" borderId="62" xfId="12" applyFont="1" applyFill="1" applyBorder="1" applyAlignment="1">
      <alignment horizontal="center"/>
    </xf>
    <xf numFmtId="0" fontId="3" fillId="0" borderId="22" xfId="12" applyFill="1" applyBorder="1" applyAlignment="1"/>
    <xf numFmtId="0" fontId="3" fillId="0" borderId="15" xfId="12" applyFill="1" applyBorder="1" applyAlignment="1"/>
    <xf numFmtId="2" fontId="3" fillId="0" borderId="41" xfId="12" applyNumberFormat="1" applyFill="1" applyBorder="1"/>
    <xf numFmtId="0" fontId="3" fillId="0" borderId="24" xfId="12" applyFont="1" applyFill="1" applyBorder="1"/>
    <xf numFmtId="0" fontId="3" fillId="0" borderId="25" xfId="12" applyFont="1" applyFill="1" applyBorder="1"/>
    <xf numFmtId="0" fontId="3" fillId="0" borderId="26" xfId="12" applyFont="1" applyFill="1" applyBorder="1" applyAlignment="1">
      <alignment horizontal="center"/>
    </xf>
    <xf numFmtId="0" fontId="3" fillId="0" borderId="8" xfId="12" applyFont="1" applyFill="1" applyBorder="1"/>
    <xf numFmtId="0" fontId="3" fillId="0" borderId="6" xfId="12" applyFont="1" applyFill="1" applyBorder="1"/>
    <xf numFmtId="0" fontId="3" fillId="0" borderId="22" xfId="12" applyFont="1" applyFill="1" applyBorder="1" applyAlignment="1"/>
    <xf numFmtId="0" fontId="3" fillId="0" borderId="55" xfId="12" applyFont="1" applyFill="1" applyBorder="1"/>
    <xf numFmtId="1" fontId="3" fillId="0" borderId="1" xfId="12" applyNumberFormat="1" applyFont="1" applyFill="1" applyBorder="1"/>
    <xf numFmtId="165" fontId="3" fillId="0" borderId="56" xfId="12" applyNumberFormat="1" applyFont="1" applyFill="1" applyBorder="1"/>
    <xf numFmtId="0" fontId="3" fillId="0" borderId="0" xfId="12" applyFont="1" applyFill="1"/>
    <xf numFmtId="0" fontId="3" fillId="0" borderId="68" xfId="12" applyFill="1" applyBorder="1" applyAlignment="1"/>
    <xf numFmtId="0" fontId="3" fillId="0" borderId="48" xfId="12" applyFill="1" applyBorder="1"/>
    <xf numFmtId="165" fontId="3" fillId="0" borderId="49" xfId="12" applyNumberFormat="1" applyFill="1" applyBorder="1"/>
    <xf numFmtId="165" fontId="3" fillId="0" borderId="37" xfId="12" applyNumberFormat="1" applyFill="1" applyBorder="1"/>
    <xf numFmtId="0" fontId="3" fillId="0" borderId="27" xfId="12" applyFill="1" applyBorder="1" applyAlignment="1"/>
    <xf numFmtId="165" fontId="3" fillId="0" borderId="30" xfId="12" applyNumberFormat="1" applyFill="1" applyBorder="1"/>
    <xf numFmtId="0" fontId="3" fillId="0" borderId="3" xfId="12" applyFill="1" applyBorder="1" applyAlignment="1"/>
    <xf numFmtId="0" fontId="3" fillId="0" borderId="64" xfId="12" applyFill="1" applyBorder="1"/>
    <xf numFmtId="164" fontId="3" fillId="0" borderId="33" xfId="12" applyNumberFormat="1" applyFill="1" applyBorder="1"/>
    <xf numFmtId="164" fontId="3" fillId="0" borderId="66" xfId="12" applyNumberFormat="1" applyFill="1" applyBorder="1"/>
    <xf numFmtId="0" fontId="3" fillId="0" borderId="23" xfId="12" applyFill="1" applyBorder="1" applyAlignment="1"/>
    <xf numFmtId="0" fontId="3" fillId="0" borderId="69" xfId="12" applyFill="1" applyBorder="1" applyAlignment="1"/>
    <xf numFmtId="0" fontId="38" fillId="0" borderId="17" xfId="12" applyFont="1" applyFill="1" applyBorder="1"/>
    <xf numFmtId="0" fontId="38" fillId="0" borderId="40" xfId="12" applyFont="1" applyFill="1" applyBorder="1"/>
    <xf numFmtId="1" fontId="3" fillId="0" borderId="31" xfId="12" applyNumberFormat="1" applyFill="1" applyBorder="1"/>
    <xf numFmtId="168" fontId="3" fillId="0" borderId="39" xfId="12" applyNumberFormat="1" applyFill="1" applyBorder="1"/>
    <xf numFmtId="1" fontId="3" fillId="0" borderId="72" xfId="12" applyNumberFormat="1" applyFill="1" applyBorder="1"/>
    <xf numFmtId="168" fontId="3" fillId="0" borderId="36" xfId="12" applyNumberFormat="1" applyFill="1" applyBorder="1"/>
    <xf numFmtId="168" fontId="38" fillId="0" borderId="22" xfId="12" applyNumberFormat="1" applyFont="1" applyFill="1" applyBorder="1" applyAlignment="1">
      <alignment horizontal="left"/>
    </xf>
    <xf numFmtId="171" fontId="3" fillId="0" borderId="1" xfId="12" applyNumberFormat="1" applyFill="1" applyBorder="1" applyAlignment="1">
      <alignment horizontal="center"/>
    </xf>
    <xf numFmtId="49" fontId="3" fillId="0" borderId="0" xfId="12" applyNumberFormat="1" applyFill="1" applyBorder="1"/>
    <xf numFmtId="164" fontId="36" fillId="0" borderId="0" xfId="12" applyNumberFormat="1" applyFont="1" applyFill="1" applyBorder="1" applyProtection="1">
      <protection locked="0"/>
    </xf>
    <xf numFmtId="0" fontId="43" fillId="0" borderId="0" xfId="1" applyFont="1" applyFill="1"/>
    <xf numFmtId="0" fontId="43" fillId="0" borderId="0" xfId="1" applyFont="1" applyFill="1" applyAlignment="1">
      <alignment horizontal="right"/>
    </xf>
    <xf numFmtId="2" fontId="5" fillId="5" borderId="9" xfId="1" applyNumberFormat="1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2" fontId="5" fillId="6" borderId="38" xfId="0" applyNumberFormat="1" applyFont="1" applyFill="1" applyBorder="1" applyAlignment="1">
      <alignment horizontal="center"/>
    </xf>
    <xf numFmtId="174" fontId="3" fillId="0" borderId="0" xfId="1" applyNumberFormat="1" applyFill="1"/>
    <xf numFmtId="43" fontId="5" fillId="0" borderId="0" xfId="7" applyFont="1" applyFill="1"/>
    <xf numFmtId="2" fontId="5" fillId="5" borderId="52" xfId="1" applyNumberFormat="1" applyFont="1" applyFill="1" applyBorder="1" applyAlignment="1">
      <alignment horizontal="center"/>
    </xf>
    <xf numFmtId="174" fontId="5" fillId="0" borderId="0" xfId="1" applyNumberFormat="1" applyFont="1" applyFill="1"/>
    <xf numFmtId="1" fontId="5" fillId="5" borderId="19" xfId="1" applyNumberFormat="1" applyFont="1" applyFill="1" applyBorder="1" applyAlignment="1">
      <alignment horizontal="center"/>
    </xf>
    <xf numFmtId="2" fontId="5" fillId="5" borderId="38" xfId="0" applyNumberFormat="1" applyFont="1" applyFill="1" applyBorder="1" applyAlignment="1">
      <alignment horizontal="center"/>
    </xf>
    <xf numFmtId="43" fontId="5" fillId="0" borderId="0" xfId="1" applyNumberFormat="1" applyFont="1" applyFill="1"/>
    <xf numFmtId="2" fontId="5" fillId="2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2" fontId="5" fillId="5" borderId="72" xfId="0" applyNumberFormat="1" applyFont="1" applyFill="1" applyBorder="1" applyAlignment="1">
      <alignment horizontal="center"/>
    </xf>
    <xf numFmtId="175" fontId="5" fillId="0" borderId="0" xfId="7" applyNumberFormat="1" applyFont="1" applyFill="1"/>
    <xf numFmtId="2" fontId="5" fillId="6" borderId="9" xfId="1" applyNumberFormat="1" applyFont="1" applyFill="1" applyBorder="1" applyAlignment="1">
      <alignment horizontal="center"/>
    </xf>
    <xf numFmtId="2" fontId="5" fillId="6" borderId="10" xfId="1" applyNumberFormat="1" applyFont="1" applyFill="1" applyBorder="1" applyAlignment="1">
      <alignment horizontal="center"/>
    </xf>
    <xf numFmtId="2" fontId="5" fillId="6" borderId="11" xfId="1" applyNumberFormat="1" applyFont="1" applyFill="1" applyBorder="1" applyAlignment="1">
      <alignment horizontal="center"/>
    </xf>
    <xf numFmtId="2" fontId="5" fillId="6" borderId="52" xfId="1" applyNumberFormat="1" applyFont="1" applyFill="1" applyBorder="1" applyAlignment="1">
      <alignment horizontal="center"/>
    </xf>
    <xf numFmtId="2" fontId="5" fillId="6" borderId="53" xfId="1" applyNumberFormat="1" applyFont="1" applyFill="1" applyBorder="1" applyAlignment="1">
      <alignment horizontal="center"/>
    </xf>
    <xf numFmtId="2" fontId="5" fillId="6" borderId="54" xfId="1" applyNumberFormat="1" applyFont="1" applyFill="1" applyBorder="1" applyAlignment="1">
      <alignment horizontal="center"/>
    </xf>
    <xf numFmtId="1" fontId="5" fillId="6" borderId="19" xfId="1" applyNumberFormat="1" applyFont="1" applyFill="1" applyBorder="1" applyAlignment="1">
      <alignment horizontal="center"/>
    </xf>
    <xf numFmtId="2" fontId="5" fillId="6" borderId="20" xfId="1" applyNumberFormat="1" applyFont="1" applyFill="1" applyBorder="1" applyAlignment="1">
      <alignment horizontal="center"/>
    </xf>
    <xf numFmtId="2" fontId="12" fillId="6" borderId="21" xfId="1" applyNumberFormat="1" applyFont="1" applyFill="1" applyBorder="1" applyAlignment="1">
      <alignment horizontal="center"/>
    </xf>
    <xf numFmtId="2" fontId="5" fillId="0" borderId="8" xfId="1" applyNumberFormat="1" applyFont="1" applyFill="1" applyBorder="1" applyAlignment="1">
      <alignment horizontal="center"/>
    </xf>
    <xf numFmtId="2" fontId="5" fillId="0" borderId="8" xfId="1" applyNumberFormat="1" applyFont="1" applyFill="1" applyBorder="1" applyAlignment="1"/>
    <xf numFmtId="0" fontId="5" fillId="0" borderId="6" xfId="1" applyFont="1" applyFill="1" applyBorder="1"/>
    <xf numFmtId="2" fontId="5" fillId="0" borderId="0" xfId="1" applyNumberFormat="1" applyFont="1" applyFill="1" applyBorder="1" applyAlignment="1"/>
    <xf numFmtId="2" fontId="5" fillId="0" borderId="15" xfId="1" applyNumberFormat="1" applyFont="1" applyFill="1" applyBorder="1" applyAlignment="1"/>
    <xf numFmtId="0" fontId="5" fillId="4" borderId="9" xfId="1" applyFont="1" applyFill="1" applyBorder="1" applyAlignment="1">
      <alignment horizontal="left"/>
    </xf>
    <xf numFmtId="49" fontId="5" fillId="4" borderId="31" xfId="6" applyNumberFormat="1" applyFont="1" applyFill="1" applyBorder="1" applyAlignment="1"/>
    <xf numFmtId="49" fontId="5" fillId="4" borderId="29" xfId="6" applyNumberFormat="1" applyFont="1" applyFill="1" applyBorder="1" applyAlignment="1"/>
    <xf numFmtId="2" fontId="5" fillId="5" borderId="35" xfId="7" applyNumberFormat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left"/>
    </xf>
    <xf numFmtId="0" fontId="5" fillId="4" borderId="36" xfId="6" applyFont="1" applyFill="1" applyBorder="1" applyAlignment="1"/>
    <xf numFmtId="0" fontId="5" fillId="4" borderId="37" xfId="6" applyFont="1" applyFill="1" applyBorder="1" applyAlignment="1"/>
    <xf numFmtId="2" fontId="5" fillId="5" borderId="16" xfId="7" applyNumberFormat="1" applyFont="1" applyFill="1" applyBorder="1" applyAlignment="1">
      <alignment horizontal="center" vertical="center"/>
    </xf>
    <xf numFmtId="1" fontId="5" fillId="6" borderId="9" xfId="1" applyNumberFormat="1" applyFont="1" applyFill="1" applyBorder="1" applyAlignment="1">
      <alignment horizontal="center" vertical="center"/>
    </xf>
    <xf numFmtId="2" fontId="5" fillId="6" borderId="10" xfId="1" applyNumberFormat="1" applyFont="1" applyFill="1" applyBorder="1" applyAlignment="1">
      <alignment horizontal="center" vertical="center"/>
    </xf>
    <xf numFmtId="2" fontId="5" fillId="6" borderId="11" xfId="1" applyNumberFormat="1" applyFont="1" applyFill="1" applyBorder="1" applyAlignment="1">
      <alignment horizontal="center" vertical="center"/>
    </xf>
    <xf numFmtId="1" fontId="5" fillId="6" borderId="19" xfId="1" applyNumberFormat="1" applyFont="1" applyFill="1" applyBorder="1" applyAlignment="1">
      <alignment horizontal="center" vertical="center"/>
    </xf>
    <xf numFmtId="2" fontId="5" fillId="6" borderId="20" xfId="1" applyNumberFormat="1" applyFont="1" applyFill="1" applyBorder="1" applyAlignment="1">
      <alignment horizontal="center" vertical="center"/>
    </xf>
    <xf numFmtId="2" fontId="5" fillId="6" borderId="21" xfId="1" applyNumberFormat="1" applyFont="1" applyFill="1" applyBorder="1" applyAlignment="1">
      <alignment horizontal="center" vertical="center"/>
    </xf>
    <xf numFmtId="1" fontId="5" fillId="6" borderId="42" xfId="1" applyNumberFormat="1" applyFont="1" applyFill="1" applyBorder="1" applyAlignment="1">
      <alignment horizontal="center" vertical="center"/>
    </xf>
    <xf numFmtId="2" fontId="5" fillId="6" borderId="43" xfId="1" applyNumberFormat="1" applyFont="1" applyFill="1" applyBorder="1" applyAlignment="1">
      <alignment horizontal="center" vertical="center"/>
    </xf>
    <xf numFmtId="2" fontId="5" fillId="6" borderId="44" xfId="1" applyNumberFormat="1" applyFont="1" applyFill="1" applyBorder="1" applyAlignment="1">
      <alignment horizontal="center" vertical="center"/>
    </xf>
    <xf numFmtId="2" fontId="12" fillId="2" borderId="38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174" fontId="5" fillId="5" borderId="35" xfId="7" applyNumberFormat="1" applyFont="1" applyFill="1" applyBorder="1" applyAlignment="1">
      <alignment horizontal="center" vertical="center"/>
    </xf>
    <xf numFmtId="2" fontId="5" fillId="2" borderId="38" xfId="7" applyNumberFormat="1" applyFont="1" applyFill="1" applyBorder="1" applyAlignment="1">
      <alignment horizontal="center" vertical="center"/>
    </xf>
    <xf numFmtId="2" fontId="5" fillId="6" borderId="39" xfId="7" applyNumberFormat="1" applyFont="1" applyFill="1" applyBorder="1" applyAlignment="1">
      <alignment horizontal="center" vertical="center"/>
    </xf>
    <xf numFmtId="2" fontId="5" fillId="6" borderId="38" xfId="7" applyNumberFormat="1" applyFont="1" applyFill="1" applyBorder="1" applyAlignment="1">
      <alignment horizontal="center" vertical="center"/>
    </xf>
    <xf numFmtId="2" fontId="5" fillId="2" borderId="39" xfId="7" applyNumberFormat="1" applyFont="1" applyFill="1" applyBorder="1" applyAlignment="1">
      <alignment horizontal="center" vertical="center"/>
    </xf>
    <xf numFmtId="2" fontId="5" fillId="5" borderId="38" xfId="0" applyNumberFormat="1" applyFont="1" applyFill="1" applyBorder="1" applyAlignment="1">
      <alignment horizontal="right"/>
    </xf>
    <xf numFmtId="2" fontId="44" fillId="5" borderId="38" xfId="0" applyNumberFormat="1" applyFont="1" applyFill="1" applyBorder="1" applyAlignment="1">
      <alignment horizontal="right"/>
    </xf>
    <xf numFmtId="2" fontId="5" fillId="5" borderId="38" xfId="0" applyNumberFormat="1" applyFont="1" applyFill="1" applyBorder="1"/>
    <xf numFmtId="2" fontId="44" fillId="5" borderId="38" xfId="0" applyNumberFormat="1" applyFont="1" applyFill="1" applyBorder="1"/>
    <xf numFmtId="174" fontId="5" fillId="5" borderId="16" xfId="7" applyNumberFormat="1" applyFont="1" applyFill="1" applyBorder="1" applyAlignment="1">
      <alignment horizontal="center" vertical="center"/>
    </xf>
    <xf numFmtId="164" fontId="5" fillId="5" borderId="45" xfId="1" applyNumberFormat="1" applyFont="1" applyFill="1" applyBorder="1" applyAlignment="1">
      <alignment horizontal="right"/>
    </xf>
    <xf numFmtId="49" fontId="5" fillId="5" borderId="46" xfId="1" applyNumberFormat="1" applyFont="1" applyFill="1" applyBorder="1" applyAlignment="1">
      <alignment horizontal="center"/>
    </xf>
    <xf numFmtId="164" fontId="5" fillId="5" borderId="47" xfId="1" applyNumberFormat="1" applyFont="1" applyFill="1" applyBorder="1" applyAlignment="1">
      <alignment horizontal="left"/>
    </xf>
    <xf numFmtId="164" fontId="5" fillId="5" borderId="12" xfId="1" applyNumberFormat="1" applyFont="1" applyFill="1" applyBorder="1" applyAlignment="1">
      <alignment horizontal="right"/>
    </xf>
    <xf numFmtId="49" fontId="5" fillId="5" borderId="15" xfId="1" applyNumberFormat="1" applyFont="1" applyFill="1" applyBorder="1" applyAlignment="1">
      <alignment horizontal="center"/>
    </xf>
    <xf numFmtId="164" fontId="5" fillId="5" borderId="13" xfId="1" applyNumberFormat="1" applyFont="1" applyFill="1" applyBorder="1" applyAlignment="1">
      <alignment horizontal="left"/>
    </xf>
    <xf numFmtId="2" fontId="7" fillId="5" borderId="5" xfId="1" applyNumberFormat="1" applyFont="1" applyFill="1" applyBorder="1" applyAlignment="1">
      <alignment horizontal="right"/>
    </xf>
    <xf numFmtId="49" fontId="7" fillId="5" borderId="8" xfId="1" applyNumberFormat="1" applyFont="1" applyFill="1" applyBorder="1" applyAlignment="1">
      <alignment horizontal="center"/>
    </xf>
    <xf numFmtId="2" fontId="7" fillId="5" borderId="6" xfId="1" applyNumberFormat="1" applyFont="1" applyFill="1" applyBorder="1" applyAlignment="1">
      <alignment horizontal="left"/>
    </xf>
    <xf numFmtId="2" fontId="7" fillId="5" borderId="2" xfId="1" applyNumberFormat="1" applyFont="1" applyFill="1" applyBorder="1" applyAlignment="1">
      <alignment horizontal="right"/>
    </xf>
    <xf numFmtId="49" fontId="7" fillId="5" borderId="3" xfId="1" applyNumberFormat="1" applyFont="1" applyFill="1" applyBorder="1" applyAlignment="1">
      <alignment horizontal="center"/>
    </xf>
    <xf numFmtId="2" fontId="7" fillId="5" borderId="4" xfId="1" applyNumberFormat="1" applyFont="1" applyFill="1" applyBorder="1" applyAlignment="1">
      <alignment horizontal="left"/>
    </xf>
    <xf numFmtId="2" fontId="7" fillId="5" borderId="12" xfId="1" applyNumberFormat="1" applyFont="1" applyFill="1" applyBorder="1" applyAlignment="1">
      <alignment horizontal="right"/>
    </xf>
    <xf numFmtId="2" fontId="7" fillId="5" borderId="15" xfId="1" applyNumberFormat="1" applyFont="1" applyFill="1" applyBorder="1" applyAlignment="1">
      <alignment horizontal="center"/>
    </xf>
    <xf numFmtId="2" fontId="7" fillId="5" borderId="13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 applyProtection="1">
      <alignment horizontal="center"/>
      <protection locked="0"/>
    </xf>
    <xf numFmtId="2" fontId="5" fillId="6" borderId="38" xfId="0" applyNumberFormat="1" applyFont="1" applyFill="1" applyBorder="1" applyAlignment="1">
      <alignment horizontal="center" vertical="center"/>
    </xf>
    <xf numFmtId="2" fontId="44" fillId="5" borderId="38" xfId="0" applyNumberFormat="1" applyFont="1" applyFill="1" applyBorder="1" applyAlignment="1">
      <alignment horizontal="center"/>
    </xf>
    <xf numFmtId="0" fontId="0" fillId="0" borderId="0" xfId="1" applyFont="1" applyFill="1"/>
    <xf numFmtId="0" fontId="45" fillId="0" borderId="0" xfId="12" applyFont="1"/>
    <xf numFmtId="0" fontId="38" fillId="0" borderId="0" xfId="12" applyFont="1"/>
    <xf numFmtId="164" fontId="46" fillId="0" borderId="39" xfId="12" applyNumberFormat="1" applyFont="1" applyBorder="1" applyAlignment="1">
      <alignment horizontal="center" vertical="top" wrapText="1"/>
    </xf>
    <xf numFmtId="0" fontId="33" fillId="0" borderId="0" xfId="12" applyFont="1" applyBorder="1"/>
    <xf numFmtId="0" fontId="47" fillId="0" borderId="0" xfId="12" applyFont="1" applyBorder="1"/>
    <xf numFmtId="0" fontId="21" fillId="0" borderId="0" xfId="12" applyFont="1"/>
    <xf numFmtId="14" fontId="3" fillId="0" borderId="0" xfId="12" applyNumberFormat="1" applyBorder="1"/>
    <xf numFmtId="0" fontId="34" fillId="0" borderId="5" xfId="12" applyFont="1" applyBorder="1"/>
    <xf numFmtId="0" fontId="34" fillId="0" borderId="8" xfId="12" applyFont="1" applyBorder="1"/>
    <xf numFmtId="0" fontId="39" fillId="0" borderId="8" xfId="12" applyFont="1" applyBorder="1" applyAlignment="1">
      <alignment horizontal="centerContinuous"/>
    </xf>
    <xf numFmtId="0" fontId="34" fillId="0" borderId="8" xfId="12" applyFont="1" applyBorder="1" applyAlignment="1">
      <alignment horizontal="centerContinuous"/>
    </xf>
    <xf numFmtId="0" fontId="3" fillId="0" borderId="6" xfId="12" applyBorder="1" applyAlignment="1">
      <alignment horizontal="centerContinuous"/>
    </xf>
    <xf numFmtId="0" fontId="3" fillId="0" borderId="5" xfId="12" applyBorder="1"/>
    <xf numFmtId="1" fontId="34" fillId="0" borderId="8" xfId="12" applyNumberFormat="1" applyFont="1" applyBorder="1"/>
    <xf numFmtId="0" fontId="34" fillId="0" borderId="6" xfId="12" applyFont="1" applyBorder="1"/>
    <xf numFmtId="0" fontId="34" fillId="0" borderId="67" xfId="12" applyFont="1" applyBorder="1"/>
    <xf numFmtId="1" fontId="34" fillId="0" borderId="3" xfId="12" applyNumberFormat="1" applyFont="1" applyBorder="1" applyProtection="1">
      <protection locked="0"/>
    </xf>
    <xf numFmtId="0" fontId="34" fillId="0" borderId="4" xfId="12" applyFont="1" applyBorder="1" applyProtection="1">
      <protection locked="0"/>
    </xf>
    <xf numFmtId="0" fontId="34" fillId="0" borderId="67" xfId="12" applyFont="1" applyBorder="1" applyProtection="1">
      <protection locked="0"/>
    </xf>
    <xf numFmtId="0" fontId="34" fillId="0" borderId="4" xfId="12" applyFont="1" applyBorder="1"/>
    <xf numFmtId="0" fontId="34" fillId="0" borderId="7" xfId="12" applyFont="1" applyBorder="1"/>
    <xf numFmtId="0" fontId="38" fillId="0" borderId="8" xfId="12" applyFont="1" applyBorder="1" applyAlignment="1">
      <alignment horizontal="centerContinuous"/>
    </xf>
    <xf numFmtId="0" fontId="3" fillId="0" borderId="8" xfId="12" applyBorder="1" applyAlignment="1">
      <alignment horizontal="centerContinuous"/>
    </xf>
    <xf numFmtId="0" fontId="34" fillId="0" borderId="9" xfId="12" applyFont="1" applyBorder="1" applyAlignment="1">
      <alignment horizontal="center"/>
    </xf>
    <xf numFmtId="0" fontId="34" fillId="0" borderId="10" xfId="12" applyFont="1" applyBorder="1" applyAlignment="1">
      <alignment horizontal="center"/>
    </xf>
    <xf numFmtId="0" fontId="34" fillId="0" borderId="11" xfId="12" applyFont="1" applyBorder="1" applyAlignment="1">
      <alignment horizontal="center"/>
    </xf>
    <xf numFmtId="0" fontId="34" fillId="0" borderId="58" xfId="12" applyFont="1" applyBorder="1" applyAlignment="1">
      <alignment horizontal="center"/>
    </xf>
    <xf numFmtId="0" fontId="34" fillId="0" borderId="59" xfId="12" applyFont="1" applyBorder="1" applyAlignment="1">
      <alignment horizontal="center"/>
    </xf>
    <xf numFmtId="0" fontId="34" fillId="0" borderId="60" xfId="12" applyFont="1" applyBorder="1" applyAlignment="1">
      <alignment horizontal="center"/>
    </xf>
    <xf numFmtId="0" fontId="34" fillId="0" borderId="5" xfId="12" applyFont="1" applyBorder="1" applyAlignment="1">
      <alignment horizontal="center"/>
    </xf>
    <xf numFmtId="0" fontId="34" fillId="0" borderId="24" xfId="12" applyFont="1" applyBorder="1"/>
    <xf numFmtId="0" fontId="34" fillId="0" borderId="0" xfId="12" applyFont="1" applyBorder="1"/>
    <xf numFmtId="0" fontId="39" fillId="0" borderId="14" xfId="12" applyFont="1" applyBorder="1" applyAlignment="1">
      <alignment horizontal="center"/>
    </xf>
    <xf numFmtId="0" fontId="3" fillId="0" borderId="15" xfId="12" applyBorder="1"/>
    <xf numFmtId="0" fontId="38" fillId="0" borderId="19" xfId="12" applyFont="1" applyBorder="1" applyAlignment="1">
      <alignment horizontal="center"/>
    </xf>
    <xf numFmtId="0" fontId="38" fillId="0" borderId="20" xfId="12" applyFont="1" applyBorder="1" applyAlignment="1">
      <alignment horizontal="center"/>
    </xf>
    <xf numFmtId="0" fontId="38" fillId="0" borderId="21" xfId="12" applyFont="1" applyBorder="1" applyAlignment="1">
      <alignment horizontal="center"/>
    </xf>
    <xf numFmtId="0" fontId="38" fillId="0" borderId="42" xfId="12" applyFont="1" applyBorder="1" applyAlignment="1">
      <alignment horizontal="center"/>
    </xf>
    <xf numFmtId="0" fontId="38" fillId="0" borderId="43" xfId="12" applyFont="1" applyBorder="1" applyAlignment="1">
      <alignment horizontal="center"/>
    </xf>
    <xf numFmtId="0" fontId="38" fillId="0" borderId="44" xfId="12" applyFont="1" applyBorder="1" applyAlignment="1">
      <alignment horizontal="center"/>
    </xf>
    <xf numFmtId="0" fontId="39" fillId="0" borderId="0" xfId="12" applyFont="1" applyBorder="1" applyAlignment="1">
      <alignment horizontal="center"/>
    </xf>
    <xf numFmtId="0" fontId="3" fillId="0" borderId="8" xfId="12" applyBorder="1"/>
    <xf numFmtId="0" fontId="3" fillId="0" borderId="6" xfId="12" applyBorder="1"/>
    <xf numFmtId="0" fontId="38" fillId="0" borderId="22" xfId="12" applyFont="1" applyBorder="1" applyAlignment="1">
      <alignment horizontal="center"/>
    </xf>
    <xf numFmtId="164" fontId="46" fillId="0" borderId="39" xfId="12" applyNumberFormat="1" applyFont="1" applyFill="1" applyBorder="1" applyAlignment="1">
      <alignment horizontal="center" vertical="top" wrapText="1"/>
    </xf>
    <xf numFmtId="0" fontId="38" fillId="0" borderId="22" xfId="12" applyFont="1" applyFill="1" applyBorder="1" applyAlignment="1">
      <alignment horizontal="center"/>
    </xf>
    <xf numFmtId="0" fontId="3" fillId="0" borderId="24" xfId="12" applyBorder="1" applyAlignment="1">
      <alignment textRotation="90"/>
    </xf>
    <xf numFmtId="0" fontId="3" fillId="0" borderId="25" xfId="12" applyBorder="1"/>
    <xf numFmtId="0" fontId="3" fillId="0" borderId="24" xfId="12" applyBorder="1"/>
    <xf numFmtId="0" fontId="3" fillId="0" borderId="48" xfId="12" applyBorder="1" applyAlignment="1">
      <alignment horizontal="left"/>
    </xf>
    <xf numFmtId="0" fontId="3" fillId="0" borderId="37" xfId="12" applyBorder="1"/>
    <xf numFmtId="1" fontId="3" fillId="0" borderId="55" xfId="12" applyNumberFormat="1" applyBorder="1" applyAlignment="1">
      <alignment horizontal="center"/>
    </xf>
    <xf numFmtId="1" fontId="46" fillId="0" borderId="39" xfId="12" applyNumberFormat="1" applyFont="1" applyFill="1" applyBorder="1" applyAlignment="1">
      <alignment horizontal="center" vertical="top" wrapText="1"/>
    </xf>
    <xf numFmtId="1" fontId="46" fillId="0" borderId="39" xfId="12" applyNumberFormat="1" applyFont="1" applyBorder="1" applyAlignment="1">
      <alignment horizontal="center" vertical="top" wrapText="1"/>
    </xf>
    <xf numFmtId="0" fontId="3" fillId="0" borderId="25" xfId="12" applyNumberFormat="1" applyBorder="1"/>
    <xf numFmtId="0" fontId="3" fillId="0" borderId="68" xfId="12" applyBorder="1" applyAlignment="1">
      <alignment horizontal="center"/>
    </xf>
    <xf numFmtId="1" fontId="3" fillId="0" borderId="48" xfId="12" applyNumberFormat="1" applyBorder="1" applyAlignment="1">
      <alignment horizontal="center"/>
    </xf>
    <xf numFmtId="165" fontId="46" fillId="0" borderId="39" xfId="12" applyNumberFormat="1" applyFont="1" applyFill="1" applyBorder="1" applyAlignment="1">
      <alignment horizontal="center" vertical="top" wrapText="1"/>
    </xf>
    <xf numFmtId="165" fontId="46" fillId="0" borderId="39" xfId="12" applyNumberFormat="1" applyFont="1" applyBorder="1" applyAlignment="1">
      <alignment horizontal="center" vertical="top" wrapText="1"/>
    </xf>
    <xf numFmtId="165" fontId="3" fillId="0" borderId="25" xfId="12" applyNumberFormat="1" applyBorder="1"/>
    <xf numFmtId="0" fontId="3" fillId="0" borderId="48" xfId="12" applyBorder="1"/>
    <xf numFmtId="0" fontId="3" fillId="0" borderId="68" xfId="12" applyBorder="1"/>
    <xf numFmtId="1" fontId="3" fillId="0" borderId="0" xfId="12" applyNumberFormat="1" applyBorder="1"/>
    <xf numFmtId="0" fontId="3" fillId="0" borderId="2" xfId="12" applyBorder="1"/>
    <xf numFmtId="0" fontId="3" fillId="0" borderId="3" xfId="12" applyBorder="1"/>
    <xf numFmtId="0" fontId="3" fillId="0" borderId="4" xfId="12" applyBorder="1"/>
    <xf numFmtId="0" fontId="3" fillId="0" borderId="0" xfId="12" applyAlignment="1">
      <alignment horizontal="center"/>
    </xf>
    <xf numFmtId="1" fontId="3" fillId="0" borderId="3" xfId="12" applyNumberFormat="1" applyBorder="1" applyAlignment="1">
      <alignment horizontal="center"/>
    </xf>
    <xf numFmtId="2" fontId="3" fillId="0" borderId="3" xfId="12" applyNumberFormat="1" applyFill="1" applyBorder="1" applyAlignment="1" applyProtection="1">
      <alignment horizontal="center"/>
      <protection locked="0"/>
    </xf>
    <xf numFmtId="2" fontId="3" fillId="0" borderId="4" xfId="12" applyNumberFormat="1" applyFill="1" applyBorder="1" applyAlignment="1">
      <alignment horizontal="center"/>
    </xf>
    <xf numFmtId="2" fontId="3" fillId="0" borderId="4" xfId="12" applyNumberFormat="1" applyBorder="1" applyAlignment="1">
      <alignment horizontal="center"/>
    </xf>
    <xf numFmtId="2" fontId="3" fillId="0" borderId="3" xfId="12" applyNumberFormat="1" applyBorder="1" applyAlignment="1" applyProtection="1">
      <alignment horizontal="center"/>
      <protection locked="0"/>
    </xf>
    <xf numFmtId="2" fontId="3" fillId="0" borderId="0" xfId="12" applyNumberFormat="1" applyBorder="1"/>
    <xf numFmtId="0" fontId="38" fillId="0" borderId="29" xfId="12" applyFont="1" applyBorder="1" applyAlignment="1">
      <alignment horizontal="center"/>
    </xf>
    <xf numFmtId="0" fontId="38" fillId="0" borderId="81" xfId="12" applyFont="1" applyBorder="1" applyAlignment="1">
      <alignment horizontal="center"/>
    </xf>
    <xf numFmtId="0" fontId="38" fillId="0" borderId="23" xfId="12" applyFont="1" applyBorder="1" applyAlignment="1">
      <alignment horizontal="center"/>
    </xf>
    <xf numFmtId="1" fontId="3" fillId="0" borderId="55" xfId="12" applyNumberFormat="1" applyBorder="1"/>
    <xf numFmtId="2" fontId="3" fillId="0" borderId="56" xfId="12" applyNumberFormat="1" applyFill="1" applyBorder="1"/>
    <xf numFmtId="2" fontId="3" fillId="0" borderId="56" xfId="12" applyNumberFormat="1" applyBorder="1"/>
    <xf numFmtId="1" fontId="46" fillId="0" borderId="36" xfId="12" applyNumberFormat="1" applyFont="1" applyFill="1" applyBorder="1" applyAlignment="1">
      <alignment horizontal="center" vertical="top" wrapText="1"/>
    </xf>
    <xf numFmtId="0" fontId="3" fillId="0" borderId="38" xfId="12" applyBorder="1"/>
    <xf numFmtId="165" fontId="3" fillId="0" borderId="48" xfId="12" applyNumberFormat="1" applyBorder="1"/>
    <xf numFmtId="164" fontId="3" fillId="0" borderId="37" xfId="12" applyNumberFormat="1" applyFill="1" applyBorder="1"/>
    <xf numFmtId="164" fontId="3" fillId="0" borderId="37" xfId="12" applyNumberFormat="1" applyBorder="1"/>
    <xf numFmtId="2" fontId="3" fillId="0" borderId="48" xfId="12" applyNumberFormat="1" applyBorder="1"/>
    <xf numFmtId="164" fontId="46" fillId="0" borderId="36" xfId="12" applyNumberFormat="1" applyFont="1" applyFill="1" applyBorder="1" applyAlignment="1">
      <alignment horizontal="center" vertical="top" wrapText="1"/>
    </xf>
    <xf numFmtId="164" fontId="3" fillId="0" borderId="38" xfId="12" applyNumberFormat="1" applyBorder="1"/>
    <xf numFmtId="0" fontId="3" fillId="0" borderId="12" xfId="12" applyBorder="1"/>
    <xf numFmtId="0" fontId="3" fillId="0" borderId="13" xfId="12" applyBorder="1"/>
    <xf numFmtId="0" fontId="3" fillId="0" borderId="27" xfId="12" applyBorder="1"/>
    <xf numFmtId="0" fontId="3" fillId="0" borderId="28" xfId="12" applyBorder="1"/>
    <xf numFmtId="2" fontId="3" fillId="0" borderId="25" xfId="12" applyNumberFormat="1" applyBorder="1"/>
    <xf numFmtId="2" fontId="3" fillId="0" borderId="14" xfId="12" applyNumberFormat="1" applyBorder="1"/>
    <xf numFmtId="0" fontId="3" fillId="0" borderId="12" xfId="12" applyBorder="1" applyAlignment="1">
      <alignment textRotation="90"/>
    </xf>
    <xf numFmtId="0" fontId="3" fillId="0" borderId="3" xfId="12" applyBorder="1" applyProtection="1">
      <protection locked="0"/>
    </xf>
    <xf numFmtId="0" fontId="3" fillId="0" borderId="3" xfId="12" applyFill="1" applyBorder="1" applyProtection="1">
      <protection locked="0"/>
    </xf>
    <xf numFmtId="1" fontId="3" fillId="0" borderId="24" xfId="12" applyNumberFormat="1" applyFill="1" applyBorder="1"/>
    <xf numFmtId="1" fontId="3" fillId="0" borderId="24" xfId="12" applyNumberFormat="1" applyBorder="1"/>
    <xf numFmtId="1" fontId="3" fillId="0" borderId="24" xfId="12" applyNumberFormat="1" applyBorder="1" applyAlignment="1">
      <alignment horizontal="center"/>
    </xf>
    <xf numFmtId="1" fontId="3" fillId="0" borderId="8" xfId="12" applyNumberFormat="1" applyBorder="1" applyAlignment="1">
      <alignment horizontal="center"/>
    </xf>
    <xf numFmtId="2" fontId="3" fillId="0" borderId="8" xfId="12" applyNumberFormat="1" applyFill="1" applyBorder="1" applyAlignment="1" applyProtection="1">
      <alignment horizontal="center"/>
      <protection locked="0"/>
    </xf>
    <xf numFmtId="2" fontId="3" fillId="0" borderId="6" xfId="12" applyNumberFormat="1" applyFill="1" applyBorder="1" applyAlignment="1">
      <alignment horizontal="center"/>
    </xf>
    <xf numFmtId="1" fontId="3" fillId="0" borderId="5" xfId="12" applyNumberFormat="1" applyFill="1" applyBorder="1" applyAlignment="1">
      <alignment horizontal="center"/>
    </xf>
    <xf numFmtId="2" fontId="3" fillId="0" borderId="6" xfId="12" applyNumberFormat="1" applyBorder="1" applyAlignment="1">
      <alignment horizontal="center"/>
    </xf>
    <xf numFmtId="1" fontId="3" fillId="0" borderId="5" xfId="12" applyNumberFormat="1" applyBorder="1" applyAlignment="1">
      <alignment horizontal="center"/>
    </xf>
    <xf numFmtId="2" fontId="3" fillId="0" borderId="8" xfId="12" applyNumberFormat="1" applyBorder="1" applyAlignment="1" applyProtection="1">
      <alignment horizontal="center"/>
      <protection locked="0"/>
    </xf>
    <xf numFmtId="0" fontId="3" fillId="0" borderId="23" xfId="12" applyBorder="1"/>
    <xf numFmtId="0" fontId="3" fillId="0" borderId="49" xfId="12" applyBorder="1"/>
    <xf numFmtId="0" fontId="3" fillId="0" borderId="69" xfId="12" applyBorder="1"/>
    <xf numFmtId="0" fontId="3" fillId="0" borderId="15" xfId="12" applyBorder="1" applyProtection="1">
      <protection locked="0"/>
    </xf>
    <xf numFmtId="0" fontId="3" fillId="0" borderId="71" xfId="12" applyBorder="1"/>
    <xf numFmtId="0" fontId="3" fillId="0" borderId="7" xfId="12" applyBorder="1"/>
    <xf numFmtId="0" fontId="3" fillId="0" borderId="55" xfId="12" applyBorder="1" applyAlignment="1">
      <alignment horizontal="center"/>
    </xf>
    <xf numFmtId="0" fontId="3" fillId="0" borderId="29" xfId="12" applyBorder="1"/>
    <xf numFmtId="0" fontId="3" fillId="0" borderId="9" xfId="12" applyBorder="1"/>
    <xf numFmtId="0" fontId="3" fillId="0" borderId="10" xfId="12" applyBorder="1"/>
    <xf numFmtId="0" fontId="3" fillId="0" borderId="11" xfId="12" applyBorder="1"/>
    <xf numFmtId="0" fontId="3" fillId="0" borderId="26" xfId="12" applyBorder="1"/>
    <xf numFmtId="0" fontId="3" fillId="0" borderId="27" xfId="12" applyBorder="1" applyAlignment="1">
      <alignment horizontal="center"/>
    </xf>
    <xf numFmtId="0" fontId="3" fillId="0" borderId="35" xfId="12" applyBorder="1"/>
    <xf numFmtId="2" fontId="3" fillId="0" borderId="38" xfId="12" applyNumberFormat="1" applyBorder="1"/>
    <xf numFmtId="2" fontId="3" fillId="0" borderId="39" xfId="12" applyNumberFormat="1" applyBorder="1"/>
    <xf numFmtId="2" fontId="3" fillId="0" borderId="72" xfId="12" applyNumberFormat="1" applyBorder="1"/>
    <xf numFmtId="0" fontId="3" fillId="0" borderId="30" xfId="12" applyBorder="1"/>
    <xf numFmtId="0" fontId="3" fillId="0" borderId="19" xfId="12" applyBorder="1"/>
    <xf numFmtId="0" fontId="3" fillId="0" borderId="26" xfId="12" applyBorder="1" applyAlignment="1">
      <alignment horizontal="center"/>
    </xf>
    <xf numFmtId="0" fontId="3" fillId="0" borderId="1" xfId="12" applyBorder="1"/>
    <xf numFmtId="0" fontId="3" fillId="0" borderId="22" xfId="12" applyBorder="1"/>
    <xf numFmtId="0" fontId="3" fillId="0" borderId="0" xfId="12" applyBorder="1" applyAlignment="1">
      <alignment horizontal="center"/>
    </xf>
    <xf numFmtId="1" fontId="3" fillId="0" borderId="48" xfId="12" applyNumberFormat="1" applyBorder="1"/>
    <xf numFmtId="165" fontId="3" fillId="0" borderId="0" xfId="12" applyNumberFormat="1"/>
    <xf numFmtId="165" fontId="3" fillId="0" borderId="37" xfId="12" applyNumberFormat="1" applyBorder="1"/>
    <xf numFmtId="1" fontId="3" fillId="0" borderId="27" xfId="12" applyNumberFormat="1" applyBorder="1"/>
    <xf numFmtId="165" fontId="3" fillId="0" borderId="49" xfId="12" applyNumberFormat="1" applyBorder="1"/>
    <xf numFmtId="165" fontId="3" fillId="0" borderId="30" xfId="12" applyNumberFormat="1" applyBorder="1"/>
    <xf numFmtId="165" fontId="3" fillId="0" borderId="27" xfId="12" applyNumberFormat="1" applyBorder="1"/>
    <xf numFmtId="0" fontId="3" fillId="0" borderId="8" xfId="12" applyBorder="1" applyAlignment="1">
      <alignment horizontal="left"/>
    </xf>
    <xf numFmtId="0" fontId="3" fillId="0" borderId="65" xfId="12" applyBorder="1"/>
    <xf numFmtId="1" fontId="3" fillId="0" borderId="9" xfId="12" applyNumberFormat="1" applyBorder="1"/>
    <xf numFmtId="164" fontId="46" fillId="0" borderId="10" xfId="12" applyNumberFormat="1" applyFont="1" applyFill="1" applyBorder="1" applyAlignment="1">
      <alignment horizontal="center" vertical="top" wrapText="1"/>
    </xf>
    <xf numFmtId="1" fontId="3" fillId="0" borderId="9" xfId="12" applyNumberFormat="1" applyFill="1" applyBorder="1"/>
    <xf numFmtId="2" fontId="3" fillId="0" borderId="11" xfId="12" applyNumberFormat="1" applyBorder="1"/>
    <xf numFmtId="164" fontId="46" fillId="0" borderId="10" xfId="12" applyNumberFormat="1" applyFont="1" applyBorder="1" applyAlignment="1">
      <alignment horizontal="center" vertical="top" wrapText="1"/>
    </xf>
    <xf numFmtId="2" fontId="3" fillId="0" borderId="31" xfId="12" applyNumberFormat="1" applyBorder="1"/>
    <xf numFmtId="164" fontId="46" fillId="0" borderId="31" xfId="12" applyNumberFormat="1" applyFont="1" applyBorder="1" applyAlignment="1">
      <alignment horizontal="center" vertical="top" wrapText="1"/>
    </xf>
    <xf numFmtId="2" fontId="3" fillId="0" borderId="81" xfId="12" applyNumberFormat="1" applyBorder="1"/>
    <xf numFmtId="1" fontId="3" fillId="0" borderId="35" xfId="12" applyNumberFormat="1" applyBorder="1" applyAlignment="1">
      <alignment horizontal="center"/>
    </xf>
    <xf numFmtId="164" fontId="46" fillId="0" borderId="38" xfId="12" applyNumberFormat="1" applyFont="1" applyFill="1" applyBorder="1" applyAlignment="1">
      <alignment horizontal="center" vertical="top" wrapText="1"/>
    </xf>
    <xf numFmtId="2" fontId="3" fillId="0" borderId="39" xfId="12" applyNumberFormat="1" applyFill="1" applyBorder="1" applyAlignment="1">
      <alignment horizontal="center"/>
    </xf>
    <xf numFmtId="1" fontId="3" fillId="0" borderId="35" xfId="12" applyNumberFormat="1" applyFill="1" applyBorder="1" applyAlignment="1">
      <alignment horizontal="center"/>
    </xf>
    <xf numFmtId="2" fontId="3" fillId="0" borderId="39" xfId="12" applyNumberFormat="1" applyBorder="1" applyAlignment="1">
      <alignment horizontal="center"/>
    </xf>
    <xf numFmtId="164" fontId="46" fillId="0" borderId="38" xfId="12" applyNumberFormat="1" applyFont="1" applyBorder="1" applyAlignment="1">
      <alignment horizontal="center" vertical="top" wrapText="1"/>
    </xf>
    <xf numFmtId="164" fontId="3" fillId="0" borderId="39" xfId="12" applyNumberFormat="1" applyBorder="1" applyAlignment="1">
      <alignment horizontal="center"/>
    </xf>
    <xf numFmtId="164" fontId="3" fillId="0" borderId="36" xfId="12" applyNumberFormat="1" applyBorder="1" applyAlignment="1">
      <alignment horizontal="center"/>
    </xf>
    <xf numFmtId="164" fontId="46" fillId="0" borderId="36" xfId="12" applyNumberFormat="1" applyFont="1" applyBorder="1" applyAlignment="1">
      <alignment horizontal="center" vertical="top" wrapText="1"/>
    </xf>
    <xf numFmtId="164" fontId="3" fillId="0" borderId="82" xfId="12" applyNumberFormat="1" applyBorder="1" applyAlignment="1">
      <alignment horizontal="center"/>
    </xf>
    <xf numFmtId="0" fontId="3" fillId="0" borderId="55" xfId="12" applyBorder="1"/>
    <xf numFmtId="0" fontId="3" fillId="0" borderId="56" xfId="12" applyBorder="1"/>
    <xf numFmtId="2" fontId="3" fillId="0" borderId="36" xfId="12" applyNumberFormat="1" applyBorder="1" applyAlignment="1">
      <alignment horizontal="center"/>
    </xf>
    <xf numFmtId="2" fontId="3" fillId="0" borderId="82" xfId="12" applyNumberFormat="1" applyBorder="1" applyAlignment="1">
      <alignment horizontal="center"/>
    </xf>
    <xf numFmtId="1" fontId="3" fillId="0" borderId="38" xfId="12" applyNumberFormat="1" applyBorder="1" applyAlignment="1">
      <alignment horizontal="center"/>
    </xf>
    <xf numFmtId="0" fontId="3" fillId="0" borderId="38" xfId="12" applyBorder="1" applyAlignment="1">
      <alignment horizontal="center"/>
    </xf>
    <xf numFmtId="0" fontId="3" fillId="0" borderId="36" xfId="12" applyBorder="1" applyAlignment="1">
      <alignment horizontal="center"/>
    </xf>
    <xf numFmtId="0" fontId="3" fillId="0" borderId="82" xfId="12" applyBorder="1" applyAlignment="1">
      <alignment horizontal="center"/>
    </xf>
    <xf numFmtId="1" fontId="3" fillId="7" borderId="48" xfId="12" applyNumberFormat="1" applyFill="1" applyBorder="1" applyAlignment="1">
      <alignment horizontal="center"/>
    </xf>
    <xf numFmtId="1" fontId="3" fillId="7" borderId="82" xfId="12" applyNumberFormat="1" applyFill="1" applyBorder="1" applyAlignment="1">
      <alignment horizontal="center"/>
    </xf>
    <xf numFmtId="0" fontId="3" fillId="0" borderId="14" xfId="12" applyBorder="1"/>
    <xf numFmtId="1" fontId="3" fillId="0" borderId="19" xfId="12" applyNumberFormat="1" applyBorder="1" applyAlignment="1">
      <alignment horizontal="center"/>
    </xf>
    <xf numFmtId="164" fontId="46" fillId="0" borderId="20" xfId="12" applyNumberFormat="1" applyFont="1" applyFill="1" applyBorder="1" applyAlignment="1">
      <alignment horizontal="center" vertical="top" wrapText="1"/>
    </xf>
    <xf numFmtId="2" fontId="3" fillId="0" borderId="21" xfId="12" applyNumberFormat="1" applyFill="1" applyBorder="1" applyAlignment="1">
      <alignment horizontal="center"/>
    </xf>
    <xf numFmtId="1" fontId="3" fillId="0" borderId="19" xfId="12" applyNumberFormat="1" applyFill="1" applyBorder="1" applyAlignment="1">
      <alignment horizontal="center"/>
    </xf>
    <xf numFmtId="2" fontId="3" fillId="0" borderId="21" xfId="12" applyNumberFormat="1" applyBorder="1" applyAlignment="1">
      <alignment horizontal="center"/>
    </xf>
    <xf numFmtId="164" fontId="46" fillId="0" borderId="20" xfId="12" applyNumberFormat="1" applyFont="1" applyBorder="1" applyAlignment="1">
      <alignment horizontal="center" vertical="top" wrapText="1"/>
    </xf>
    <xf numFmtId="2" fontId="3" fillId="0" borderId="41" xfId="12" applyNumberFormat="1" applyBorder="1" applyAlignment="1">
      <alignment horizontal="center"/>
    </xf>
    <xf numFmtId="164" fontId="46" fillId="0" borderId="41" xfId="12" applyNumberFormat="1" applyFont="1" applyBorder="1" applyAlignment="1">
      <alignment horizontal="center" vertical="top" wrapText="1"/>
    </xf>
    <xf numFmtId="2" fontId="3" fillId="0" borderId="83" xfId="12" applyNumberFormat="1" applyBorder="1" applyAlignment="1">
      <alignment horizontal="center"/>
    </xf>
    <xf numFmtId="1" fontId="3" fillId="0" borderId="32" xfId="12" applyNumberFormat="1" applyBorder="1" applyAlignment="1">
      <alignment horizontal="center"/>
    </xf>
    <xf numFmtId="164" fontId="46" fillId="0" borderId="33" xfId="12" applyNumberFormat="1" applyFont="1" applyFill="1" applyBorder="1" applyAlignment="1">
      <alignment horizontal="center" vertical="top" wrapText="1"/>
    </xf>
    <xf numFmtId="2" fontId="3" fillId="0" borderId="66" xfId="12" applyNumberFormat="1" applyFill="1" applyBorder="1" applyAlignment="1">
      <alignment horizontal="center"/>
    </xf>
    <xf numFmtId="1" fontId="3" fillId="0" borderId="32" xfId="12" applyNumberFormat="1" applyFill="1" applyBorder="1" applyAlignment="1">
      <alignment horizontal="center"/>
    </xf>
    <xf numFmtId="2" fontId="3" fillId="0" borderId="66" xfId="12" applyNumberFormat="1" applyBorder="1" applyAlignment="1">
      <alignment horizontal="center"/>
    </xf>
    <xf numFmtId="164" fontId="46" fillId="0" borderId="33" xfId="12" applyNumberFormat="1" applyFont="1" applyBorder="1" applyAlignment="1">
      <alignment horizontal="center" vertical="top" wrapText="1"/>
    </xf>
    <xf numFmtId="2" fontId="3" fillId="0" borderId="34" xfId="12" applyNumberFormat="1" applyBorder="1" applyAlignment="1">
      <alignment horizontal="center"/>
    </xf>
    <xf numFmtId="164" fontId="3" fillId="0" borderId="39" xfId="12" applyNumberFormat="1" applyFill="1" applyBorder="1" applyAlignment="1">
      <alignment horizontal="center"/>
    </xf>
    <xf numFmtId="1" fontId="3" fillId="0" borderId="42" xfId="12" applyNumberFormat="1" applyBorder="1" applyAlignment="1">
      <alignment horizontal="center"/>
    </xf>
    <xf numFmtId="164" fontId="46" fillId="0" borderId="43" xfId="12" applyNumberFormat="1" applyFont="1" applyBorder="1" applyAlignment="1">
      <alignment horizontal="center" vertical="top" wrapText="1"/>
    </xf>
    <xf numFmtId="2" fontId="3" fillId="0" borderId="44" xfId="12" applyNumberFormat="1" applyBorder="1" applyAlignment="1">
      <alignment horizontal="center"/>
    </xf>
    <xf numFmtId="1" fontId="3" fillId="0" borderId="22" xfId="12" applyNumberFormat="1" applyBorder="1" applyAlignment="1">
      <alignment horizontal="center"/>
    </xf>
    <xf numFmtId="2" fontId="3" fillId="0" borderId="23" xfId="12" applyNumberFormat="1" applyBorder="1"/>
    <xf numFmtId="2" fontId="3" fillId="0" borderId="29" xfId="12" applyNumberFormat="1" applyBorder="1"/>
    <xf numFmtId="1" fontId="3" fillId="0" borderId="22" xfId="12" applyNumberFormat="1" applyBorder="1" applyAlignment="1"/>
    <xf numFmtId="1" fontId="3" fillId="0" borderId="22" xfId="12" applyNumberFormat="1" applyBorder="1"/>
    <xf numFmtId="2" fontId="3" fillId="0" borderId="49" xfId="12" applyNumberFormat="1" applyBorder="1"/>
    <xf numFmtId="2" fontId="3" fillId="0" borderId="37" xfId="12" applyNumberFormat="1" applyBorder="1"/>
    <xf numFmtId="1" fontId="3" fillId="0" borderId="48" xfId="12" applyNumberFormat="1" applyBorder="1" applyAlignment="1"/>
    <xf numFmtId="0" fontId="3" fillId="0" borderId="15" xfId="12" applyBorder="1" applyAlignment="1">
      <alignment horizontal="center"/>
    </xf>
    <xf numFmtId="1" fontId="3" fillId="0" borderId="12" xfId="12" applyNumberFormat="1" applyBorder="1" applyAlignment="1">
      <alignment horizontal="center"/>
    </xf>
    <xf numFmtId="2" fontId="3" fillId="0" borderId="15" xfId="12" applyNumberFormat="1" applyBorder="1"/>
    <xf numFmtId="2" fontId="3" fillId="0" borderId="13" xfId="12" applyNumberFormat="1" applyBorder="1"/>
    <xf numFmtId="1" fontId="3" fillId="0" borderId="12" xfId="12" applyNumberFormat="1" applyBorder="1" applyAlignment="1"/>
    <xf numFmtId="1" fontId="3" fillId="0" borderId="12" xfId="12" applyNumberFormat="1" applyBorder="1"/>
    <xf numFmtId="0" fontId="38" fillId="0" borderId="2" xfId="12" applyFont="1" applyBorder="1" applyAlignment="1">
      <alignment horizontal="left"/>
    </xf>
    <xf numFmtId="2" fontId="3" fillId="0" borderId="4" xfId="12" applyNumberFormat="1" applyBorder="1" applyAlignment="1">
      <alignment horizontal="left"/>
    </xf>
    <xf numFmtId="2" fontId="3" fillId="0" borderId="3" xfId="12" applyNumberFormat="1" applyBorder="1" applyAlignment="1">
      <alignment horizontal="left"/>
    </xf>
    <xf numFmtId="0" fontId="38" fillId="0" borderId="2" xfId="12" applyFont="1" applyBorder="1"/>
    <xf numFmtId="0" fontId="39" fillId="0" borderId="8" xfId="12" applyFont="1" applyBorder="1" applyAlignment="1">
      <alignment horizontal="center"/>
    </xf>
    <xf numFmtId="0" fontId="39" fillId="0" borderId="6" xfId="12" applyFont="1" applyBorder="1" applyAlignment="1">
      <alignment horizontal="center"/>
    </xf>
    <xf numFmtId="0" fontId="39" fillId="0" borderId="23" xfId="12" applyFont="1" applyBorder="1"/>
    <xf numFmtId="0" fontId="39" fillId="0" borderId="61" xfId="12" applyFont="1" applyBorder="1"/>
    <xf numFmtId="0" fontId="39" fillId="0" borderId="29" xfId="12" applyFont="1" applyBorder="1"/>
    <xf numFmtId="0" fontId="34" fillId="0" borderId="52" xfId="12" applyFont="1" applyBorder="1" applyAlignment="1">
      <alignment horizontal="center"/>
    </xf>
    <xf numFmtId="0" fontId="34" fillId="0" borderId="53" xfId="12" applyFont="1" applyBorder="1" applyAlignment="1">
      <alignment horizontal="center"/>
    </xf>
    <xf numFmtId="0" fontId="34" fillId="0" borderId="54" xfId="12" applyFont="1" applyBorder="1" applyAlignment="1">
      <alignment horizontal="center"/>
    </xf>
    <xf numFmtId="0" fontId="38" fillId="0" borderId="25" xfId="12" applyFont="1" applyBorder="1" applyAlignment="1">
      <alignment horizontal="center"/>
    </xf>
    <xf numFmtId="0" fontId="38" fillId="0" borderId="17" xfId="12" applyFont="1" applyBorder="1"/>
    <xf numFmtId="0" fontId="38" fillId="0" borderId="18" xfId="12" applyFont="1" applyBorder="1"/>
    <xf numFmtId="0" fontId="3" fillId="0" borderId="22" xfId="12" applyBorder="1" applyAlignment="1">
      <alignment horizontal="left"/>
    </xf>
    <xf numFmtId="2" fontId="3" fillId="0" borderId="9" xfId="12" applyNumberFormat="1" applyBorder="1"/>
    <xf numFmtId="1" fontId="3" fillId="0" borderId="10" xfId="12" applyNumberFormat="1" applyBorder="1"/>
    <xf numFmtId="2" fontId="3" fillId="0" borderId="10" xfId="12" applyNumberFormat="1" applyBorder="1"/>
    <xf numFmtId="1" fontId="3" fillId="0" borderId="11" xfId="12" applyNumberFormat="1" applyBorder="1"/>
    <xf numFmtId="1" fontId="38" fillId="7" borderId="23" xfId="12" applyNumberFormat="1" applyFont="1" applyFill="1" applyBorder="1" applyAlignment="1">
      <alignment horizontal="center"/>
    </xf>
    <xf numFmtId="1" fontId="38" fillId="7" borderId="22" xfId="12" applyNumberFormat="1" applyFont="1" applyFill="1" applyBorder="1" applyAlignment="1">
      <alignment horizontal="center"/>
    </xf>
    <xf numFmtId="164" fontId="46" fillId="0" borderId="81" xfId="12" applyNumberFormat="1" applyFont="1" applyFill="1" applyBorder="1" applyAlignment="1">
      <alignment horizontal="center" vertical="top" wrapText="1"/>
    </xf>
    <xf numFmtId="2" fontId="3" fillId="0" borderId="32" xfId="12" applyNumberFormat="1" applyBorder="1"/>
    <xf numFmtId="1" fontId="3" fillId="0" borderId="33" xfId="12" applyNumberFormat="1" applyBorder="1"/>
    <xf numFmtId="2" fontId="3" fillId="0" borderId="33" xfId="12" applyNumberFormat="1" applyBorder="1"/>
    <xf numFmtId="1" fontId="3" fillId="0" borderId="66" xfId="12" applyNumberFormat="1" applyBorder="1"/>
    <xf numFmtId="1" fontId="3" fillId="7" borderId="1" xfId="12" applyNumberFormat="1" applyFill="1" applyBorder="1" applyAlignment="1">
      <alignment horizontal="center"/>
    </xf>
    <xf numFmtId="1" fontId="3" fillId="7" borderId="55" xfId="12" applyNumberFormat="1" applyFill="1" applyBorder="1" applyAlignment="1">
      <alignment horizontal="center"/>
    </xf>
    <xf numFmtId="164" fontId="46" fillId="0" borderId="82" xfId="12" applyNumberFormat="1" applyFont="1" applyFill="1" applyBorder="1" applyAlignment="1">
      <alignment horizontal="center" vertical="top" wrapText="1"/>
    </xf>
    <xf numFmtId="1" fontId="3" fillId="7" borderId="49" xfId="12" applyNumberFormat="1" applyFill="1" applyBorder="1" applyAlignment="1">
      <alignment horizontal="center"/>
    </xf>
    <xf numFmtId="1" fontId="3" fillId="7" borderId="72" xfId="12" applyNumberFormat="1" applyFill="1" applyBorder="1" applyAlignment="1" applyProtection="1">
      <alignment horizontal="center"/>
      <protection locked="0"/>
    </xf>
    <xf numFmtId="1" fontId="3" fillId="7" borderId="38" xfId="12" applyNumberFormat="1" applyFill="1" applyBorder="1" applyAlignment="1" applyProtection="1">
      <alignment horizontal="center"/>
      <protection locked="0"/>
    </xf>
    <xf numFmtId="1" fontId="3" fillId="7" borderId="33" xfId="12" applyNumberFormat="1" applyFill="1" applyBorder="1" applyAlignment="1" applyProtection="1">
      <alignment horizontal="center"/>
      <protection locked="0"/>
    </xf>
    <xf numFmtId="1" fontId="3" fillId="0" borderId="33" xfId="12" applyNumberFormat="1" applyBorder="1" applyAlignment="1" applyProtection="1">
      <alignment horizontal="center"/>
      <protection locked="0"/>
    </xf>
    <xf numFmtId="1" fontId="3" fillId="7" borderId="70" xfId="12" applyNumberFormat="1" applyFill="1" applyBorder="1" applyAlignment="1" applyProtection="1">
      <alignment horizontal="center"/>
      <protection locked="0"/>
    </xf>
    <xf numFmtId="164" fontId="46" fillId="0" borderId="39" xfId="7" applyNumberFormat="1" applyFont="1" applyBorder="1" applyAlignment="1">
      <alignment horizontal="center" vertical="top" wrapText="1"/>
    </xf>
    <xf numFmtId="0" fontId="3" fillId="0" borderId="27" xfId="12" applyBorder="1" applyAlignment="1">
      <alignment horizontal="left"/>
    </xf>
    <xf numFmtId="2" fontId="3" fillId="0" borderId="35" xfId="12" applyNumberFormat="1" applyBorder="1"/>
    <xf numFmtId="1" fontId="3" fillId="0" borderId="38" xfId="12" applyNumberFormat="1" applyBorder="1"/>
    <xf numFmtId="1" fontId="3" fillId="0" borderId="39" xfId="12" applyNumberFormat="1" applyBorder="1"/>
    <xf numFmtId="0" fontId="3" fillId="0" borderId="12" xfId="12" applyBorder="1" applyAlignment="1">
      <alignment horizontal="left"/>
    </xf>
    <xf numFmtId="164" fontId="3" fillId="0" borderId="39" xfId="12" applyNumberFormat="1" applyBorder="1"/>
    <xf numFmtId="168" fontId="3" fillId="0" borderId="38" xfId="12" applyNumberFormat="1" applyBorder="1"/>
    <xf numFmtId="168" fontId="3" fillId="0" borderId="39" xfId="12" applyNumberFormat="1" applyBorder="1"/>
    <xf numFmtId="1" fontId="3" fillId="7" borderId="0" xfId="12" applyNumberFormat="1" applyFill="1" applyAlignment="1">
      <alignment horizontal="center"/>
    </xf>
    <xf numFmtId="2" fontId="3" fillId="0" borderId="19" xfId="12" applyNumberFormat="1" applyBorder="1"/>
    <xf numFmtId="1" fontId="3" fillId="0" borderId="20" xfId="12" applyNumberFormat="1" applyBorder="1"/>
    <xf numFmtId="2" fontId="3" fillId="0" borderId="20" xfId="12" applyNumberFormat="1" applyBorder="1"/>
    <xf numFmtId="1" fontId="3" fillId="0" borderId="21" xfId="12" applyNumberFormat="1" applyBorder="1"/>
    <xf numFmtId="2" fontId="3" fillId="0" borderId="48" xfId="12" applyNumberFormat="1" applyBorder="1" applyAlignment="1">
      <alignment horizontal="center"/>
    </xf>
    <xf numFmtId="164" fontId="46" fillId="0" borderId="83" xfId="12" applyNumberFormat="1" applyFont="1" applyFill="1" applyBorder="1" applyAlignment="1">
      <alignment horizontal="center" vertical="top" wrapText="1"/>
    </xf>
    <xf numFmtId="0" fontId="33" fillId="0" borderId="0" xfId="12" applyFont="1"/>
    <xf numFmtId="0" fontId="37" fillId="0" borderId="0" xfId="12" applyFont="1"/>
    <xf numFmtId="0" fontId="49" fillId="0" borderId="0" xfId="12" applyFont="1"/>
    <xf numFmtId="164" fontId="46" fillId="0" borderId="37" xfId="12" applyNumberFormat="1" applyFont="1" applyFill="1" applyBorder="1" applyAlignment="1">
      <alignment horizontal="center" vertical="top" wrapText="1"/>
    </xf>
    <xf numFmtId="1" fontId="3" fillId="0" borderId="84" xfId="12" applyNumberFormat="1" applyBorder="1"/>
    <xf numFmtId="1" fontId="46" fillId="0" borderId="37" xfId="12" applyNumberFormat="1" applyFont="1" applyFill="1" applyBorder="1" applyAlignment="1">
      <alignment horizontal="center" vertical="top" wrapText="1"/>
    </xf>
    <xf numFmtId="2" fontId="3" fillId="0" borderId="82" xfId="12" applyNumberFormat="1" applyBorder="1"/>
    <xf numFmtId="1" fontId="3" fillId="0" borderId="82" xfId="12" applyNumberFormat="1" applyBorder="1"/>
    <xf numFmtId="2" fontId="3" fillId="0" borderId="85" xfId="12" applyNumberFormat="1" applyBorder="1" applyAlignment="1" applyProtection="1">
      <alignment horizontal="center"/>
      <protection locked="0"/>
    </xf>
    <xf numFmtId="0" fontId="38" fillId="0" borderId="23" xfId="12" applyFont="1" applyFill="1" applyBorder="1" applyAlignment="1">
      <alignment horizontal="center"/>
    </xf>
    <xf numFmtId="164" fontId="46" fillId="0" borderId="37" xfId="12" applyNumberFormat="1" applyFont="1" applyBorder="1" applyAlignment="1">
      <alignment horizontal="center" vertical="top" wrapText="1"/>
    </xf>
    <xf numFmtId="1" fontId="46" fillId="0" borderId="82" xfId="12" applyNumberFormat="1" applyFont="1" applyFill="1" applyBorder="1" applyAlignment="1">
      <alignment horizontal="center" vertical="top" wrapText="1"/>
    </xf>
    <xf numFmtId="2" fontId="3" fillId="0" borderId="1" xfId="12" applyNumberFormat="1" applyBorder="1"/>
    <xf numFmtId="0" fontId="3" fillId="0" borderId="82" xfId="12" applyBorder="1"/>
    <xf numFmtId="165" fontId="46" fillId="0" borderId="83" xfId="12" applyNumberFormat="1" applyFont="1" applyFill="1" applyBorder="1" applyAlignment="1">
      <alignment horizontal="center" vertical="top" wrapText="1"/>
    </xf>
    <xf numFmtId="0" fontId="3" fillId="0" borderId="83" xfId="12" applyBorder="1"/>
    <xf numFmtId="164" fontId="46" fillId="0" borderId="81" xfId="12" applyNumberFormat="1" applyFont="1" applyBorder="1" applyAlignment="1">
      <alignment horizontal="center" vertical="top" wrapText="1"/>
    </xf>
    <xf numFmtId="1" fontId="46" fillId="0" borderId="82" xfId="12" applyNumberFormat="1" applyFont="1" applyBorder="1" applyAlignment="1">
      <alignment horizontal="center" vertical="top" wrapText="1"/>
    </xf>
    <xf numFmtId="164" fontId="46" fillId="0" borderId="82" xfId="12" applyNumberFormat="1" applyFont="1" applyBorder="1" applyAlignment="1">
      <alignment horizontal="center" vertical="top" wrapText="1"/>
    </xf>
    <xf numFmtId="1" fontId="3" fillId="0" borderId="14" xfId="12" applyNumberFormat="1" applyBorder="1"/>
    <xf numFmtId="164" fontId="46" fillId="0" borderId="83" xfId="12" applyNumberFormat="1" applyFont="1" applyBorder="1" applyAlignment="1">
      <alignment horizontal="center" vertical="top" wrapText="1"/>
    </xf>
    <xf numFmtId="2" fontId="3" fillId="0" borderId="86" xfId="12" applyNumberFormat="1" applyBorder="1" applyAlignment="1" applyProtection="1">
      <alignment horizontal="center"/>
      <protection locked="0"/>
    </xf>
    <xf numFmtId="2" fontId="3" fillId="0" borderId="0" xfId="12" applyNumberFormat="1" applyBorder="1" applyAlignment="1">
      <alignment horizontal="center"/>
    </xf>
    <xf numFmtId="0" fontId="38" fillId="0" borderId="81" xfId="12" applyFont="1" applyFill="1" applyBorder="1" applyAlignment="1">
      <alignment horizontal="center"/>
    </xf>
    <xf numFmtId="2" fontId="3" fillId="0" borderId="84" xfId="12" applyNumberFormat="1" applyFill="1" applyBorder="1"/>
    <xf numFmtId="1" fontId="3" fillId="0" borderId="55" xfId="12" applyNumberFormat="1" applyFill="1" applyBorder="1"/>
    <xf numFmtId="2" fontId="3" fillId="0" borderId="84" xfId="12" applyNumberFormat="1" applyBorder="1"/>
    <xf numFmtId="1" fontId="46" fillId="0" borderId="49" xfId="12" applyNumberFormat="1" applyFont="1" applyFill="1" applyBorder="1" applyAlignment="1">
      <alignment horizontal="center" vertical="top" wrapText="1"/>
    </xf>
    <xf numFmtId="2" fontId="3" fillId="0" borderId="82" xfId="12" applyNumberFormat="1" applyFill="1" applyBorder="1"/>
    <xf numFmtId="1" fontId="3" fillId="0" borderId="48" xfId="12" applyNumberFormat="1" applyFill="1" applyBorder="1"/>
    <xf numFmtId="165" fontId="46" fillId="0" borderId="82" xfId="12" applyNumberFormat="1" applyFont="1" applyFill="1" applyBorder="1" applyAlignment="1">
      <alignment horizontal="center" vertical="top" wrapText="1"/>
    </xf>
    <xf numFmtId="165" fontId="3" fillId="0" borderId="82" xfId="12" applyNumberFormat="1" applyFill="1" applyBorder="1"/>
    <xf numFmtId="165" fontId="3" fillId="0" borderId="48" xfId="12" applyNumberFormat="1" applyFill="1" applyBorder="1"/>
    <xf numFmtId="165" fontId="3" fillId="0" borderId="82" xfId="12" applyNumberFormat="1" applyBorder="1"/>
    <xf numFmtId="165" fontId="46" fillId="0" borderId="49" xfId="12" applyNumberFormat="1" applyFont="1" applyFill="1" applyBorder="1" applyAlignment="1">
      <alignment horizontal="center" vertical="top" wrapText="1"/>
    </xf>
    <xf numFmtId="1" fontId="3" fillId="0" borderId="14" xfId="12" applyNumberFormat="1" applyFill="1" applyBorder="1"/>
    <xf numFmtId="164" fontId="46" fillId="0" borderId="57" xfId="12" applyNumberFormat="1" applyFont="1" applyFill="1" applyBorder="1" applyAlignment="1">
      <alignment horizontal="center" vertical="top" wrapText="1"/>
    </xf>
    <xf numFmtId="164" fontId="46" fillId="0" borderId="18" xfId="12" applyNumberFormat="1" applyFont="1" applyBorder="1" applyAlignment="1">
      <alignment horizontal="center" vertical="top" wrapText="1"/>
    </xf>
    <xf numFmtId="164" fontId="46" fillId="0" borderId="57" xfId="12" applyNumberFormat="1" applyFont="1" applyBorder="1" applyAlignment="1">
      <alignment horizontal="center" vertical="top" wrapText="1"/>
    </xf>
    <xf numFmtId="1" fontId="3" fillId="0" borderId="2" xfId="12" applyNumberFormat="1" applyBorder="1"/>
    <xf numFmtId="1" fontId="46" fillId="0" borderId="3" xfId="12" applyNumberFormat="1" applyFont="1" applyFill="1" applyBorder="1" applyAlignment="1">
      <alignment horizontal="center" vertical="top" wrapText="1"/>
    </xf>
    <xf numFmtId="1" fontId="3" fillId="0" borderId="4" xfId="12" applyNumberFormat="1" applyFill="1" applyBorder="1"/>
    <xf numFmtId="1" fontId="3" fillId="0" borderId="3" xfId="12" applyNumberFormat="1" applyFill="1" applyBorder="1"/>
    <xf numFmtId="1" fontId="3" fillId="0" borderId="4" xfId="12" applyNumberFormat="1" applyBorder="1"/>
    <xf numFmtId="1" fontId="3" fillId="0" borderId="3" xfId="12" applyNumberFormat="1" applyBorder="1"/>
    <xf numFmtId="1" fontId="46" fillId="0" borderId="3" xfId="12" applyNumberFormat="1" applyFont="1" applyBorder="1" applyAlignment="1">
      <alignment horizontal="center" vertical="top" wrapText="1"/>
    </xf>
    <xf numFmtId="1" fontId="3" fillId="0" borderId="6" xfId="12" applyNumberFormat="1" applyBorder="1"/>
    <xf numFmtId="1" fontId="3" fillId="0" borderId="81" xfId="12" applyNumberFormat="1" applyBorder="1"/>
    <xf numFmtId="2" fontId="3" fillId="0" borderId="81" xfId="12" applyNumberFormat="1" applyFill="1" applyBorder="1"/>
    <xf numFmtId="1" fontId="3" fillId="0" borderId="81" xfId="12" applyNumberFormat="1" applyFill="1" applyBorder="1"/>
    <xf numFmtId="164" fontId="46" fillId="0" borderId="22" xfId="12" applyNumberFormat="1" applyFont="1" applyBorder="1" applyAlignment="1">
      <alignment horizontal="center" vertical="top" wrapText="1"/>
    </xf>
    <xf numFmtId="1" fontId="3" fillId="0" borderId="23" xfId="12" applyNumberFormat="1" applyBorder="1"/>
    <xf numFmtId="1" fontId="3" fillId="0" borderId="26" xfId="12" applyNumberFormat="1" applyBorder="1"/>
    <xf numFmtId="164" fontId="46" fillId="0" borderId="48" xfId="12" applyNumberFormat="1" applyFont="1" applyBorder="1" applyAlignment="1">
      <alignment horizontal="center" vertical="top" wrapText="1"/>
    </xf>
    <xf numFmtId="1" fontId="3" fillId="0" borderId="87" xfId="12" applyNumberFormat="1" applyBorder="1"/>
    <xf numFmtId="164" fontId="46" fillId="0" borderId="87" xfId="12" applyNumberFormat="1" applyFont="1" applyFill="1" applyBorder="1" applyAlignment="1">
      <alignment horizontal="center" vertical="top" wrapText="1"/>
    </xf>
    <xf numFmtId="2" fontId="3" fillId="0" borderId="87" xfId="12" applyNumberFormat="1" applyFill="1" applyBorder="1"/>
    <xf numFmtId="1" fontId="3" fillId="0" borderId="87" xfId="12" applyNumberFormat="1" applyFill="1" applyBorder="1"/>
    <xf numFmtId="2" fontId="3" fillId="0" borderId="57" xfId="12" applyNumberFormat="1" applyBorder="1"/>
    <xf numFmtId="1" fontId="3" fillId="0" borderId="68" xfId="12" applyNumberFormat="1" applyBorder="1"/>
    <xf numFmtId="164" fontId="46" fillId="0" borderId="87" xfId="12" applyNumberFormat="1" applyFont="1" applyBorder="1" applyAlignment="1">
      <alignment horizontal="center" vertical="top" wrapText="1"/>
    </xf>
    <xf numFmtId="164" fontId="46" fillId="0" borderId="68" xfId="12" applyNumberFormat="1" applyFont="1" applyBorder="1" applyAlignment="1">
      <alignment horizontal="center" vertical="top" wrapText="1"/>
    </xf>
    <xf numFmtId="0" fontId="3" fillId="0" borderId="87" xfId="12" applyBorder="1"/>
    <xf numFmtId="1" fontId="3" fillId="0" borderId="69" xfId="12" applyNumberFormat="1" applyBorder="1"/>
    <xf numFmtId="2" fontId="3" fillId="0" borderId="69" xfId="12" applyNumberFormat="1" applyBorder="1"/>
    <xf numFmtId="1" fontId="3" fillId="0" borderId="16" xfId="12" applyNumberFormat="1" applyBorder="1"/>
    <xf numFmtId="164" fontId="46" fillId="0" borderId="17" xfId="12" applyNumberFormat="1" applyFont="1" applyBorder="1" applyAlignment="1">
      <alignment horizontal="center" vertical="top" wrapText="1"/>
    </xf>
    <xf numFmtId="2" fontId="3" fillId="0" borderId="18" xfId="12" applyNumberFormat="1" applyBorder="1"/>
    <xf numFmtId="0" fontId="3" fillId="0" borderId="81" xfId="12" applyBorder="1"/>
    <xf numFmtId="0" fontId="3" fillId="0" borderId="61" xfId="12" applyBorder="1"/>
    <xf numFmtId="0" fontId="3" fillId="0" borderId="31" xfId="12" applyBorder="1"/>
    <xf numFmtId="2" fontId="3" fillId="0" borderId="26" xfId="12" applyNumberFormat="1" applyFill="1" applyBorder="1"/>
    <xf numFmtId="1" fontId="46" fillId="0" borderId="69" xfId="12" applyNumberFormat="1" applyFont="1" applyFill="1" applyBorder="1" applyAlignment="1">
      <alignment horizontal="center" vertical="top" wrapText="1"/>
    </xf>
    <xf numFmtId="2" fontId="3" fillId="0" borderId="26" xfId="12" applyNumberFormat="1" applyBorder="1"/>
    <xf numFmtId="1" fontId="46" fillId="0" borderId="87" xfId="12" applyNumberFormat="1" applyFont="1" applyBorder="1" applyAlignment="1">
      <alignment horizontal="center" vertical="top" wrapText="1"/>
    </xf>
    <xf numFmtId="2" fontId="3" fillId="0" borderId="87" xfId="12" applyNumberFormat="1" applyBorder="1"/>
    <xf numFmtId="1" fontId="46" fillId="0" borderId="69" xfId="12" applyNumberFormat="1" applyFont="1" applyBorder="1" applyAlignment="1">
      <alignment horizontal="center" vertical="top" wrapText="1"/>
    </xf>
    <xf numFmtId="1" fontId="46" fillId="0" borderId="40" xfId="12" applyNumberFormat="1" applyFont="1" applyBorder="1" applyAlignment="1">
      <alignment horizontal="center" vertical="top" wrapText="1"/>
    </xf>
    <xf numFmtId="1" fontId="46" fillId="0" borderId="18" xfId="12" applyNumberFormat="1" applyFont="1" applyBorder="1" applyAlignment="1">
      <alignment horizontal="center" vertical="top" wrapText="1"/>
    </xf>
    <xf numFmtId="1" fontId="3" fillId="0" borderId="25" xfId="12" applyNumberFormat="1" applyBorder="1"/>
    <xf numFmtId="0" fontId="3" fillId="0" borderId="64" xfId="12" applyBorder="1"/>
    <xf numFmtId="0" fontId="3" fillId="0" borderId="41" xfId="12" applyBorder="1"/>
    <xf numFmtId="0" fontId="3" fillId="0" borderId="20" xfId="12" applyBorder="1"/>
    <xf numFmtId="0" fontId="3" fillId="0" borderId="21" xfId="12" applyBorder="1"/>
    <xf numFmtId="2" fontId="3" fillId="0" borderId="31" xfId="12" applyNumberFormat="1" applyFill="1" applyBorder="1"/>
    <xf numFmtId="1" fontId="3" fillId="0" borderId="61" xfId="12" applyNumberFormat="1" applyBorder="1"/>
    <xf numFmtId="1" fontId="3" fillId="0" borderId="35" xfId="12" applyNumberFormat="1" applyBorder="1"/>
    <xf numFmtId="2" fontId="3" fillId="0" borderId="36" xfId="12" applyNumberFormat="1" applyFill="1" applyBorder="1"/>
    <xf numFmtId="1" fontId="3" fillId="0" borderId="72" xfId="12" applyNumberFormat="1" applyBorder="1"/>
    <xf numFmtId="1" fontId="3" fillId="0" borderId="19" xfId="12" applyNumberFormat="1" applyBorder="1"/>
    <xf numFmtId="2" fontId="3" fillId="0" borderId="21" xfId="12" applyNumberFormat="1" applyBorder="1"/>
    <xf numFmtId="2" fontId="3" fillId="0" borderId="36" xfId="12" applyNumberFormat="1" applyBorder="1"/>
    <xf numFmtId="1" fontId="3" fillId="0" borderId="32" xfId="12" applyNumberFormat="1" applyBorder="1"/>
    <xf numFmtId="2" fontId="3" fillId="0" borderId="66" xfId="12" applyNumberFormat="1" applyBorder="1"/>
    <xf numFmtId="2" fontId="3" fillId="0" borderId="34" xfId="12" applyNumberFormat="1" applyBorder="1"/>
    <xf numFmtId="1" fontId="46" fillId="0" borderId="38" xfId="12" applyNumberFormat="1" applyFont="1" applyFill="1" applyBorder="1" applyAlignment="1">
      <alignment horizontal="center" vertical="top" wrapText="1"/>
    </xf>
    <xf numFmtId="1" fontId="3" fillId="0" borderId="39" xfId="12" applyNumberFormat="1" applyFill="1" applyBorder="1"/>
    <xf numFmtId="1" fontId="46" fillId="0" borderId="38" xfId="12" applyNumberFormat="1" applyFont="1" applyBorder="1" applyAlignment="1">
      <alignment horizontal="center" vertical="top" wrapText="1"/>
    </xf>
    <xf numFmtId="1" fontId="3" fillId="0" borderId="36" xfId="12" applyNumberFormat="1" applyBorder="1"/>
    <xf numFmtId="2" fontId="3" fillId="0" borderId="41" xfId="12" applyNumberFormat="1" applyBorder="1"/>
    <xf numFmtId="1" fontId="3" fillId="0" borderId="42" xfId="12" applyNumberFormat="1" applyBorder="1"/>
    <xf numFmtId="2" fontId="3" fillId="0" borderId="44" xfId="12" applyNumberFormat="1" applyBorder="1"/>
    <xf numFmtId="0" fontId="3" fillId="0" borderId="34" xfId="12" applyBorder="1"/>
    <xf numFmtId="0" fontId="3" fillId="0" borderId="70" xfId="12" applyBorder="1"/>
    <xf numFmtId="0" fontId="3" fillId="0" borderId="33" xfId="12" applyBorder="1"/>
    <xf numFmtId="0" fontId="3" fillId="0" borderId="32" xfId="12" applyBorder="1"/>
    <xf numFmtId="0" fontId="3" fillId="0" borderId="66" xfId="12" applyBorder="1"/>
    <xf numFmtId="0" fontId="3" fillId="0" borderId="8" xfId="12" applyBorder="1" applyAlignment="1">
      <alignment horizontal="center"/>
    </xf>
    <xf numFmtId="2" fontId="3" fillId="0" borderId="61" xfId="12" applyNumberFormat="1" applyBorder="1"/>
    <xf numFmtId="0" fontId="38" fillId="7" borderId="22" xfId="12" applyFont="1" applyFill="1" applyBorder="1" applyAlignment="1">
      <alignment horizontal="center"/>
    </xf>
    <xf numFmtId="2" fontId="3" fillId="0" borderId="70" xfId="12" applyNumberFormat="1" applyBorder="1"/>
    <xf numFmtId="1" fontId="3" fillId="7" borderId="24" xfId="12" applyNumberFormat="1" applyFill="1" applyBorder="1" applyAlignment="1">
      <alignment horizontal="center"/>
    </xf>
    <xf numFmtId="1" fontId="3" fillId="0" borderId="38" xfId="12" applyNumberFormat="1" applyBorder="1" applyProtection="1">
      <protection locked="0"/>
    </xf>
    <xf numFmtId="165" fontId="46" fillId="0" borderId="36" xfId="12" applyNumberFormat="1" applyFont="1" applyFill="1" applyBorder="1" applyAlignment="1">
      <alignment horizontal="center" vertical="top" wrapText="1"/>
    </xf>
    <xf numFmtId="1" fontId="3" fillId="0" borderId="39" xfId="12" applyNumberFormat="1" applyFill="1" applyBorder="1" applyAlignment="1">
      <alignment horizontal="center"/>
    </xf>
    <xf numFmtId="1" fontId="3" fillId="0" borderId="39" xfId="12" applyNumberFormat="1" applyBorder="1" applyAlignment="1">
      <alignment horizontal="center"/>
    </xf>
    <xf numFmtId="1" fontId="3" fillId="0" borderId="36" xfId="12" applyNumberFormat="1" applyBorder="1" applyAlignment="1">
      <alignment horizontal="center"/>
    </xf>
    <xf numFmtId="1" fontId="3" fillId="7" borderId="0" xfId="12" applyNumberFormat="1" applyFill="1" applyBorder="1" applyAlignment="1">
      <alignment horizontal="center"/>
    </xf>
    <xf numFmtId="169" fontId="46" fillId="0" borderId="39" xfId="7" applyNumberFormat="1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left"/>
    </xf>
    <xf numFmtId="0" fontId="5" fillId="0" borderId="23" xfId="1" applyFont="1" applyFill="1" applyBorder="1" applyAlignment="1">
      <alignment horizontal="left"/>
    </xf>
    <xf numFmtId="0" fontId="5" fillId="0" borderId="27" xfId="3" applyFont="1" applyFill="1" applyBorder="1" applyAlignment="1">
      <alignment horizontal="left"/>
    </xf>
    <xf numFmtId="0" fontId="5" fillId="0" borderId="28" xfId="3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14" fontId="10" fillId="0" borderId="0" xfId="3" applyNumberFormat="1" applyFont="1" applyFill="1" applyBorder="1" applyAlignment="1" applyProtection="1">
      <alignment horizontal="center"/>
      <protection locked="0"/>
    </xf>
    <xf numFmtId="14" fontId="7" fillId="0" borderId="0" xfId="3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4" fontId="4" fillId="0" borderId="1" xfId="3" applyNumberFormat="1" applyFont="1" applyFill="1" applyBorder="1" applyAlignment="1" applyProtection="1">
      <alignment horizontal="center"/>
      <protection locked="0"/>
    </xf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1" fontId="7" fillId="0" borderId="2" xfId="4" applyNumberFormat="1" applyFont="1" applyFill="1" applyBorder="1" applyAlignment="1">
      <alignment horizontal="center"/>
    </xf>
    <xf numFmtId="1" fontId="7" fillId="0" borderId="3" xfId="4" applyNumberFormat="1" applyFont="1" applyFill="1" applyBorder="1" applyAlignment="1">
      <alignment horizontal="center"/>
    </xf>
    <xf numFmtId="1" fontId="7" fillId="0" borderId="4" xfId="4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 applyProtection="1">
      <alignment horizontal="center"/>
      <protection locked="0"/>
    </xf>
    <xf numFmtId="0" fontId="5" fillId="0" borderId="3" xfId="2" applyNumberFormat="1" applyFont="1" applyFill="1" applyBorder="1" applyAlignment="1" applyProtection="1">
      <alignment horizontal="center"/>
      <protection locked="0"/>
    </xf>
    <xf numFmtId="0" fontId="5" fillId="0" borderId="4" xfId="2" applyNumberFormat="1" applyFont="1" applyFill="1" applyBorder="1" applyAlignment="1" applyProtection="1">
      <alignment horizontal="center"/>
      <protection locked="0"/>
    </xf>
    <xf numFmtId="0" fontId="5" fillId="0" borderId="24" xfId="2" applyNumberFormat="1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25" xfId="2" applyNumberFormat="1" applyFont="1" applyFill="1" applyBorder="1" applyAlignment="1" applyProtection="1">
      <alignment horizontal="center"/>
      <protection locked="0"/>
    </xf>
    <xf numFmtId="2" fontId="5" fillId="0" borderId="0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/>
    </xf>
    <xf numFmtId="2" fontId="5" fillId="0" borderId="21" xfId="1" applyNumberFormat="1" applyFont="1" applyFill="1" applyBorder="1" applyAlignment="1">
      <alignment horizontal="center"/>
    </xf>
    <xf numFmtId="2" fontId="5" fillId="0" borderId="9" xfId="1" applyNumberFormat="1" applyFont="1" applyFill="1" applyBorder="1" applyAlignment="1">
      <alignment horizontal="center"/>
    </xf>
    <xf numFmtId="2" fontId="5" fillId="0" borderId="10" xfId="1" applyNumberFormat="1" applyFont="1" applyFill="1" applyBorder="1" applyAlignment="1">
      <alignment horizontal="center"/>
    </xf>
    <xf numFmtId="2" fontId="5" fillId="0" borderId="11" xfId="1" applyNumberFormat="1" applyFont="1" applyFill="1" applyBorder="1" applyAlignment="1">
      <alignment horizontal="center"/>
    </xf>
    <xf numFmtId="0" fontId="5" fillId="0" borderId="12" xfId="2" applyNumberFormat="1" applyFont="1" applyFill="1" applyBorder="1" applyAlignment="1" applyProtection="1">
      <alignment horizontal="center"/>
      <protection locked="0"/>
    </xf>
    <xf numFmtId="0" fontId="5" fillId="0" borderId="15" xfId="2" applyNumberFormat="1" applyFont="1" applyFill="1" applyBorder="1" applyAlignment="1" applyProtection="1">
      <alignment horizontal="center"/>
      <protection locked="0"/>
    </xf>
    <xf numFmtId="0" fontId="5" fillId="0" borderId="13" xfId="2" applyNumberFormat="1" applyFont="1" applyFill="1" applyBorder="1" applyAlignment="1" applyProtection="1">
      <alignment horizontal="center"/>
      <protection locked="0"/>
    </xf>
    <xf numFmtId="0" fontId="7" fillId="0" borderId="5" xfId="3" applyFont="1" applyFill="1" applyBorder="1" applyAlignment="1">
      <alignment horizontal="center" wrapText="1"/>
    </xf>
    <xf numFmtId="0" fontId="7" fillId="0" borderId="6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right"/>
    </xf>
    <xf numFmtId="0" fontId="5" fillId="0" borderId="15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1" fontId="7" fillId="0" borderId="5" xfId="4" applyNumberFormat="1" applyFont="1" applyFill="1" applyBorder="1" applyAlignment="1">
      <alignment horizontal="center" vertical="center"/>
    </xf>
    <xf numFmtId="1" fontId="7" fillId="0" borderId="8" xfId="4" applyNumberFormat="1" applyFont="1" applyFill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center" vertical="center"/>
    </xf>
    <xf numFmtId="1" fontId="7" fillId="0" borderId="24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center" vertical="center"/>
    </xf>
    <xf numFmtId="1" fontId="7" fillId="0" borderId="25" xfId="4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1" fontId="7" fillId="0" borderId="12" xfId="4" applyNumberFormat="1" applyFont="1" applyFill="1" applyBorder="1" applyAlignment="1">
      <alignment horizontal="center" vertical="center"/>
    </xf>
    <xf numFmtId="1" fontId="7" fillId="0" borderId="15" xfId="4" applyNumberFormat="1" applyFont="1" applyFill="1" applyBorder="1" applyAlignment="1">
      <alignment horizontal="center" vertical="center"/>
    </xf>
    <xf numFmtId="1" fontId="7" fillId="0" borderId="13" xfId="4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9" xfId="1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2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51" xfId="1" applyFont="1" applyFill="1" applyBorder="1" applyAlignment="1">
      <alignment horizontal="right"/>
    </xf>
    <xf numFmtId="0" fontId="5" fillId="0" borderId="55" xfId="12" applyNumberFormat="1" applyFont="1" applyFill="1" applyBorder="1" applyAlignment="1">
      <alignment horizontal="center"/>
    </xf>
    <xf numFmtId="0" fontId="5" fillId="0" borderId="1" xfId="12" applyNumberFormat="1" applyFont="1" applyFill="1" applyBorder="1" applyAlignment="1">
      <alignment horizontal="center"/>
    </xf>
    <xf numFmtId="0" fontId="5" fillId="0" borderId="56" xfId="12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left"/>
    </xf>
    <xf numFmtId="0" fontId="5" fillId="0" borderId="48" xfId="1" applyFont="1" applyFill="1" applyBorder="1" applyAlignment="1">
      <alignment horizontal="left"/>
    </xf>
    <xf numFmtId="0" fontId="5" fillId="0" borderId="37" xfId="1" applyFont="1" applyFill="1" applyBorder="1" applyAlignment="1">
      <alignment horizontal="left"/>
    </xf>
    <xf numFmtId="0" fontId="5" fillId="0" borderId="30" xfId="3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/>
    </xf>
    <xf numFmtId="2" fontId="5" fillId="0" borderId="38" xfId="1" applyNumberFormat="1" applyFont="1" applyFill="1" applyBorder="1" applyAlignment="1">
      <alignment horizontal="center"/>
    </xf>
    <xf numFmtId="2" fontId="5" fillId="0" borderId="39" xfId="1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35" xfId="1" applyFont="1" applyFill="1" applyBorder="1" applyAlignment="1">
      <alignment horizontal="left"/>
    </xf>
    <xf numFmtId="0" fontId="5" fillId="0" borderId="36" xfId="1" applyFont="1" applyFill="1" applyBorder="1" applyAlignment="1">
      <alignment horizontal="left"/>
    </xf>
    <xf numFmtId="0" fontId="5" fillId="0" borderId="24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left"/>
    </xf>
    <xf numFmtId="0" fontId="5" fillId="0" borderId="19" xfId="3" applyFont="1" applyFill="1" applyBorder="1" applyAlignment="1">
      <alignment horizontal="left"/>
    </xf>
    <xf numFmtId="0" fontId="5" fillId="0" borderId="41" xfId="3" applyFont="1" applyFill="1" applyBorder="1" applyAlignment="1">
      <alignment horizontal="left"/>
    </xf>
    <xf numFmtId="0" fontId="26" fillId="0" borderId="2" xfId="4" applyNumberFormat="1" applyFont="1" applyFill="1" applyBorder="1" applyAlignment="1">
      <alignment horizontal="center"/>
    </xf>
    <xf numFmtId="0" fontId="26" fillId="0" borderId="3" xfId="4" applyNumberFormat="1" applyFont="1" applyFill="1" applyBorder="1" applyAlignment="1">
      <alignment horizontal="center"/>
    </xf>
    <xf numFmtId="0" fontId="26" fillId="0" borderId="4" xfId="4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center"/>
    </xf>
    <xf numFmtId="14" fontId="24" fillId="0" borderId="1" xfId="3" applyNumberFormat="1" applyFont="1" applyFill="1" applyBorder="1" applyAlignment="1" applyProtection="1">
      <alignment horizontal="center"/>
      <protection locked="0"/>
    </xf>
    <xf numFmtId="0" fontId="24" fillId="0" borderId="1" xfId="3" applyNumberFormat="1" applyFont="1" applyFill="1" applyBorder="1" applyAlignment="1" applyProtection="1">
      <alignment horizontal="center"/>
      <protection locked="0"/>
    </xf>
    <xf numFmtId="14" fontId="29" fillId="0" borderId="0" xfId="3" applyNumberFormat="1" applyFont="1" applyFill="1" applyBorder="1" applyAlignment="1" applyProtection="1">
      <alignment horizontal="center"/>
      <protection locked="0"/>
    </xf>
    <xf numFmtId="0" fontId="26" fillId="0" borderId="2" xfId="3" applyNumberFormat="1" applyFont="1" applyFill="1" applyBorder="1" applyAlignment="1">
      <alignment horizontal="center"/>
    </xf>
    <xf numFmtId="0" fontId="26" fillId="0" borderId="3" xfId="3" applyNumberFormat="1" applyFont="1" applyFill="1" applyBorder="1" applyAlignment="1">
      <alignment horizontal="center"/>
    </xf>
    <xf numFmtId="0" fontId="26" fillId="0" borderId="4" xfId="3" applyNumberFormat="1" applyFont="1" applyFill="1" applyBorder="1" applyAlignment="1">
      <alignment horizontal="center"/>
    </xf>
    <xf numFmtId="0" fontId="26" fillId="0" borderId="5" xfId="3" applyNumberFormat="1" applyFont="1" applyFill="1" applyBorder="1" applyAlignment="1">
      <alignment horizontal="center" wrapText="1"/>
    </xf>
    <xf numFmtId="0" fontId="26" fillId="0" borderId="6" xfId="3" applyNumberFormat="1" applyFont="1" applyFill="1" applyBorder="1" applyAlignment="1">
      <alignment horizontal="center"/>
    </xf>
    <xf numFmtId="0" fontId="26" fillId="0" borderId="12" xfId="3" applyNumberFormat="1" applyFont="1" applyFill="1" applyBorder="1" applyAlignment="1">
      <alignment horizontal="center"/>
    </xf>
    <xf numFmtId="0" fontId="26" fillId="0" borderId="13" xfId="3" applyNumberFormat="1" applyFont="1" applyFill="1" applyBorder="1" applyAlignment="1">
      <alignment horizontal="center"/>
    </xf>
    <xf numFmtId="0" fontId="26" fillId="0" borderId="7" xfId="3" applyNumberFormat="1" applyFont="1" applyFill="1" applyBorder="1" applyAlignment="1">
      <alignment horizontal="center" wrapText="1"/>
    </xf>
    <xf numFmtId="0" fontId="26" fillId="0" borderId="14" xfId="3" applyNumberFormat="1" applyFont="1" applyFill="1" applyBorder="1" applyAlignment="1">
      <alignment horizontal="center"/>
    </xf>
    <xf numFmtId="0" fontId="12" fillId="0" borderId="5" xfId="3" applyNumberFormat="1" applyFont="1" applyFill="1" applyBorder="1" applyAlignment="1">
      <alignment horizontal="center"/>
    </xf>
    <xf numFmtId="0" fontId="12" fillId="0" borderId="8" xfId="3" applyNumberFormat="1" applyFont="1" applyFill="1" applyBorder="1" applyAlignment="1">
      <alignment horizontal="center"/>
    </xf>
    <xf numFmtId="0" fontId="12" fillId="0" borderId="6" xfId="3" applyNumberFormat="1" applyFont="1" applyFill="1" applyBorder="1" applyAlignment="1">
      <alignment horizontal="center"/>
    </xf>
    <xf numFmtId="0" fontId="12" fillId="0" borderId="12" xfId="3" applyNumberFormat="1" applyFont="1" applyFill="1" applyBorder="1" applyAlignment="1">
      <alignment horizontal="center"/>
    </xf>
    <xf numFmtId="0" fontId="12" fillId="0" borderId="15" xfId="3" applyNumberFormat="1" applyFont="1" applyFill="1" applyBorder="1" applyAlignment="1">
      <alignment horizontal="center"/>
    </xf>
    <xf numFmtId="0" fontId="12" fillId="0" borderId="13" xfId="3" applyNumberFormat="1" applyFont="1" applyFill="1" applyBorder="1" applyAlignment="1">
      <alignment horizontal="center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/>
    </xf>
    <xf numFmtId="0" fontId="12" fillId="0" borderId="24" xfId="1" applyNumberFormat="1" applyFont="1" applyFill="1" applyBorder="1" applyAlignment="1">
      <alignment horizontal="center" vertical="center"/>
    </xf>
    <xf numFmtId="0" fontId="12" fillId="0" borderId="25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26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12" fillId="0" borderId="22" xfId="1" applyNumberFormat="1" applyFont="1" applyFill="1" applyBorder="1" applyAlignment="1">
      <alignment horizontal="left"/>
    </xf>
    <xf numFmtId="0" fontId="12" fillId="0" borderId="29" xfId="1" applyNumberFormat="1" applyFont="1" applyFill="1" applyBorder="1" applyAlignment="1">
      <alignment horizontal="left"/>
    </xf>
    <xf numFmtId="0" fontId="12" fillId="0" borderId="27" xfId="3" applyNumberFormat="1" applyFont="1" applyFill="1" applyBorder="1" applyAlignment="1">
      <alignment horizontal="left"/>
    </xf>
    <xf numFmtId="0" fontId="12" fillId="0" borderId="30" xfId="3" applyNumberFormat="1" applyFont="1" applyFill="1" applyBorder="1" applyAlignment="1">
      <alignment horizontal="left"/>
    </xf>
    <xf numFmtId="0" fontId="12" fillId="0" borderId="2" xfId="1" applyNumberFormat="1" applyFont="1" applyFill="1" applyBorder="1" applyAlignment="1">
      <alignment horizontal="left"/>
    </xf>
    <xf numFmtId="0" fontId="12" fillId="0" borderId="3" xfId="1" applyNumberFormat="1" applyFont="1" applyFill="1" applyBorder="1" applyAlignment="1">
      <alignment horizontal="left"/>
    </xf>
    <xf numFmtId="0" fontId="12" fillId="0" borderId="4" xfId="1" applyNumberFormat="1" applyFont="1" applyFill="1" applyBorder="1" applyAlignment="1">
      <alignment horizontal="left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/>
      <protection locked="0"/>
    </xf>
    <xf numFmtId="0" fontId="12" fillId="0" borderId="3" xfId="2" applyNumberFormat="1" applyFont="1" applyFill="1" applyBorder="1" applyAlignment="1" applyProtection="1">
      <alignment horizontal="center"/>
      <protection locked="0"/>
    </xf>
    <xf numFmtId="0" fontId="12" fillId="0" borderId="4" xfId="2" applyNumberFormat="1" applyFont="1" applyFill="1" applyBorder="1" applyAlignment="1" applyProtection="1">
      <alignment horizontal="center"/>
      <protection locked="0"/>
    </xf>
    <xf numFmtId="0" fontId="12" fillId="0" borderId="5" xfId="2" applyNumberFormat="1" applyFont="1" applyFill="1" applyBorder="1" applyAlignment="1" applyProtection="1">
      <alignment horizontal="center"/>
      <protection locked="0"/>
    </xf>
    <xf numFmtId="0" fontId="12" fillId="0" borderId="8" xfId="2" applyNumberFormat="1" applyFont="1" applyFill="1" applyBorder="1" applyAlignment="1" applyProtection="1">
      <alignment horizontal="center"/>
      <protection locked="0"/>
    </xf>
    <xf numFmtId="0" fontId="12" fillId="0" borderId="6" xfId="2" applyNumberFormat="1" applyFont="1" applyFill="1" applyBorder="1" applyAlignment="1" applyProtection="1">
      <alignment horizontal="center"/>
      <protection locked="0"/>
    </xf>
    <xf numFmtId="0" fontId="12" fillId="0" borderId="9" xfId="1" applyNumberFormat="1" applyFont="1" applyFill="1" applyBorder="1" applyAlignment="1">
      <alignment horizontal="center"/>
    </xf>
    <xf numFmtId="0" fontId="12" fillId="0" borderId="10" xfId="1" applyNumberFormat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center"/>
    </xf>
    <xf numFmtId="0" fontId="12" fillId="0" borderId="19" xfId="1" applyNumberFormat="1" applyFont="1" applyFill="1" applyBorder="1" applyAlignment="1">
      <alignment horizontal="center"/>
    </xf>
    <xf numFmtId="0" fontId="12" fillId="0" borderId="20" xfId="1" applyNumberFormat="1" applyFont="1" applyFill="1" applyBorder="1" applyAlignment="1">
      <alignment horizontal="center"/>
    </xf>
    <xf numFmtId="0" fontId="12" fillId="0" borderId="21" xfId="1" applyNumberFormat="1" applyFont="1" applyFill="1" applyBorder="1" applyAlignment="1">
      <alignment horizontal="center"/>
    </xf>
    <xf numFmtId="0" fontId="12" fillId="0" borderId="24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2" fillId="0" borderId="25" xfId="2" applyNumberFormat="1" applyFont="1" applyFill="1" applyBorder="1" applyAlignment="1" applyProtection="1">
      <alignment horizontal="center"/>
      <protection locked="0"/>
    </xf>
    <xf numFmtId="0" fontId="12" fillId="0" borderId="15" xfId="1" applyNumberFormat="1" applyFont="1" applyFill="1" applyBorder="1" applyAlignment="1">
      <alignment horizontal="center"/>
    </xf>
    <xf numFmtId="0" fontId="26" fillId="0" borderId="5" xfId="1" applyNumberFormat="1" applyFont="1" applyFill="1" applyBorder="1" applyAlignment="1">
      <alignment horizontal="left"/>
    </xf>
    <xf numFmtId="0" fontId="26" fillId="0" borderId="8" xfId="1" applyNumberFormat="1" applyFont="1" applyFill="1" applyBorder="1" applyAlignment="1">
      <alignment horizontal="left"/>
    </xf>
    <xf numFmtId="0" fontId="26" fillId="0" borderId="5" xfId="4" applyNumberFormat="1" applyFont="1" applyFill="1" applyBorder="1" applyAlignment="1">
      <alignment horizontal="center" vertical="center"/>
    </xf>
    <xf numFmtId="0" fontId="26" fillId="0" borderId="8" xfId="4" applyNumberFormat="1" applyFont="1" applyFill="1" applyBorder="1" applyAlignment="1">
      <alignment horizontal="center" vertical="center"/>
    </xf>
    <xf numFmtId="0" fontId="26" fillId="0" borderId="6" xfId="4" applyNumberFormat="1" applyFont="1" applyFill="1" applyBorder="1" applyAlignment="1">
      <alignment horizontal="center" vertical="center"/>
    </xf>
    <xf numFmtId="0" fontId="26" fillId="0" borderId="24" xfId="4" applyNumberFormat="1" applyFont="1" applyFill="1" applyBorder="1" applyAlignment="1">
      <alignment horizontal="center" vertical="center"/>
    </xf>
    <xf numFmtId="0" fontId="26" fillId="0" borderId="0" xfId="4" applyNumberFormat="1" applyFont="1" applyFill="1" applyBorder="1" applyAlignment="1">
      <alignment horizontal="center" vertical="center"/>
    </xf>
    <xf numFmtId="0" fontId="26" fillId="0" borderId="25" xfId="4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/>
    </xf>
    <xf numFmtId="0" fontId="12" fillId="0" borderId="6" xfId="1" applyNumberFormat="1" applyFont="1" applyFill="1" applyBorder="1" applyAlignment="1">
      <alignment horizontal="center"/>
    </xf>
    <xf numFmtId="0" fontId="12" fillId="0" borderId="12" xfId="1" applyNumberFormat="1" applyFont="1" applyFill="1" applyBorder="1" applyAlignment="1">
      <alignment horizontal="center"/>
    </xf>
    <xf numFmtId="0" fontId="12" fillId="0" borderId="13" xfId="1" applyNumberFormat="1" applyFont="1" applyFill="1" applyBorder="1" applyAlignment="1">
      <alignment horizontal="center"/>
    </xf>
    <xf numFmtId="0" fontId="12" fillId="0" borderId="0" xfId="7" applyNumberFormat="1" applyFont="1" applyFill="1" applyBorder="1" applyAlignment="1">
      <alignment horizontal="center"/>
    </xf>
    <xf numFmtId="0" fontId="26" fillId="0" borderId="12" xfId="4" applyNumberFormat="1" applyFont="1" applyFill="1" applyBorder="1" applyAlignment="1">
      <alignment horizontal="center" vertical="center"/>
    </xf>
    <xf numFmtId="0" fontId="26" fillId="0" borderId="15" xfId="4" applyNumberFormat="1" applyFont="1" applyFill="1" applyBorder="1" applyAlignment="1">
      <alignment horizontal="center" vertical="center"/>
    </xf>
    <xf numFmtId="0" fontId="26" fillId="0" borderId="13" xfId="4" applyNumberFormat="1" applyFont="1" applyFill="1" applyBorder="1" applyAlignment="1">
      <alignment horizontal="center" vertical="center"/>
    </xf>
    <xf numFmtId="0" fontId="26" fillId="0" borderId="12" xfId="1" applyNumberFormat="1" applyFont="1" applyFill="1" applyBorder="1" applyAlignment="1">
      <alignment horizontal="left"/>
    </xf>
    <xf numFmtId="0" fontId="26" fillId="0" borderId="15" xfId="1" applyNumberFormat="1" applyFont="1" applyFill="1" applyBorder="1" applyAlignment="1">
      <alignment horizontal="left"/>
    </xf>
    <xf numFmtId="0" fontId="12" fillId="0" borderId="23" xfId="1" applyNumberFormat="1" applyFont="1" applyFill="1" applyBorder="1" applyAlignment="1">
      <alignment horizontal="left"/>
    </xf>
    <xf numFmtId="0" fontId="12" fillId="0" borderId="28" xfId="3" applyNumberFormat="1" applyFont="1" applyFill="1" applyBorder="1" applyAlignment="1">
      <alignment horizontal="left"/>
    </xf>
    <xf numFmtId="0" fontId="12" fillId="0" borderId="8" xfId="1" applyNumberFormat="1" applyFont="1" applyFill="1" applyBorder="1" applyAlignment="1">
      <alignment horizontal="center"/>
    </xf>
    <xf numFmtId="0" fontId="12" fillId="0" borderId="12" xfId="1" applyNumberFormat="1" applyFont="1" applyFill="1" applyBorder="1" applyAlignment="1">
      <alignment horizontal="right"/>
    </xf>
    <xf numFmtId="0" fontId="12" fillId="0" borderId="15" xfId="1" applyNumberFormat="1" applyFont="1" applyFill="1" applyBorder="1" applyAlignment="1">
      <alignment horizontal="right"/>
    </xf>
    <xf numFmtId="0" fontId="12" fillId="0" borderId="2" xfId="1" applyNumberFormat="1" applyFont="1" applyFill="1" applyBorder="1" applyAlignment="1" applyProtection="1">
      <alignment horizontal="center"/>
      <protection locked="0"/>
    </xf>
    <xf numFmtId="0" fontId="12" fillId="0" borderId="3" xfId="1" applyNumberFormat="1" applyFont="1" applyFill="1" applyBorder="1" applyAlignment="1" applyProtection="1">
      <alignment horizontal="center"/>
      <protection locked="0"/>
    </xf>
    <xf numFmtId="0" fontId="12" fillId="0" borderId="4" xfId="1" applyNumberFormat="1" applyFont="1" applyFill="1" applyBorder="1" applyAlignment="1" applyProtection="1">
      <alignment horizontal="center"/>
      <protection locked="0"/>
    </xf>
    <xf numFmtId="0" fontId="12" fillId="0" borderId="9" xfId="1" applyNumberFormat="1" applyFont="1" applyFill="1" applyBorder="1" applyAlignment="1">
      <alignment horizontal="left"/>
    </xf>
    <xf numFmtId="0" fontId="12" fillId="0" borderId="10" xfId="1" applyNumberFormat="1" applyFont="1" applyFill="1" applyBorder="1" applyAlignment="1">
      <alignment horizontal="left"/>
    </xf>
    <xf numFmtId="0" fontId="12" fillId="0" borderId="11" xfId="1" applyNumberFormat="1" applyFont="1" applyFill="1" applyBorder="1" applyAlignment="1">
      <alignment horizontal="left"/>
    </xf>
    <xf numFmtId="0" fontId="12" fillId="0" borderId="51" xfId="1" applyNumberFormat="1" applyFont="1" applyFill="1" applyBorder="1" applyAlignment="1">
      <alignment horizontal="right"/>
    </xf>
    <xf numFmtId="0" fontId="12" fillId="0" borderId="19" xfId="1" applyNumberFormat="1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horizontal="left"/>
    </xf>
    <xf numFmtId="0" fontId="12" fillId="0" borderId="21" xfId="1" applyNumberFormat="1" applyFont="1" applyFill="1" applyBorder="1" applyAlignment="1">
      <alignment horizontal="left"/>
    </xf>
    <xf numFmtId="0" fontId="12" fillId="0" borderId="12" xfId="1" applyNumberFormat="1" applyFont="1" applyFill="1" applyBorder="1" applyAlignment="1">
      <alignment horizontal="left"/>
    </xf>
    <xf numFmtId="0" fontId="12" fillId="0" borderId="15" xfId="1" applyNumberFormat="1" applyFont="1" applyFill="1" applyBorder="1" applyAlignment="1">
      <alignment horizontal="left"/>
    </xf>
    <xf numFmtId="0" fontId="26" fillId="0" borderId="6" xfId="1" applyNumberFormat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6" fillId="0" borderId="2" xfId="3" applyFont="1" applyFill="1" applyBorder="1" applyAlignment="1">
      <alignment horizontal="center"/>
    </xf>
    <xf numFmtId="0" fontId="26" fillId="0" borderId="3" xfId="3" applyFont="1" applyFill="1" applyBorder="1" applyAlignment="1">
      <alignment horizontal="center"/>
    </xf>
    <xf numFmtId="0" fontId="26" fillId="0" borderId="4" xfId="3" applyFont="1" applyFill="1" applyBorder="1" applyAlignment="1">
      <alignment horizontal="center"/>
    </xf>
    <xf numFmtId="0" fontId="26" fillId="0" borderId="5" xfId="3" applyFont="1" applyFill="1" applyBorder="1" applyAlignment="1">
      <alignment horizontal="center" wrapText="1"/>
    </xf>
    <xf numFmtId="0" fontId="26" fillId="0" borderId="6" xfId="3" applyFont="1" applyFill="1" applyBorder="1" applyAlignment="1">
      <alignment horizontal="center"/>
    </xf>
    <xf numFmtId="0" fontId="26" fillId="0" borderId="12" xfId="3" applyFont="1" applyFill="1" applyBorder="1" applyAlignment="1">
      <alignment horizontal="center"/>
    </xf>
    <xf numFmtId="0" fontId="26" fillId="0" borderId="13" xfId="3" applyFont="1" applyFill="1" applyBorder="1" applyAlignment="1">
      <alignment horizontal="center"/>
    </xf>
    <xf numFmtId="0" fontId="26" fillId="0" borderId="7" xfId="3" applyFont="1" applyFill="1" applyBorder="1" applyAlignment="1">
      <alignment horizontal="center" wrapText="1"/>
    </xf>
    <xf numFmtId="0" fontId="26" fillId="0" borderId="14" xfId="3" applyFont="1" applyFill="1" applyBorder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8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12" fillId="0" borderId="12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3" xfId="3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/>
    </xf>
    <xf numFmtId="0" fontId="12" fillId="0" borderId="29" xfId="1" applyFont="1" applyFill="1" applyBorder="1" applyAlignment="1">
      <alignment horizontal="left"/>
    </xf>
    <xf numFmtId="0" fontId="12" fillId="0" borderId="27" xfId="3" applyFont="1" applyFill="1" applyBorder="1" applyAlignment="1">
      <alignment horizontal="left"/>
    </xf>
    <xf numFmtId="0" fontId="12" fillId="0" borderId="30" xfId="3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/>
    </xf>
    <xf numFmtId="0" fontId="12" fillId="0" borderId="5" xfId="1" applyFont="1" applyFill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/>
    </xf>
    <xf numFmtId="0" fontId="26" fillId="0" borderId="8" xfId="1" applyFont="1" applyFill="1" applyBorder="1" applyAlignment="1">
      <alignment horizontal="left"/>
    </xf>
    <xf numFmtId="2" fontId="12" fillId="0" borderId="9" xfId="1" applyNumberFormat="1" applyFont="1" applyFill="1" applyBorder="1" applyAlignment="1">
      <alignment horizontal="center"/>
    </xf>
    <xf numFmtId="2" fontId="12" fillId="0" borderId="10" xfId="1" applyNumberFormat="1" applyFont="1" applyFill="1" applyBorder="1" applyAlignment="1">
      <alignment horizontal="center"/>
    </xf>
    <xf numFmtId="2" fontId="12" fillId="0" borderId="11" xfId="1" applyNumberFormat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26" fillId="0" borderId="12" xfId="1" applyFont="1" applyFill="1" applyBorder="1" applyAlignment="1">
      <alignment horizontal="left"/>
    </xf>
    <xf numFmtId="0" fontId="26" fillId="0" borderId="15" xfId="1" applyFont="1" applyFill="1" applyBorder="1" applyAlignment="1">
      <alignment horizontal="left"/>
    </xf>
    <xf numFmtId="0" fontId="12" fillId="0" borderId="23" xfId="1" applyFont="1" applyFill="1" applyBorder="1" applyAlignment="1">
      <alignment horizontal="left"/>
    </xf>
    <xf numFmtId="0" fontId="12" fillId="0" borderId="28" xfId="3" applyFont="1" applyFill="1" applyBorder="1" applyAlignment="1">
      <alignment horizontal="left"/>
    </xf>
    <xf numFmtId="0" fontId="12" fillId="0" borderId="2" xfId="1" applyFont="1" applyFill="1" applyBorder="1" applyAlignment="1" applyProtection="1">
      <alignment horizontal="center"/>
      <protection locked="0"/>
    </xf>
    <xf numFmtId="0" fontId="12" fillId="0" borderId="3" xfId="1" applyFont="1" applyFill="1" applyBorder="1" applyAlignment="1" applyProtection="1">
      <alignment horizontal="center"/>
      <protection locked="0"/>
    </xf>
    <xf numFmtId="0" fontId="12" fillId="0" borderId="4" xfId="1" applyFont="1" applyFill="1" applyBorder="1" applyAlignment="1" applyProtection="1">
      <alignment horizontal="center"/>
      <protection locked="0"/>
    </xf>
    <xf numFmtId="0" fontId="12" fillId="0" borderId="9" xfId="1" applyFont="1" applyFill="1" applyBorder="1" applyAlignment="1">
      <alignment horizontal="left"/>
    </xf>
    <xf numFmtId="0" fontId="12" fillId="0" borderId="10" xfId="1" applyFont="1" applyFill="1" applyBorder="1" applyAlignment="1">
      <alignment horizontal="left"/>
    </xf>
    <xf numFmtId="0" fontId="12" fillId="0" borderId="11" xfId="1" applyFont="1" applyFill="1" applyBorder="1" applyAlignment="1">
      <alignment horizontal="left"/>
    </xf>
    <xf numFmtId="0" fontId="12" fillId="0" borderId="51" xfId="1" applyFont="1" applyFill="1" applyBorder="1" applyAlignment="1">
      <alignment horizontal="right"/>
    </xf>
    <xf numFmtId="0" fontId="12" fillId="0" borderId="19" xfId="1" applyFont="1" applyFill="1" applyBorder="1" applyAlignment="1">
      <alignment horizontal="left"/>
    </xf>
    <xf numFmtId="0" fontId="12" fillId="0" borderId="20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left"/>
    </xf>
    <xf numFmtId="0" fontId="12" fillId="0" borderId="12" xfId="1" applyFont="1" applyFill="1" applyBorder="1" applyAlignment="1">
      <alignment horizontal="left"/>
    </xf>
    <xf numFmtId="0" fontId="12" fillId="0" borderId="15" xfId="1" applyFont="1" applyFill="1" applyBorder="1" applyAlignment="1">
      <alignment horizontal="left"/>
    </xf>
    <xf numFmtId="0" fontId="26" fillId="0" borderId="6" xfId="1" applyFont="1" applyFill="1" applyBorder="1" applyAlignment="1">
      <alignment horizontal="left"/>
    </xf>
    <xf numFmtId="14" fontId="26" fillId="0" borderId="0" xfId="3" applyNumberFormat="1" applyFont="1" applyFill="1" applyBorder="1" applyAlignment="1" applyProtection="1">
      <alignment horizontal="center"/>
      <protection locked="0"/>
    </xf>
    <xf numFmtId="0" fontId="7" fillId="0" borderId="24" xfId="12" applyFont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12" xfId="12" applyFont="1" applyBorder="1" applyAlignment="1">
      <alignment horizontal="center" vertical="center"/>
    </xf>
    <xf numFmtId="0" fontId="7" fillId="0" borderId="15" xfId="12" applyFont="1" applyBorder="1" applyAlignment="1">
      <alignment horizontal="center" vertical="center"/>
    </xf>
    <xf numFmtId="0" fontId="5" fillId="0" borderId="24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center"/>
    </xf>
    <xf numFmtId="0" fontId="5" fillId="0" borderId="25" xfId="12" applyFont="1" applyBorder="1" applyAlignment="1">
      <alignment horizontal="center" vertical="center"/>
    </xf>
    <xf numFmtId="0" fontId="5" fillId="0" borderId="12" xfId="12" applyFont="1" applyBorder="1" applyAlignment="1">
      <alignment horizontal="center" vertical="center"/>
    </xf>
    <xf numFmtId="0" fontId="5" fillId="0" borderId="15" xfId="12" applyFont="1" applyBorder="1" applyAlignment="1">
      <alignment horizontal="center" vertical="center"/>
    </xf>
    <xf numFmtId="0" fontId="5" fillId="0" borderId="13" xfId="12" applyFont="1" applyBorder="1" applyAlignment="1">
      <alignment horizontal="center" vertical="center"/>
    </xf>
    <xf numFmtId="0" fontId="7" fillId="0" borderId="60" xfId="12" applyFont="1" applyBorder="1" applyAlignment="1">
      <alignment horizontal="center" wrapText="1"/>
    </xf>
    <xf numFmtId="0" fontId="7" fillId="0" borderId="54" xfId="12" applyFont="1" applyBorder="1" applyAlignment="1">
      <alignment horizontal="center" wrapText="1"/>
    </xf>
    <xf numFmtId="0" fontId="7" fillId="0" borderId="7" xfId="12" applyFont="1" applyBorder="1" applyAlignment="1">
      <alignment horizontal="center" vertical="center" textRotation="90"/>
    </xf>
    <xf numFmtId="0" fontId="7" fillId="0" borderId="26" xfId="12" applyFont="1" applyBorder="1" applyAlignment="1">
      <alignment horizontal="center" vertical="center" textRotation="90"/>
    </xf>
    <xf numFmtId="0" fontId="7" fillId="0" borderId="14" xfId="12" applyFont="1" applyBorder="1" applyAlignment="1">
      <alignment horizontal="center" vertical="center" textRotation="90"/>
    </xf>
    <xf numFmtId="0" fontId="7" fillId="0" borderId="8" xfId="12" applyFont="1" applyBorder="1" applyAlignment="1">
      <alignment horizontal="center" vertical="center" textRotation="90"/>
    </xf>
    <xf numFmtId="0" fontId="7" fillId="0" borderId="15" xfId="12" applyFont="1" applyBorder="1" applyAlignment="1">
      <alignment horizontal="center" vertical="center" textRotation="90"/>
    </xf>
    <xf numFmtId="0" fontId="7" fillId="0" borderId="5" xfId="12" applyFont="1" applyBorder="1" applyAlignment="1">
      <alignment horizontal="center" vertical="center" textRotation="90"/>
    </xf>
    <xf numFmtId="0" fontId="7" fillId="0" borderId="12" xfId="12" applyFont="1" applyBorder="1" applyAlignment="1">
      <alignment horizontal="center" vertical="center" textRotation="90"/>
    </xf>
    <xf numFmtId="0" fontId="7" fillId="0" borderId="58" xfId="12" applyFont="1" applyBorder="1" applyAlignment="1">
      <alignment horizontal="center" wrapText="1"/>
    </xf>
    <xf numFmtId="0" fontId="7" fillId="0" borderId="52" xfId="12" applyFont="1" applyBorder="1" applyAlignment="1">
      <alignment horizontal="center" wrapText="1"/>
    </xf>
    <xf numFmtId="0" fontId="7" fillId="0" borderId="59" xfId="12" applyFont="1" applyBorder="1" applyAlignment="1">
      <alignment horizontal="center" wrapText="1"/>
    </xf>
    <xf numFmtId="0" fontId="7" fillId="0" borderId="53" xfId="12" applyFont="1" applyBorder="1" applyAlignment="1">
      <alignment horizontal="center" wrapText="1"/>
    </xf>
    <xf numFmtId="1" fontId="7" fillId="0" borderId="2" xfId="12" applyNumberFormat="1" applyFont="1" applyBorder="1" applyAlignment="1">
      <alignment horizontal="center"/>
    </xf>
    <xf numFmtId="1" fontId="7" fillId="0" borderId="3" xfId="12" applyNumberFormat="1" applyFont="1" applyBorder="1" applyAlignment="1">
      <alignment horizontal="center"/>
    </xf>
    <xf numFmtId="1" fontId="7" fillId="0" borderId="4" xfId="12" applyNumberFormat="1" applyFont="1" applyBorder="1" applyAlignment="1">
      <alignment horizontal="center"/>
    </xf>
    <xf numFmtId="0" fontId="7" fillId="0" borderId="5" xfId="12" applyFont="1" applyBorder="1" applyAlignment="1">
      <alignment horizontal="center" vertical="center"/>
    </xf>
    <xf numFmtId="0" fontId="7" fillId="0" borderId="8" xfId="12" applyFont="1" applyBorder="1" applyAlignment="1">
      <alignment horizontal="center" vertical="center"/>
    </xf>
    <xf numFmtId="0" fontId="7" fillId="0" borderId="6" xfId="12" applyFont="1" applyBorder="1" applyAlignment="1">
      <alignment horizontal="center" vertical="center"/>
    </xf>
    <xf numFmtId="0" fontId="7" fillId="0" borderId="25" xfId="12" applyFont="1" applyBorder="1" applyAlignment="1">
      <alignment horizontal="center" vertical="center"/>
    </xf>
    <xf numFmtId="0" fontId="7" fillId="0" borderId="22" xfId="12" applyFont="1" applyBorder="1" applyAlignment="1">
      <alignment horizontal="center"/>
    </xf>
    <xf numFmtId="0" fontId="7" fillId="0" borderId="61" xfId="12" applyFont="1" applyBorder="1" applyAlignment="1">
      <alignment horizontal="center"/>
    </xf>
    <xf numFmtId="0" fontId="7" fillId="0" borderId="31" xfId="12" applyFont="1" applyBorder="1" applyAlignment="1">
      <alignment horizontal="center"/>
    </xf>
    <xf numFmtId="0" fontId="7" fillId="0" borderId="29" xfId="12" applyFont="1" applyBorder="1" applyAlignment="1">
      <alignment horizontal="center"/>
    </xf>
    <xf numFmtId="0" fontId="5" fillId="0" borderId="24" xfId="12" applyFont="1" applyBorder="1" applyAlignment="1">
      <alignment horizontal="left"/>
    </xf>
    <xf numFmtId="0" fontId="5" fillId="0" borderId="0" xfId="12" applyFont="1" applyBorder="1" applyAlignment="1">
      <alignment horizontal="left"/>
    </xf>
    <xf numFmtId="168" fontId="5" fillId="0" borderId="15" xfId="12" applyNumberFormat="1" applyFont="1" applyBorder="1" applyAlignment="1">
      <alignment horizontal="left"/>
    </xf>
    <xf numFmtId="0" fontId="7" fillId="0" borderId="2" xfId="12" applyFont="1" applyBorder="1" applyAlignment="1">
      <alignment horizontal="center"/>
    </xf>
    <xf numFmtId="0" fontId="7" fillId="0" borderId="3" xfId="12" applyFont="1" applyBorder="1" applyAlignment="1">
      <alignment horizontal="center"/>
    </xf>
    <xf numFmtId="0" fontId="7" fillId="0" borderId="4" xfId="12" applyFont="1" applyBorder="1" applyAlignment="1">
      <alignment horizontal="center"/>
    </xf>
    <xf numFmtId="168" fontId="5" fillId="0" borderId="8" xfId="12" applyNumberFormat="1" applyFont="1" applyBorder="1" applyAlignment="1">
      <alignment horizontal="left"/>
    </xf>
    <xf numFmtId="2" fontId="5" fillId="0" borderId="24" xfId="12" applyNumberFormat="1" applyFont="1" applyBorder="1" applyAlignment="1">
      <alignment horizontal="center"/>
    </xf>
    <xf numFmtId="2" fontId="5" fillId="0" borderId="0" xfId="12" applyNumberFormat="1" applyFont="1" applyBorder="1" applyAlignment="1">
      <alignment horizontal="center"/>
    </xf>
    <xf numFmtId="2" fontId="5" fillId="0" borderId="25" xfId="12" applyNumberFormat="1" applyFont="1" applyBorder="1" applyAlignment="1">
      <alignment horizontal="center"/>
    </xf>
    <xf numFmtId="2" fontId="5" fillId="0" borderId="12" xfId="12" applyNumberFormat="1" applyFont="1" applyBorder="1" applyAlignment="1">
      <alignment horizontal="center"/>
    </xf>
    <xf numFmtId="2" fontId="5" fillId="0" borderId="15" xfId="12" applyNumberFormat="1" applyFont="1" applyBorder="1" applyAlignment="1">
      <alignment horizontal="center"/>
    </xf>
    <xf numFmtId="2" fontId="5" fillId="0" borderId="13" xfId="12" applyNumberFormat="1" applyFont="1" applyBorder="1" applyAlignment="1">
      <alignment horizontal="center"/>
    </xf>
    <xf numFmtId="0" fontId="7" fillId="0" borderId="13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5" fillId="0" borderId="23" xfId="12" applyFont="1" applyBorder="1" applyAlignment="1">
      <alignment horizontal="center" vertical="center"/>
    </xf>
    <xf numFmtId="0" fontId="5" fillId="0" borderId="29" xfId="12" applyFont="1" applyBorder="1" applyAlignment="1">
      <alignment horizontal="center" vertical="center"/>
    </xf>
    <xf numFmtId="0" fontId="5" fillId="0" borderId="27" xfId="12" applyFont="1" applyBorder="1" applyAlignment="1">
      <alignment horizontal="center" vertical="center"/>
    </xf>
    <xf numFmtId="0" fontId="5" fillId="0" borderId="28" xfId="12" applyFont="1" applyBorder="1" applyAlignment="1">
      <alignment horizontal="center" vertical="center"/>
    </xf>
    <xf numFmtId="0" fontId="5" fillId="0" borderId="30" xfId="12" applyFont="1" applyBorder="1" applyAlignment="1">
      <alignment horizontal="center" vertical="center"/>
    </xf>
    <xf numFmtId="2" fontId="5" fillId="0" borderId="5" xfId="12" applyNumberFormat="1" applyFont="1" applyBorder="1" applyAlignment="1">
      <alignment horizontal="center"/>
    </xf>
    <xf numFmtId="2" fontId="5" fillId="0" borderId="8" xfId="12" applyNumberFormat="1" applyFont="1" applyBorder="1" applyAlignment="1">
      <alignment horizontal="center"/>
    </xf>
    <xf numFmtId="2" fontId="5" fillId="0" borderId="6" xfId="12" applyNumberFormat="1" applyFont="1" applyBorder="1" applyAlignment="1">
      <alignment horizontal="center"/>
    </xf>
    <xf numFmtId="0" fontId="5" fillId="0" borderId="10" xfId="12" applyFont="1" applyBorder="1" applyAlignment="1">
      <alignment horizontal="center"/>
    </xf>
    <xf numFmtId="0" fontId="5" fillId="0" borderId="38" xfId="12" applyFont="1" applyBorder="1" applyAlignment="1">
      <alignment horizontal="center"/>
    </xf>
    <xf numFmtId="0" fontId="5" fillId="0" borderId="20" xfId="12" applyFont="1" applyBorder="1" applyAlignment="1">
      <alignment horizontal="center"/>
    </xf>
    <xf numFmtId="0" fontId="5" fillId="0" borderId="11" xfId="12" applyFont="1" applyBorder="1" applyAlignment="1">
      <alignment horizontal="center"/>
    </xf>
    <xf numFmtId="0" fontId="5" fillId="0" borderId="39" xfId="12" applyFont="1" applyBorder="1" applyAlignment="1">
      <alignment horizontal="center"/>
    </xf>
    <xf numFmtId="0" fontId="5" fillId="0" borderId="21" xfId="12" applyFont="1" applyBorder="1" applyAlignment="1">
      <alignment horizontal="center"/>
    </xf>
    <xf numFmtId="0" fontId="5" fillId="0" borderId="9" xfId="12" applyFont="1" applyBorder="1" applyAlignment="1">
      <alignment horizontal="center"/>
    </xf>
    <xf numFmtId="0" fontId="5" fillId="0" borderId="35" xfId="12" applyFont="1" applyBorder="1" applyAlignment="1">
      <alignment horizontal="center"/>
    </xf>
    <xf numFmtId="0" fontId="5" fillId="0" borderId="19" xfId="12" applyFont="1" applyBorder="1" applyAlignment="1">
      <alignment horizontal="center"/>
    </xf>
    <xf numFmtId="0" fontId="5" fillId="0" borderId="5" xfId="12" applyFont="1" applyBorder="1" applyAlignment="1">
      <alignment horizontal="center" vertical="center"/>
    </xf>
    <xf numFmtId="0" fontId="5" fillId="0" borderId="6" xfId="12" applyFont="1" applyBorder="1" applyAlignment="1">
      <alignment horizontal="center" vertical="center"/>
    </xf>
    <xf numFmtId="0" fontId="5" fillId="0" borderId="8" xfId="12" applyFont="1" applyBorder="1" applyAlignment="1">
      <alignment horizontal="center" vertical="center"/>
    </xf>
    <xf numFmtId="0" fontId="5" fillId="0" borderId="7" xfId="12" applyFont="1" applyBorder="1" applyAlignment="1">
      <alignment horizontal="center" vertical="center"/>
    </xf>
    <xf numFmtId="0" fontId="5" fillId="0" borderId="26" xfId="12" applyFont="1" applyBorder="1" applyAlignment="1">
      <alignment horizontal="center" vertical="center"/>
    </xf>
    <xf numFmtId="0" fontId="5" fillId="0" borderId="14" xfId="12" applyFont="1" applyBorder="1" applyAlignment="1">
      <alignment horizontal="center" vertical="center"/>
    </xf>
    <xf numFmtId="1" fontId="5" fillId="0" borderId="55" xfId="12" applyNumberFormat="1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5" fillId="0" borderId="56" xfId="12" applyNumberFormat="1" applyFont="1" applyBorder="1" applyAlignment="1">
      <alignment horizontal="center"/>
    </xf>
    <xf numFmtId="1" fontId="5" fillId="0" borderId="19" xfId="12" applyNumberFormat="1" applyFont="1" applyBorder="1" applyAlignment="1">
      <alignment horizontal="center"/>
    </xf>
    <xf numFmtId="1" fontId="5" fillId="0" borderId="20" xfId="12" applyNumberFormat="1" applyFont="1" applyBorder="1" applyAlignment="1">
      <alignment horizontal="center"/>
    </xf>
    <xf numFmtId="1" fontId="5" fillId="0" borderId="21" xfId="12" applyNumberFormat="1" applyFont="1" applyBorder="1" applyAlignment="1">
      <alignment horizontal="center"/>
    </xf>
    <xf numFmtId="0" fontId="5" fillId="0" borderId="2" xfId="12" applyFont="1" applyBorder="1" applyAlignment="1">
      <alignment horizontal="center"/>
    </xf>
    <xf numFmtId="0" fontId="5" fillId="0" borderId="3" xfId="12" applyFont="1" applyBorder="1" applyAlignment="1">
      <alignment horizontal="center"/>
    </xf>
    <xf numFmtId="0" fontId="5" fillId="0" borderId="4" xfId="12" applyFont="1" applyBorder="1" applyAlignment="1">
      <alignment horizontal="center"/>
    </xf>
    <xf numFmtId="2" fontId="5" fillId="0" borderId="48" xfId="12" applyNumberFormat="1" applyFont="1" applyBorder="1" applyAlignment="1">
      <alignment horizontal="center"/>
    </xf>
    <xf numFmtId="2" fontId="5" fillId="0" borderId="49" xfId="12" applyNumberFormat="1" applyFont="1" applyBorder="1" applyAlignment="1">
      <alignment horizontal="center"/>
    </xf>
    <xf numFmtId="2" fontId="5" fillId="0" borderId="37" xfId="12" applyNumberFormat="1" applyFont="1" applyBorder="1" applyAlignment="1">
      <alignment horizontal="center"/>
    </xf>
    <xf numFmtId="2" fontId="5" fillId="0" borderId="9" xfId="12" applyNumberFormat="1" applyFont="1" applyBorder="1" applyAlignment="1">
      <alignment horizontal="center"/>
    </xf>
    <xf numFmtId="2" fontId="5" fillId="0" borderId="10" xfId="12" applyNumberFormat="1" applyFont="1" applyBorder="1" applyAlignment="1">
      <alignment horizontal="center"/>
    </xf>
    <xf numFmtId="2" fontId="5" fillId="0" borderId="11" xfId="12" applyNumberFormat="1" applyFont="1" applyBorder="1" applyAlignment="1">
      <alignment horizontal="center"/>
    </xf>
    <xf numFmtId="2" fontId="5" fillId="0" borderId="22" xfId="12" applyNumberFormat="1" applyFont="1" applyBorder="1" applyAlignment="1">
      <alignment horizontal="center"/>
    </xf>
    <xf numFmtId="2" fontId="5" fillId="0" borderId="23" xfId="12" applyNumberFormat="1" applyFont="1" applyBorder="1" applyAlignment="1">
      <alignment horizontal="center"/>
    </xf>
    <xf numFmtId="2" fontId="5" fillId="0" borderId="29" xfId="12" applyNumberFormat="1" applyFont="1" applyBorder="1" applyAlignment="1">
      <alignment horizontal="center"/>
    </xf>
    <xf numFmtId="165" fontId="5" fillId="0" borderId="9" xfId="12" applyNumberFormat="1" applyFont="1" applyBorder="1" applyAlignment="1">
      <alignment horizontal="center"/>
    </xf>
    <xf numFmtId="165" fontId="5" fillId="0" borderId="10" xfId="12" applyNumberFormat="1" applyFont="1" applyBorder="1" applyAlignment="1">
      <alignment horizontal="center"/>
    </xf>
    <xf numFmtId="165" fontId="5" fillId="0" borderId="11" xfId="12" applyNumberFormat="1" applyFont="1" applyBorder="1" applyAlignment="1">
      <alignment horizontal="center"/>
    </xf>
    <xf numFmtId="165" fontId="5" fillId="0" borderId="22" xfId="12" applyNumberFormat="1" applyFont="1" applyBorder="1" applyAlignment="1">
      <alignment horizontal="center"/>
    </xf>
    <xf numFmtId="165" fontId="5" fillId="0" borderId="23" xfId="12" applyNumberFormat="1" applyFont="1" applyBorder="1" applyAlignment="1">
      <alignment horizontal="center"/>
    </xf>
    <xf numFmtId="165" fontId="5" fillId="0" borderId="29" xfId="12" applyNumberFormat="1" applyFont="1" applyBorder="1" applyAlignment="1">
      <alignment horizontal="center"/>
    </xf>
    <xf numFmtId="0" fontId="7" fillId="0" borderId="58" xfId="12" applyFont="1" applyBorder="1" applyAlignment="1">
      <alignment horizontal="center" vertical="center" wrapText="1"/>
    </xf>
    <xf numFmtId="0" fontId="7" fillId="0" borderId="42" xfId="12" applyFont="1" applyBorder="1" applyAlignment="1">
      <alignment horizontal="center" vertical="center" wrapText="1"/>
    </xf>
    <xf numFmtId="0" fontId="7" fillId="0" borderId="59" xfId="12" applyFont="1" applyBorder="1" applyAlignment="1">
      <alignment horizontal="center" vertical="center" wrapText="1"/>
    </xf>
    <xf numFmtId="0" fontId="7" fillId="0" borderId="43" xfId="12" applyFont="1" applyBorder="1" applyAlignment="1">
      <alignment horizontal="center" vertical="center" wrapText="1"/>
    </xf>
    <xf numFmtId="0" fontId="7" fillId="0" borderId="60" xfId="12" applyFont="1" applyBorder="1" applyAlignment="1">
      <alignment horizontal="center" vertical="center" wrapText="1"/>
    </xf>
    <xf numFmtId="0" fontId="7" fillId="0" borderId="44" xfId="12" applyFont="1" applyBorder="1" applyAlignment="1">
      <alignment horizontal="center" vertical="center" wrapText="1"/>
    </xf>
    <xf numFmtId="0" fontId="7" fillId="0" borderId="5" xfId="12" applyNumberFormat="1" applyFont="1" applyBorder="1" applyAlignment="1">
      <alignment horizontal="center" vertical="center" wrapText="1"/>
    </xf>
    <xf numFmtId="0" fontId="7" fillId="0" borderId="8" xfId="12" applyNumberFormat="1" applyFont="1" applyBorder="1" applyAlignment="1">
      <alignment horizontal="center" vertical="center" wrapText="1"/>
    </xf>
    <xf numFmtId="0" fontId="7" fillId="0" borderId="6" xfId="12" applyNumberFormat="1" applyFont="1" applyBorder="1" applyAlignment="1">
      <alignment horizontal="center" vertical="center" wrapText="1"/>
    </xf>
    <xf numFmtId="0" fontId="7" fillId="0" borderId="12" xfId="12" applyNumberFormat="1" applyFont="1" applyBorder="1" applyAlignment="1">
      <alignment horizontal="center" vertical="center" wrapText="1"/>
    </xf>
    <xf numFmtId="0" fontId="7" fillId="0" borderId="15" xfId="12" applyNumberFormat="1" applyFont="1" applyBorder="1" applyAlignment="1">
      <alignment horizontal="center" vertical="center" wrapText="1"/>
    </xf>
    <xf numFmtId="0" fontId="7" fillId="0" borderId="13" xfId="12" applyNumberFormat="1" applyFont="1" applyBorder="1" applyAlignment="1">
      <alignment horizontal="center" vertical="center" wrapText="1"/>
    </xf>
    <xf numFmtId="0" fontId="7" fillId="0" borderId="7" xfId="12" applyFont="1" applyBorder="1" applyAlignment="1">
      <alignment horizontal="center" vertical="center" wrapText="1"/>
    </xf>
    <xf numFmtId="0" fontId="7" fillId="0" borderId="14" xfId="12" applyFont="1" applyBorder="1" applyAlignment="1">
      <alignment horizontal="center" vertical="center" wrapText="1"/>
    </xf>
    <xf numFmtId="1" fontId="7" fillId="0" borderId="2" xfId="12" applyNumberFormat="1" applyFont="1" applyBorder="1" applyAlignment="1">
      <alignment horizontal="center" vertical="center"/>
    </xf>
    <xf numFmtId="1" fontId="7" fillId="0" borderId="3" xfId="12" applyNumberFormat="1" applyFont="1" applyBorder="1" applyAlignment="1">
      <alignment horizontal="center" vertical="center"/>
    </xf>
    <xf numFmtId="1" fontId="7" fillId="0" borderId="4" xfId="12" applyNumberFormat="1" applyFont="1" applyBorder="1" applyAlignment="1">
      <alignment horizontal="center" vertical="center"/>
    </xf>
    <xf numFmtId="14" fontId="7" fillId="0" borderId="0" xfId="12" applyNumberFormat="1" applyFont="1" applyAlignment="1">
      <alignment horizontal="right"/>
    </xf>
    <xf numFmtId="0" fontId="7" fillId="0" borderId="0" xfId="12" applyFont="1" applyBorder="1" applyAlignment="1">
      <alignment horizontal="left" vertical="center"/>
    </xf>
    <xf numFmtId="0" fontId="7" fillId="0" borderId="2" xfId="12" applyFont="1" applyBorder="1" applyAlignment="1">
      <alignment horizontal="center" vertical="center"/>
    </xf>
    <xf numFmtId="0" fontId="7" fillId="0" borderId="3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0" fontId="36" fillId="0" borderId="36" xfId="12" applyFont="1" applyFill="1" applyBorder="1" applyAlignment="1" applyProtection="1">
      <alignment horizontal="center"/>
      <protection locked="0"/>
    </xf>
    <xf numFmtId="0" fontId="36" fillId="0" borderId="72" xfId="12" applyFont="1" applyFill="1" applyBorder="1" applyAlignment="1" applyProtection="1">
      <alignment horizontal="center"/>
      <protection locked="0"/>
    </xf>
    <xf numFmtId="0" fontId="36" fillId="0" borderId="38" xfId="12" applyFont="1" applyFill="1" applyBorder="1" applyAlignment="1" applyProtection="1">
      <alignment horizontal="center"/>
      <protection locked="0"/>
    </xf>
    <xf numFmtId="0" fontId="21" fillId="0" borderId="2" xfId="12" applyFont="1" applyFill="1" applyBorder="1" applyAlignment="1" applyProtection="1">
      <alignment horizontal="center"/>
      <protection locked="0"/>
    </xf>
    <xf numFmtId="0" fontId="21" fillId="0" borderId="3" xfId="12" applyFont="1" applyFill="1" applyBorder="1" applyAlignment="1" applyProtection="1">
      <alignment horizontal="center"/>
      <protection locked="0"/>
    </xf>
    <xf numFmtId="0" fontId="21" fillId="0" borderId="4" xfId="12" applyFont="1" applyFill="1" applyBorder="1" applyAlignment="1" applyProtection="1">
      <alignment horizontal="center"/>
      <protection locked="0"/>
    </xf>
    <xf numFmtId="2" fontId="21" fillId="0" borderId="8" xfId="12" applyNumberFormat="1" applyFont="1" applyFill="1" applyBorder="1" applyAlignment="1">
      <alignment horizontal="left"/>
    </xf>
    <xf numFmtId="2" fontId="21" fillId="0" borderId="15" xfId="12" applyNumberFormat="1" applyFont="1" applyFill="1" applyBorder="1" applyAlignment="1">
      <alignment horizontal="left"/>
    </xf>
    <xf numFmtId="0" fontId="35" fillId="0" borderId="2" xfId="12" applyFont="1" applyFill="1" applyBorder="1" applyAlignment="1">
      <alignment horizontal="center"/>
    </xf>
    <xf numFmtId="0" fontId="35" fillId="0" borderId="3" xfId="12" applyFont="1" applyFill="1" applyBorder="1" applyAlignment="1">
      <alignment horizontal="center"/>
    </xf>
    <xf numFmtId="0" fontId="35" fillId="0" borderId="4" xfId="12" applyFont="1" applyFill="1" applyBorder="1" applyAlignment="1">
      <alignment horizontal="center"/>
    </xf>
    <xf numFmtId="2" fontId="38" fillId="0" borderId="28" xfId="12" applyNumberFormat="1" applyFont="1" applyFill="1" applyBorder="1" applyAlignment="1">
      <alignment horizontal="left"/>
    </xf>
    <xf numFmtId="0" fontId="38" fillId="0" borderId="28" xfId="12" applyFont="1" applyFill="1" applyBorder="1" applyAlignment="1">
      <alignment horizontal="left"/>
    </xf>
    <xf numFmtId="0" fontId="3" fillId="3" borderId="2" xfId="12" applyFill="1" applyBorder="1" applyAlignment="1">
      <alignment horizontal="center"/>
    </xf>
    <xf numFmtId="0" fontId="3" fillId="3" borderId="3" xfId="12" applyFill="1" applyBorder="1" applyAlignment="1">
      <alignment horizontal="center"/>
    </xf>
    <xf numFmtId="0" fontId="35" fillId="0" borderId="12" xfId="12" applyFont="1" applyFill="1" applyBorder="1" applyAlignment="1">
      <alignment horizontal="center"/>
    </xf>
    <xf numFmtId="0" fontId="35" fillId="0" borderId="15" xfId="12" applyFont="1" applyFill="1" applyBorder="1" applyAlignment="1">
      <alignment horizontal="center"/>
    </xf>
    <xf numFmtId="2" fontId="38" fillId="0" borderId="28" xfId="12" applyNumberFormat="1" applyFont="1" applyFill="1" applyBorder="1" applyAlignment="1">
      <alignment horizontal="center"/>
    </xf>
    <xf numFmtId="0" fontId="38" fillId="0" borderId="2" xfId="12" applyFont="1" applyFill="1" applyBorder="1" applyAlignment="1" applyProtection="1">
      <alignment horizontal="center"/>
      <protection locked="0"/>
    </xf>
    <xf numFmtId="0" fontId="38" fillId="0" borderId="3" xfId="12" applyFont="1" applyFill="1" applyBorder="1" applyAlignment="1" applyProtection="1">
      <alignment horizontal="center"/>
      <protection locked="0"/>
    </xf>
    <xf numFmtId="0" fontId="38" fillId="0" borderId="28" xfId="12" applyFont="1" applyFill="1" applyBorder="1" applyAlignment="1">
      <alignment horizontal="center"/>
    </xf>
    <xf numFmtId="0" fontId="3" fillId="0" borderId="32" xfId="12" applyFill="1" applyBorder="1" applyAlignment="1">
      <alignment horizontal="left"/>
    </xf>
    <xf numFmtId="0" fontId="3" fillId="0" borderId="33" xfId="12" applyFill="1" applyBorder="1" applyAlignment="1">
      <alignment horizontal="left"/>
    </xf>
    <xf numFmtId="0" fontId="3" fillId="0" borderId="66" xfId="12" applyFill="1" applyBorder="1" applyAlignment="1">
      <alignment horizontal="left"/>
    </xf>
    <xf numFmtId="0" fontId="3" fillId="0" borderId="35" xfId="12" applyFill="1" applyBorder="1" applyAlignment="1">
      <alignment horizontal="left"/>
    </xf>
    <xf numFmtId="0" fontId="3" fillId="0" borderId="38" xfId="12" applyFill="1" applyBorder="1" applyAlignment="1">
      <alignment horizontal="left"/>
    </xf>
    <xf numFmtId="0" fontId="3" fillId="0" borderId="39" xfId="12" applyFill="1" applyBorder="1" applyAlignment="1">
      <alignment horizontal="left"/>
    </xf>
    <xf numFmtId="0" fontId="3" fillId="0" borderId="16" xfId="12" applyFill="1" applyBorder="1" applyAlignment="1">
      <alignment horizontal="left"/>
    </xf>
    <xf numFmtId="0" fontId="3" fillId="0" borderId="17" xfId="12" applyFill="1" applyBorder="1" applyAlignment="1">
      <alignment horizontal="left"/>
    </xf>
    <xf numFmtId="0" fontId="3" fillId="0" borderId="18" xfId="12" applyFill="1" applyBorder="1" applyAlignment="1">
      <alignment horizontal="left"/>
    </xf>
    <xf numFmtId="2" fontId="3" fillId="0" borderId="5" xfId="12" applyNumberFormat="1" applyFill="1" applyBorder="1" applyAlignment="1">
      <alignment horizontal="left"/>
    </xf>
    <xf numFmtId="2" fontId="3" fillId="0" borderId="8" xfId="12" applyNumberFormat="1" applyFill="1" applyBorder="1" applyAlignment="1">
      <alignment horizontal="left"/>
    </xf>
    <xf numFmtId="2" fontId="3" fillId="0" borderId="15" xfId="12" applyNumberFormat="1" applyFill="1" applyBorder="1" applyAlignment="1">
      <alignment horizontal="left"/>
    </xf>
    <xf numFmtId="0" fontId="3" fillId="0" borderId="24" xfId="12" applyFill="1" applyBorder="1" applyAlignment="1">
      <alignment horizontal="center"/>
    </xf>
    <xf numFmtId="0" fontId="3" fillId="0" borderId="25" xfId="12" applyFill="1" applyBorder="1" applyAlignment="1">
      <alignment horizontal="center"/>
    </xf>
    <xf numFmtId="0" fontId="38" fillId="0" borderId="12" xfId="12" applyFont="1" applyFill="1" applyBorder="1" applyAlignment="1" applyProtection="1">
      <alignment horizontal="center"/>
      <protection locked="0"/>
    </xf>
    <xf numFmtId="0" fontId="38" fillId="0" borderId="15" xfId="12" applyFont="1" applyFill="1" applyBorder="1" applyAlignment="1" applyProtection="1">
      <alignment horizontal="center"/>
      <protection locked="0"/>
    </xf>
    <xf numFmtId="0" fontId="3" fillId="0" borderId="48" xfId="12" applyFill="1" applyBorder="1" applyAlignment="1">
      <alignment horizontal="left"/>
    </xf>
    <xf numFmtId="0" fontId="3" fillId="0" borderId="49" xfId="12" applyFill="1" applyBorder="1" applyAlignment="1">
      <alignment horizontal="left"/>
    </xf>
    <xf numFmtId="0" fontId="3" fillId="0" borderId="37" xfId="12" applyFill="1" applyBorder="1" applyAlignment="1">
      <alignment horizontal="left"/>
    </xf>
    <xf numFmtId="0" fontId="3" fillId="0" borderId="68" xfId="12" applyFill="1" applyBorder="1" applyAlignment="1">
      <alignment horizontal="left" vertical="center"/>
    </xf>
    <xf numFmtId="0" fontId="3" fillId="0" borderId="69" xfId="12" applyFill="1" applyBorder="1" applyAlignment="1">
      <alignment horizontal="left" vertical="center"/>
    </xf>
    <xf numFmtId="0" fontId="3" fillId="0" borderId="57" xfId="12" applyFill="1" applyBorder="1" applyAlignment="1">
      <alignment horizontal="left" vertical="center"/>
    </xf>
    <xf numFmtId="0" fontId="3" fillId="0" borderId="48" xfId="12" applyFill="1" applyBorder="1" applyAlignment="1">
      <alignment horizontal="left" vertical="center"/>
    </xf>
    <xf numFmtId="0" fontId="3" fillId="0" borderId="49" xfId="12" applyFill="1" applyBorder="1" applyAlignment="1">
      <alignment horizontal="left" vertical="center"/>
    </xf>
    <xf numFmtId="0" fontId="3" fillId="0" borderId="37" xfId="12" applyFill="1" applyBorder="1" applyAlignment="1">
      <alignment horizontal="left" vertical="center"/>
    </xf>
    <xf numFmtId="0" fontId="3" fillId="0" borderId="24" xfId="12" applyFill="1" applyBorder="1" applyAlignment="1">
      <alignment horizontal="left" vertical="center"/>
    </xf>
    <xf numFmtId="0" fontId="3" fillId="0" borderId="0" xfId="12" applyFill="1" applyBorder="1" applyAlignment="1">
      <alignment horizontal="left" vertical="center"/>
    </xf>
    <xf numFmtId="0" fontId="3" fillId="0" borderId="25" xfId="12" applyFill="1" applyBorder="1" applyAlignment="1">
      <alignment horizontal="left" vertical="center"/>
    </xf>
    <xf numFmtId="0" fontId="3" fillId="0" borderId="27" xfId="12" applyFill="1" applyBorder="1" applyAlignment="1">
      <alignment horizontal="left" vertical="center"/>
    </xf>
    <xf numFmtId="0" fontId="3" fillId="0" borderId="28" xfId="12" applyFill="1" applyBorder="1" applyAlignment="1">
      <alignment horizontal="left" vertical="center"/>
    </xf>
    <xf numFmtId="0" fontId="3" fillId="0" borderId="30" xfId="12" applyFill="1" applyBorder="1" applyAlignment="1">
      <alignment horizontal="left" vertical="center"/>
    </xf>
    <xf numFmtId="2" fontId="5" fillId="0" borderId="8" xfId="1" applyNumberFormat="1" applyFont="1" applyFill="1" applyBorder="1" applyAlignment="1">
      <alignment horizontal="center"/>
    </xf>
    <xf numFmtId="2" fontId="5" fillId="2" borderId="19" xfId="1" applyNumberFormat="1" applyFont="1" applyFill="1" applyBorder="1" applyAlignment="1">
      <alignment horizontal="center"/>
    </xf>
    <xf numFmtId="2" fontId="5" fillId="2" borderId="20" xfId="1" applyNumberFormat="1" applyFont="1" applyFill="1" applyBorder="1" applyAlignment="1">
      <alignment horizontal="center"/>
    </xf>
    <xf numFmtId="2" fontId="5" fillId="2" borderId="21" xfId="1" applyNumberFormat="1" applyFont="1" applyFill="1" applyBorder="1" applyAlignment="1">
      <alignment horizontal="center"/>
    </xf>
    <xf numFmtId="2" fontId="5" fillId="2" borderId="35" xfId="1" applyNumberFormat="1" applyFont="1" applyFill="1" applyBorder="1" applyAlignment="1">
      <alignment horizontal="center"/>
    </xf>
    <xf numFmtId="2" fontId="5" fillId="2" borderId="38" xfId="1" applyNumberFormat="1" applyFont="1" applyFill="1" applyBorder="1" applyAlignment="1">
      <alignment horizontal="center"/>
    </xf>
    <xf numFmtId="2" fontId="5" fillId="2" borderId="39" xfId="1" applyNumberFormat="1" applyFont="1" applyFill="1" applyBorder="1" applyAlignment="1">
      <alignment horizontal="center"/>
    </xf>
    <xf numFmtId="2" fontId="5" fillId="2" borderId="9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/>
    </xf>
    <xf numFmtId="0" fontId="5" fillId="2" borderId="55" xfId="12" applyNumberFormat="1" applyFont="1" applyFill="1" applyBorder="1" applyAlignment="1">
      <alignment horizontal="center"/>
    </xf>
    <xf numFmtId="0" fontId="5" fillId="2" borderId="1" xfId="12" applyNumberFormat="1" applyFont="1" applyFill="1" applyBorder="1" applyAlignment="1">
      <alignment horizontal="center"/>
    </xf>
    <xf numFmtId="0" fontId="5" fillId="2" borderId="56" xfId="12" applyNumberFormat="1" applyFont="1" applyFill="1" applyBorder="1" applyAlignment="1">
      <alignment horizontal="center"/>
    </xf>
    <xf numFmtId="0" fontId="5" fillId="4" borderId="22" xfId="1" applyFont="1" applyFill="1" applyBorder="1" applyAlignment="1">
      <alignment horizontal="left"/>
    </xf>
    <xf numFmtId="0" fontId="5" fillId="4" borderId="29" xfId="1" applyFont="1" applyFill="1" applyBorder="1" applyAlignment="1">
      <alignment horizontal="left"/>
    </xf>
    <xf numFmtId="0" fontId="5" fillId="4" borderId="48" xfId="1" applyFont="1" applyFill="1" applyBorder="1" applyAlignment="1">
      <alignment horizontal="left"/>
    </xf>
    <xf numFmtId="0" fontId="5" fillId="4" borderId="37" xfId="1" applyFont="1" applyFill="1" applyBorder="1" applyAlignment="1">
      <alignment horizontal="left"/>
    </xf>
    <xf numFmtId="0" fontId="5" fillId="4" borderId="27" xfId="3" applyFont="1" applyFill="1" applyBorder="1" applyAlignment="1">
      <alignment horizontal="left"/>
    </xf>
    <xf numFmtId="0" fontId="5" fillId="4" borderId="30" xfId="3" applyFont="1" applyFill="1" applyBorder="1" applyAlignment="1">
      <alignment horizontal="left"/>
    </xf>
    <xf numFmtId="2" fontId="5" fillId="2" borderId="27" xfId="1" applyNumberFormat="1" applyFont="1" applyFill="1" applyBorder="1" applyAlignment="1">
      <alignment horizontal="center"/>
    </xf>
    <xf numFmtId="2" fontId="5" fillId="2" borderId="28" xfId="1" applyNumberFormat="1" applyFont="1" applyFill="1" applyBorder="1" applyAlignment="1">
      <alignment horizontal="center"/>
    </xf>
    <xf numFmtId="2" fontId="5" fillId="2" borderId="30" xfId="1" applyNumberFormat="1" applyFont="1" applyFill="1" applyBorder="1" applyAlignment="1">
      <alignment horizontal="center"/>
    </xf>
    <xf numFmtId="2" fontId="5" fillId="2" borderId="48" xfId="1" applyNumberFormat="1" applyFont="1" applyFill="1" applyBorder="1" applyAlignment="1">
      <alignment horizontal="center"/>
    </xf>
    <xf numFmtId="2" fontId="5" fillId="2" borderId="49" xfId="1" applyNumberFormat="1" applyFont="1" applyFill="1" applyBorder="1" applyAlignment="1">
      <alignment horizontal="center"/>
    </xf>
    <xf numFmtId="2" fontId="5" fillId="2" borderId="37" xfId="1" applyNumberFormat="1" applyFont="1" applyFill="1" applyBorder="1" applyAlignment="1">
      <alignment horizontal="center"/>
    </xf>
    <xf numFmtId="2" fontId="5" fillId="2" borderId="22" xfId="1" applyNumberFormat="1" applyFont="1" applyFill="1" applyBorder="1" applyAlignment="1">
      <alignment horizontal="center"/>
    </xf>
    <xf numFmtId="2" fontId="5" fillId="2" borderId="23" xfId="1" applyNumberFormat="1" applyFont="1" applyFill="1" applyBorder="1" applyAlignment="1">
      <alignment horizontal="center"/>
    </xf>
    <xf numFmtId="2" fontId="5" fillId="2" borderId="29" xfId="1" applyNumberFormat="1" applyFont="1" applyFill="1" applyBorder="1" applyAlignment="1">
      <alignment horizontal="center"/>
    </xf>
    <xf numFmtId="0" fontId="42" fillId="0" borderId="0" xfId="1" applyFont="1" applyFill="1" applyBorder="1" applyAlignment="1">
      <alignment horizontal="center" vertical="center"/>
    </xf>
    <xf numFmtId="14" fontId="42" fillId="0" borderId="1" xfId="3" applyNumberFormat="1" applyFont="1" applyFill="1" applyBorder="1" applyAlignment="1" applyProtection="1">
      <alignment horizontal="center"/>
      <protection locked="0"/>
    </xf>
    <xf numFmtId="0" fontId="3" fillId="0" borderId="23" xfId="12" applyBorder="1" applyAlignment="1">
      <alignment horizontal="center"/>
    </xf>
    <xf numFmtId="0" fontId="3" fillId="0" borderId="29" xfId="12" applyBorder="1" applyAlignment="1">
      <alignment horizontal="center"/>
    </xf>
    <xf numFmtId="0" fontId="48" fillId="0" borderId="15" xfId="12" applyFont="1" applyBorder="1" applyAlignment="1">
      <alignment horizontal="center"/>
    </xf>
    <xf numFmtId="14" fontId="34" fillId="0" borderId="15" xfId="12" applyNumberFormat="1" applyFont="1" applyBorder="1" applyAlignment="1" applyProtection="1">
      <alignment horizontal="center"/>
      <protection locked="0"/>
    </xf>
    <xf numFmtId="2" fontId="3" fillId="0" borderId="3" xfId="12" applyNumberFormat="1" applyBorder="1" applyAlignment="1">
      <alignment horizontal="left"/>
    </xf>
    <xf numFmtId="0" fontId="30" fillId="0" borderId="24" xfId="12" applyFont="1" applyBorder="1" applyAlignment="1">
      <alignment horizontal="center" vertical="center"/>
    </xf>
    <xf numFmtId="0" fontId="30" fillId="0" borderId="0" xfId="12" applyFont="1" applyBorder="1" applyAlignment="1">
      <alignment horizontal="center" vertical="center"/>
    </xf>
    <xf numFmtId="0" fontId="30" fillId="0" borderId="25" xfId="12" applyFont="1" applyBorder="1" applyAlignment="1">
      <alignment horizontal="center" vertical="center"/>
    </xf>
    <xf numFmtId="0" fontId="30" fillId="0" borderId="12" xfId="12" applyFont="1" applyBorder="1" applyAlignment="1">
      <alignment horizontal="center" vertical="center"/>
    </xf>
    <xf numFmtId="0" fontId="30" fillId="0" borderId="15" xfId="12" applyFont="1" applyBorder="1" applyAlignment="1">
      <alignment horizontal="center" vertical="center"/>
    </xf>
    <xf numFmtId="0" fontId="30" fillId="0" borderId="13" xfId="12" applyFont="1" applyBorder="1" applyAlignment="1">
      <alignment horizontal="center" vertical="center"/>
    </xf>
    <xf numFmtId="0" fontId="30" fillId="0" borderId="26" xfId="12" applyFont="1" applyBorder="1" applyAlignment="1">
      <alignment horizontal="center" vertical="center"/>
    </xf>
    <xf numFmtId="0" fontId="30" fillId="0" borderId="14" xfId="12" applyFont="1" applyBorder="1" applyAlignment="1">
      <alignment horizontal="center" vertical="center"/>
    </xf>
    <xf numFmtId="0" fontId="38" fillId="0" borderId="4" xfId="12" applyFont="1" applyFill="1" applyBorder="1" applyAlignment="1" applyProtection="1">
      <alignment horizontal="center"/>
      <protection locked="0"/>
    </xf>
    <xf numFmtId="2" fontId="50" fillId="0" borderId="15" xfId="12" applyNumberFormat="1" applyFont="1" applyFill="1" applyBorder="1" applyAlignment="1">
      <alignment horizontal="center"/>
    </xf>
    <xf numFmtId="14" fontId="34" fillId="0" borderId="15" xfId="3" applyNumberFormat="1" applyFont="1" applyFill="1" applyBorder="1" applyAlignment="1" applyProtection="1">
      <alignment horizontal="center"/>
      <protection locked="0"/>
    </xf>
    <xf numFmtId="0" fontId="55" fillId="8" borderId="0" xfId="12" applyFont="1" applyFill="1" applyAlignment="1">
      <alignment horizontal="center"/>
    </xf>
    <xf numFmtId="0" fontId="3" fillId="0" borderId="0" xfId="12"/>
    <xf numFmtId="0" fontId="33" fillId="0" borderId="0" xfId="12" applyFont="1"/>
    <xf numFmtId="0" fontId="37" fillId="0" borderId="0" xfId="12" applyFont="1"/>
    <xf numFmtId="0" fontId="45" fillId="0" borderId="0" xfId="12" applyFont="1"/>
    <xf numFmtId="0" fontId="38" fillId="0" borderId="0" xfId="12" applyFont="1"/>
    <xf numFmtId="0" fontId="3" fillId="0" borderId="0" xfId="12" applyBorder="1"/>
    <xf numFmtId="0" fontId="33" fillId="0" borderId="0" xfId="12" applyFont="1" applyBorder="1"/>
    <xf numFmtId="0" fontId="47" fillId="0" borderId="0" xfId="12" applyFont="1" applyBorder="1"/>
    <xf numFmtId="0" fontId="21" fillId="0" borderId="0" xfId="12" applyFont="1"/>
    <xf numFmtId="0" fontId="3" fillId="0" borderId="0" xfId="12" applyFont="1" applyBorder="1"/>
    <xf numFmtId="14" fontId="3" fillId="0" borderId="0" xfId="12" applyNumberFormat="1" applyFont="1" applyBorder="1"/>
    <xf numFmtId="0" fontId="3" fillId="0" borderId="0" xfId="12" applyFont="1"/>
    <xf numFmtId="0" fontId="34" fillId="0" borderId="5" xfId="12" applyFont="1" applyFill="1" applyBorder="1"/>
    <xf numFmtId="0" fontId="34" fillId="0" borderId="8" xfId="12" applyFont="1" applyFill="1" applyBorder="1"/>
    <xf numFmtId="0" fontId="39" fillId="0" borderId="8" xfId="12" applyFont="1" applyFill="1" applyBorder="1" applyAlignment="1">
      <alignment horizontal="centerContinuous"/>
    </xf>
    <xf numFmtId="0" fontId="34" fillId="0" borderId="8" xfId="12" applyFont="1" applyFill="1" applyBorder="1" applyAlignment="1">
      <alignment horizontal="centerContinuous"/>
    </xf>
    <xf numFmtId="0" fontId="3" fillId="0" borderId="6" xfId="12" applyFill="1" applyBorder="1" applyAlignment="1">
      <alignment horizontal="centerContinuous"/>
    </xf>
    <xf numFmtId="0" fontId="3" fillId="0" borderId="5" xfId="4" applyFill="1" applyBorder="1"/>
    <xf numFmtId="1" fontId="34" fillId="0" borderId="8" xfId="4" applyNumberFormat="1" applyFont="1" applyFill="1" applyBorder="1"/>
    <xf numFmtId="0" fontId="34" fillId="0" borderId="6" xfId="4" applyFont="1" applyFill="1" applyBorder="1"/>
    <xf numFmtId="0" fontId="34" fillId="0" borderId="67" xfId="4" applyFont="1" applyFill="1" applyBorder="1"/>
    <xf numFmtId="1" fontId="34" fillId="0" borderId="3" xfId="4" applyNumberFormat="1" applyFont="1" applyFill="1" applyBorder="1" applyProtection="1">
      <protection locked="0"/>
    </xf>
    <xf numFmtId="0" fontId="34" fillId="0" borderId="4" xfId="4" applyFont="1" applyFill="1" applyBorder="1" applyProtection="1">
      <protection locked="0"/>
    </xf>
    <xf numFmtId="0" fontId="34" fillId="0" borderId="2" xfId="4" applyFont="1" applyFill="1" applyBorder="1"/>
    <xf numFmtId="0" fontId="34" fillId="0" borderId="2" xfId="4" applyFont="1" applyFill="1" applyBorder="1" applyProtection="1">
      <protection locked="0"/>
    </xf>
    <xf numFmtId="0" fontId="34" fillId="0" borderId="67" xfId="4" applyFont="1" applyFill="1" applyBorder="1" applyProtection="1">
      <protection locked="0"/>
    </xf>
    <xf numFmtId="0" fontId="34" fillId="0" borderId="4" xfId="4" applyFont="1" applyFill="1" applyBorder="1"/>
    <xf numFmtId="0" fontId="3" fillId="0" borderId="0" xfId="12" applyFill="1"/>
    <xf numFmtId="0" fontId="34" fillId="0" borderId="6" xfId="12" applyFont="1" applyFill="1" applyBorder="1"/>
    <xf numFmtId="0" fontId="38" fillId="0" borderId="8" xfId="12" applyFont="1" applyFill="1" applyBorder="1" applyAlignment="1">
      <alignment horizontal="centerContinuous"/>
    </xf>
    <xf numFmtId="0" fontId="3" fillId="0" borderId="8" xfId="12" applyFill="1" applyBorder="1" applyAlignment="1">
      <alignment horizontal="centerContinuous"/>
    </xf>
    <xf numFmtId="0" fontId="34" fillId="0" borderId="9" xfId="2" applyFont="1" applyFill="1" applyBorder="1" applyAlignment="1">
      <alignment horizontal="center"/>
    </xf>
    <xf numFmtId="0" fontId="34" fillId="0" borderId="10" xfId="2" applyFont="1" applyFill="1" applyBorder="1" applyAlignment="1">
      <alignment horizontal="center"/>
    </xf>
    <xf numFmtId="0" fontId="34" fillId="0" borderId="11" xfId="2" applyFont="1" applyFill="1" applyBorder="1" applyAlignment="1">
      <alignment horizontal="center"/>
    </xf>
    <xf numFmtId="0" fontId="34" fillId="0" borderId="22" xfId="2" applyFont="1" applyFill="1" applyBorder="1" applyAlignment="1">
      <alignment horizontal="center"/>
    </xf>
    <xf numFmtId="0" fontId="34" fillId="0" borderId="24" xfId="12" applyFont="1" applyFill="1" applyBorder="1"/>
    <xf numFmtId="0" fontId="34" fillId="0" borderId="25" xfId="12" applyFont="1" applyFill="1" applyBorder="1"/>
    <xf numFmtId="0" fontId="39" fillId="0" borderId="13" xfId="12" applyFont="1" applyFill="1" applyBorder="1" applyAlignment="1">
      <alignment horizontal="center"/>
    </xf>
    <xf numFmtId="0" fontId="3" fillId="0" borderId="0" xfId="12" applyFill="1" applyBorder="1"/>
    <xf numFmtId="0" fontId="3" fillId="0" borderId="15" xfId="12" applyFill="1" applyBorder="1"/>
    <xf numFmtId="0" fontId="38" fillId="0" borderId="42" xfId="2" applyFont="1" applyFill="1" applyBorder="1" applyAlignment="1">
      <alignment horizontal="center"/>
    </xf>
    <xf numFmtId="0" fontId="38" fillId="0" borderId="43" xfId="2" applyFont="1" applyFill="1" applyBorder="1" applyAlignment="1">
      <alignment horizontal="center"/>
    </xf>
    <xf numFmtId="0" fontId="38" fillId="0" borderId="44" xfId="2" applyFont="1" applyFill="1" applyBorder="1" applyAlignment="1">
      <alignment horizontal="center"/>
    </xf>
    <xf numFmtId="0" fontId="39" fillId="0" borderId="0" xfId="12" applyFont="1" applyFill="1" applyBorder="1" applyAlignment="1">
      <alignment horizontal="center"/>
    </xf>
    <xf numFmtId="0" fontId="3" fillId="0" borderId="5" xfId="12" applyFill="1" applyBorder="1"/>
    <xf numFmtId="0" fontId="3" fillId="0" borderId="8" xfId="12" applyFill="1" applyBorder="1"/>
    <xf numFmtId="0" fontId="3" fillId="0" borderId="6" xfId="12" applyFill="1" applyBorder="1"/>
    <xf numFmtId="1" fontId="21" fillId="0" borderId="88" xfId="12" applyNumberFormat="1" applyFont="1" applyFill="1" applyBorder="1" applyAlignment="1">
      <alignment horizontal="right"/>
    </xf>
    <xf numFmtId="165" fontId="3" fillId="0" borderId="89" xfId="12" applyNumberFormat="1" applyFont="1" applyFill="1" applyBorder="1"/>
    <xf numFmtId="165" fontId="3" fillId="0" borderId="90" xfId="12" applyNumberFormat="1" applyFont="1" applyFill="1" applyBorder="1"/>
    <xf numFmtId="1" fontId="3" fillId="0" borderId="88" xfId="12" applyNumberFormat="1" applyFont="1" applyFill="1" applyBorder="1" applyAlignment="1">
      <alignment horizontal="right"/>
    </xf>
    <xf numFmtId="165" fontId="3" fillId="0" borderId="47" xfId="12" applyNumberFormat="1" applyFont="1" applyFill="1" applyBorder="1"/>
    <xf numFmtId="165" fontId="3" fillId="0" borderId="91" xfId="12" applyNumberFormat="1" applyFont="1" applyFill="1" applyBorder="1"/>
    <xf numFmtId="0" fontId="3" fillId="0" borderId="24" xfId="12" applyFill="1" applyBorder="1" applyAlignment="1">
      <alignment textRotation="90"/>
    </xf>
    <xf numFmtId="0" fontId="3" fillId="0" borderId="25" xfId="12" applyFill="1" applyBorder="1"/>
    <xf numFmtId="0" fontId="3" fillId="0" borderId="24" xfId="12" applyFill="1" applyBorder="1"/>
    <xf numFmtId="0" fontId="3" fillId="0" borderId="48" xfId="12" applyFill="1" applyBorder="1" applyAlignment="1">
      <alignment horizontal="left"/>
    </xf>
    <xf numFmtId="0" fontId="3" fillId="0" borderId="37" xfId="12" applyFill="1" applyBorder="1"/>
    <xf numFmtId="1" fontId="3" fillId="0" borderId="92" xfId="12" applyNumberFormat="1" applyFill="1" applyBorder="1" applyAlignment="1">
      <alignment horizontal="right"/>
    </xf>
    <xf numFmtId="165" fontId="3" fillId="0" borderId="93" xfId="12" applyNumberFormat="1" applyFont="1" applyFill="1" applyBorder="1"/>
    <xf numFmtId="1" fontId="3" fillId="0" borderId="92" xfId="12" applyNumberFormat="1" applyFont="1" applyFill="1" applyBorder="1" applyAlignment="1">
      <alignment horizontal="right"/>
    </xf>
    <xf numFmtId="165" fontId="3" fillId="0" borderId="25" xfId="12" applyNumberFormat="1" applyFill="1" applyBorder="1"/>
    <xf numFmtId="0" fontId="3" fillId="0" borderId="48" xfId="12" applyFill="1" applyBorder="1"/>
    <xf numFmtId="0" fontId="3" fillId="0" borderId="24" xfId="12" applyFill="1" applyBorder="1" applyAlignment="1">
      <alignment horizontal="left" textRotation="90"/>
    </xf>
    <xf numFmtId="0" fontId="3" fillId="0" borderId="25" xfId="12" applyFill="1" applyBorder="1" applyAlignment="1">
      <alignment horizontal="left"/>
    </xf>
    <xf numFmtId="0" fontId="3" fillId="0" borderId="2" xfId="12" applyFill="1" applyBorder="1" applyAlignment="1">
      <alignment horizontal="right"/>
    </xf>
    <xf numFmtId="0" fontId="3" fillId="0" borderId="3" xfId="12" applyFill="1" applyBorder="1" applyAlignment="1">
      <alignment horizontal="right"/>
    </xf>
    <xf numFmtId="0" fontId="3" fillId="0" borderId="4" xfId="12" applyFill="1" applyBorder="1" applyAlignment="1">
      <alignment horizontal="right"/>
    </xf>
    <xf numFmtId="1" fontId="3" fillId="0" borderId="94" xfId="12" applyNumberFormat="1" applyFill="1" applyBorder="1" applyAlignment="1">
      <alignment horizontal="right"/>
    </xf>
    <xf numFmtId="49" fontId="3" fillId="0" borderId="3" xfId="12" applyNumberFormat="1" applyFont="1" applyFill="1" applyBorder="1" applyAlignment="1" applyProtection="1">
      <alignment horizontal="right"/>
      <protection locked="0"/>
    </xf>
    <xf numFmtId="0" fontId="3" fillId="0" borderId="4" xfId="12" applyNumberFormat="1" applyFont="1" applyFill="1" applyBorder="1" applyAlignment="1">
      <alignment horizontal="right"/>
    </xf>
    <xf numFmtId="1" fontId="3" fillId="0" borderId="3" xfId="12" applyNumberFormat="1" applyFont="1" applyFill="1" applyBorder="1" applyAlignment="1">
      <alignment horizontal="right"/>
    </xf>
    <xf numFmtId="1" fontId="3" fillId="0" borderId="2" xfId="12" applyNumberFormat="1" applyFont="1" applyFill="1" applyBorder="1" applyAlignment="1">
      <alignment horizontal="right"/>
    </xf>
    <xf numFmtId="0" fontId="3" fillId="0" borderId="0" xfId="12" applyFill="1" applyAlignment="1">
      <alignment horizontal="right"/>
    </xf>
    <xf numFmtId="0" fontId="3" fillId="0" borderId="24" xfId="12" applyFont="1" applyFill="1" applyBorder="1" applyAlignment="1">
      <alignment horizontal="left" textRotation="90"/>
    </xf>
    <xf numFmtId="165" fontId="3" fillId="0" borderId="25" xfId="12" applyNumberFormat="1" applyFont="1" applyFill="1" applyBorder="1" applyAlignment="1">
      <alignment horizontal="left"/>
    </xf>
    <xf numFmtId="0" fontId="3" fillId="0" borderId="0" xfId="12" applyFont="1" applyFill="1" applyBorder="1" applyAlignment="1">
      <alignment horizontal="center"/>
    </xf>
    <xf numFmtId="0" fontId="3" fillId="0" borderId="24" xfId="12" applyFont="1" applyFill="1" applyBorder="1"/>
    <xf numFmtId="0" fontId="3" fillId="0" borderId="0" xfId="12" applyFont="1" applyFill="1" applyBorder="1"/>
    <xf numFmtId="0" fontId="3" fillId="0" borderId="22" xfId="12" applyFont="1" applyFill="1" applyBorder="1"/>
    <xf numFmtId="0" fontId="3" fillId="0" borderId="29" xfId="12" applyFont="1" applyFill="1" applyBorder="1"/>
    <xf numFmtId="165" fontId="3" fillId="0" borderId="95" xfId="12" applyNumberFormat="1" applyFont="1" applyFill="1" applyBorder="1" applyAlignment="1" applyProtection="1">
      <alignment horizontal="right"/>
      <protection locked="0"/>
    </xf>
    <xf numFmtId="165" fontId="3" fillId="0" borderId="47" xfId="12" applyNumberFormat="1" applyFont="1" applyFill="1" applyBorder="1" applyAlignment="1">
      <alignment horizontal="right"/>
    </xf>
    <xf numFmtId="0" fontId="3" fillId="0" borderId="24" xfId="12" applyFont="1" applyFill="1" applyBorder="1" applyAlignment="1">
      <alignment horizontal="left"/>
    </xf>
    <xf numFmtId="0" fontId="3" fillId="0" borderId="25" xfId="12" applyFont="1" applyFill="1" applyBorder="1" applyAlignment="1">
      <alignment horizontal="left"/>
    </xf>
    <xf numFmtId="0" fontId="3" fillId="0" borderId="25" xfId="12" applyFont="1" applyFill="1" applyBorder="1"/>
    <xf numFmtId="0" fontId="3" fillId="0" borderId="55" xfId="12" applyFont="1" applyFill="1" applyBorder="1" applyAlignment="1">
      <alignment horizontal="left"/>
    </xf>
    <xf numFmtId="0" fontId="3" fillId="0" borderId="56" xfId="12" applyFont="1" applyFill="1" applyBorder="1"/>
    <xf numFmtId="1" fontId="3" fillId="0" borderId="96" xfId="12" applyNumberFormat="1" applyFont="1" applyFill="1" applyBorder="1" applyAlignment="1">
      <alignment horizontal="right"/>
    </xf>
    <xf numFmtId="165" fontId="3" fillId="0" borderId="93" xfId="12" applyNumberFormat="1" applyFont="1" applyFill="1" applyBorder="1" applyAlignment="1" applyProtection="1">
      <alignment horizontal="right"/>
      <protection locked="0"/>
    </xf>
    <xf numFmtId="165" fontId="3" fillId="0" borderId="91" xfId="12" applyNumberFormat="1" applyFont="1" applyFill="1" applyBorder="1" applyAlignment="1">
      <alignment horizontal="right"/>
    </xf>
    <xf numFmtId="0" fontId="3" fillId="0" borderId="48" xfId="12" applyFont="1" applyFill="1" applyBorder="1"/>
    <xf numFmtId="0" fontId="3" fillId="0" borderId="57" xfId="12" applyFont="1" applyFill="1" applyBorder="1"/>
    <xf numFmtId="165" fontId="3" fillId="0" borderId="97" xfId="12" applyNumberFormat="1" applyFont="1" applyFill="1" applyBorder="1" applyAlignment="1" applyProtection="1">
      <alignment horizontal="right"/>
      <protection locked="0"/>
    </xf>
    <xf numFmtId="0" fontId="3" fillId="0" borderId="12" xfId="12" applyFill="1" applyBorder="1" applyAlignment="1">
      <alignment horizontal="left" textRotation="90"/>
    </xf>
    <xf numFmtId="0" fontId="3" fillId="0" borderId="13" xfId="12" applyFill="1" applyBorder="1" applyAlignment="1">
      <alignment horizontal="left"/>
    </xf>
    <xf numFmtId="0" fontId="3" fillId="0" borderId="2" xfId="12" applyFill="1" applyBorder="1"/>
    <xf numFmtId="0" fontId="3" fillId="0" borderId="3" xfId="12" applyFill="1" applyBorder="1"/>
    <xf numFmtId="0" fontId="3" fillId="0" borderId="3" xfId="12" applyFill="1" applyBorder="1" applyProtection="1">
      <protection locked="0"/>
    </xf>
    <xf numFmtId="0" fontId="3" fillId="0" borderId="98" xfId="12" applyFont="1" applyFill="1" applyBorder="1" applyProtection="1">
      <protection locked="0"/>
    </xf>
    <xf numFmtId="0" fontId="3" fillId="0" borderId="4" xfId="12" applyFont="1" applyFill="1" applyBorder="1"/>
    <xf numFmtId="1" fontId="3" fillId="0" borderId="94" xfId="12" applyNumberFormat="1" applyFont="1" applyFill="1" applyBorder="1" applyAlignment="1">
      <alignment horizontal="right"/>
    </xf>
    <xf numFmtId="0" fontId="3" fillId="0" borderId="98" xfId="12" applyFont="1" applyFill="1" applyBorder="1"/>
    <xf numFmtId="0" fontId="34" fillId="0" borderId="5" xfId="12" applyFont="1" applyFill="1" applyBorder="1" applyAlignment="1">
      <alignment horizontal="left"/>
    </xf>
    <xf numFmtId="0" fontId="34" fillId="0" borderId="6" xfId="12" applyFont="1" applyFill="1" applyBorder="1" applyAlignment="1">
      <alignment horizontal="left"/>
    </xf>
    <xf numFmtId="0" fontId="3" fillId="0" borderId="0" xfId="12" applyFill="1" applyBorder="1" applyAlignment="1">
      <alignment horizontal="center"/>
    </xf>
    <xf numFmtId="165" fontId="3" fillId="0" borderId="25" xfId="12" applyNumberFormat="1" applyFill="1" applyBorder="1" applyAlignment="1">
      <alignment horizontal="left"/>
    </xf>
    <xf numFmtId="1" fontId="3" fillId="0" borderId="99" xfId="12" applyNumberFormat="1" applyFill="1" applyBorder="1" applyAlignment="1">
      <alignment horizontal="right"/>
    </xf>
    <xf numFmtId="2" fontId="3" fillId="0" borderId="6" xfId="12" applyNumberFormat="1" applyFont="1" applyFill="1" applyBorder="1" applyAlignment="1">
      <alignment horizontal="right"/>
    </xf>
    <xf numFmtId="0" fontId="3" fillId="0" borderId="0" xfId="12" applyFont="1" applyFill="1" applyAlignment="1">
      <alignment horizontal="right"/>
    </xf>
    <xf numFmtId="0" fontId="3" fillId="0" borderId="1" xfId="12" applyFont="1" applyFill="1" applyBorder="1"/>
    <xf numFmtId="0" fontId="3" fillId="0" borderId="69" xfId="12" applyFont="1" applyFill="1" applyBorder="1"/>
    <xf numFmtId="0" fontId="3" fillId="0" borderId="12" xfId="12" applyFill="1" applyBorder="1" applyAlignment="1">
      <alignment textRotation="90"/>
    </xf>
    <xf numFmtId="0" fontId="3" fillId="0" borderId="13" xfId="12" applyFill="1" applyBorder="1"/>
    <xf numFmtId="165" fontId="3" fillId="0" borderId="98" xfId="12" applyNumberFormat="1" applyFill="1" applyBorder="1" applyProtection="1">
      <protection locked="0"/>
    </xf>
    <xf numFmtId="165" fontId="3" fillId="0" borderId="4" xfId="12" applyNumberFormat="1" applyFill="1" applyBorder="1"/>
    <xf numFmtId="0" fontId="3" fillId="0" borderId="98" xfId="12" applyFill="1" applyBorder="1" applyProtection="1">
      <protection locked="0"/>
    </xf>
    <xf numFmtId="0" fontId="3" fillId="0" borderId="4" xfId="12" applyFill="1" applyBorder="1"/>
    <xf numFmtId="0" fontId="3" fillId="0" borderId="98" xfId="12" applyFill="1" applyBorder="1"/>
    <xf numFmtId="0" fontId="3" fillId="0" borderId="8" xfId="12" applyFill="1" applyBorder="1" applyAlignment="1">
      <alignment horizontal="center"/>
    </xf>
    <xf numFmtId="165" fontId="3" fillId="0" borderId="89" xfId="12" applyNumberFormat="1" applyFill="1" applyBorder="1"/>
    <xf numFmtId="165" fontId="3" fillId="0" borderId="100" xfId="12" applyNumberFormat="1" applyFill="1" applyBorder="1"/>
    <xf numFmtId="1" fontId="3" fillId="0" borderId="88" xfId="12" applyNumberFormat="1" applyFill="1" applyBorder="1" applyAlignment="1">
      <alignment horizontal="right"/>
    </xf>
    <xf numFmtId="1" fontId="3" fillId="0" borderId="101" xfId="12" applyNumberFormat="1" applyFont="1" applyFill="1" applyBorder="1" applyAlignment="1">
      <alignment horizontal="right"/>
    </xf>
    <xf numFmtId="165" fontId="3" fillId="0" borderId="93" xfId="12" applyNumberFormat="1" applyFill="1" applyBorder="1"/>
    <xf numFmtId="165" fontId="3" fillId="0" borderId="102" xfId="12" applyNumberFormat="1" applyFill="1" applyBorder="1"/>
    <xf numFmtId="0" fontId="3" fillId="0" borderId="12" xfId="12" applyFill="1" applyBorder="1"/>
    <xf numFmtId="0" fontId="3" fillId="0" borderId="15" xfId="12" applyFill="1" applyBorder="1" applyAlignment="1">
      <alignment horizontal="center"/>
    </xf>
    <xf numFmtId="1" fontId="3" fillId="0" borderId="103" xfId="12" applyNumberFormat="1" applyFill="1" applyBorder="1" applyAlignment="1">
      <alignment horizontal="right"/>
    </xf>
    <xf numFmtId="165" fontId="3" fillId="0" borderId="104" xfId="12" applyNumberFormat="1" applyFill="1" applyBorder="1"/>
    <xf numFmtId="165" fontId="3" fillId="0" borderId="105" xfId="12" applyNumberFormat="1" applyFill="1" applyBorder="1"/>
    <xf numFmtId="1" fontId="3" fillId="0" borderId="0" xfId="12" applyNumberFormat="1" applyFill="1" applyBorder="1" applyAlignment="1">
      <alignment horizontal="right"/>
    </xf>
    <xf numFmtId="165" fontId="3" fillId="0" borderId="0" xfId="12" applyNumberFormat="1" applyFill="1" applyBorder="1"/>
    <xf numFmtId="1" fontId="3" fillId="0" borderId="24" xfId="12" applyNumberFormat="1" applyFill="1" applyBorder="1" applyAlignment="1">
      <alignment horizontal="right"/>
    </xf>
    <xf numFmtId="0" fontId="38" fillId="0" borderId="12" xfId="12" applyFont="1" applyFill="1" applyBorder="1" applyAlignment="1">
      <alignment horizontal="left"/>
    </xf>
    <xf numFmtId="2" fontId="50" fillId="0" borderId="13" xfId="12" applyNumberFormat="1" applyFont="1" applyFill="1" applyBorder="1" applyAlignment="1">
      <alignment horizontal="left"/>
    </xf>
    <xf numFmtId="0" fontId="39" fillId="0" borderId="8" xfId="12" applyFont="1" applyFill="1" applyBorder="1" applyAlignment="1">
      <alignment horizontal="center"/>
    </xf>
    <xf numFmtId="0" fontId="39" fillId="0" borderId="6" xfId="12" applyFont="1" applyFill="1" applyBorder="1" applyAlignment="1">
      <alignment horizontal="center"/>
    </xf>
    <xf numFmtId="0" fontId="39" fillId="0" borderId="23" xfId="12" applyFont="1" applyFill="1" applyBorder="1"/>
    <xf numFmtId="0" fontId="39" fillId="0" borderId="61" xfId="12" applyFont="1" applyFill="1" applyBorder="1"/>
    <xf numFmtId="0" fontId="39" fillId="0" borderId="29" xfId="12" applyFont="1" applyFill="1" applyBorder="1"/>
    <xf numFmtId="0" fontId="34" fillId="0" borderId="5" xfId="12" applyFont="1" applyFill="1" applyBorder="1" applyAlignment="1">
      <alignment horizontal="center"/>
    </xf>
    <xf numFmtId="0" fontId="34" fillId="0" borderId="8" xfId="12" applyFont="1" applyFill="1" applyBorder="1" applyAlignment="1">
      <alignment horizontal="center"/>
    </xf>
    <xf numFmtId="0" fontId="34" fillId="0" borderId="6" xfId="12" applyFont="1" applyFill="1" applyBorder="1" applyAlignment="1">
      <alignment horizontal="center"/>
    </xf>
    <xf numFmtId="0" fontId="34" fillId="0" borderId="15" xfId="12" applyFont="1" applyFill="1" applyBorder="1"/>
    <xf numFmtId="0" fontId="38" fillId="0" borderId="13" xfId="12" applyFont="1" applyFill="1" applyBorder="1" applyAlignment="1">
      <alignment horizontal="center"/>
    </xf>
    <xf numFmtId="0" fontId="38" fillId="0" borderId="20" xfId="12" applyFont="1" applyFill="1" applyBorder="1"/>
    <xf numFmtId="0" fontId="38" fillId="0" borderId="21" xfId="12" applyFont="1" applyFill="1" applyBorder="1"/>
    <xf numFmtId="0" fontId="38" fillId="0" borderId="12" xfId="12" applyFont="1" applyFill="1" applyBorder="1" applyAlignment="1">
      <alignment horizontal="center"/>
    </xf>
    <xf numFmtId="0" fontId="38" fillId="0" borderId="15" xfId="12" applyFont="1" applyFill="1" applyBorder="1" applyAlignment="1">
      <alignment horizontal="center"/>
    </xf>
    <xf numFmtId="0" fontId="3" fillId="0" borderId="32" xfId="12" applyFill="1" applyBorder="1" applyAlignment="1">
      <alignment horizontal="left"/>
    </xf>
    <xf numFmtId="49" fontId="3" fillId="0" borderId="34" xfId="8" applyNumberFormat="1" applyFont="1" applyFill="1" applyBorder="1" applyAlignment="1">
      <alignment horizontal="left"/>
    </xf>
    <xf numFmtId="0" fontId="34" fillId="0" borderId="56" xfId="12" applyFont="1" applyFill="1" applyBorder="1"/>
    <xf numFmtId="2" fontId="3" fillId="0" borderId="61" xfId="12" applyNumberFormat="1" applyFill="1" applyBorder="1"/>
    <xf numFmtId="1" fontId="3" fillId="0" borderId="10" xfId="12" applyNumberFormat="1" applyFill="1" applyBorder="1"/>
    <xf numFmtId="2" fontId="3" fillId="0" borderId="10" xfId="12" applyNumberFormat="1" applyFill="1" applyBorder="1"/>
    <xf numFmtId="1" fontId="3" fillId="0" borderId="11" xfId="12" applyNumberFormat="1" applyFill="1" applyBorder="1"/>
    <xf numFmtId="1" fontId="3" fillId="0" borderId="33" xfId="12" applyNumberFormat="1" applyFill="1" applyBorder="1" applyProtection="1">
      <protection locked="0"/>
    </xf>
    <xf numFmtId="165" fontId="3" fillId="0" borderId="33" xfId="12" applyNumberFormat="1" applyFill="1" applyBorder="1"/>
    <xf numFmtId="165" fontId="3" fillId="0" borderId="66" xfId="12" applyNumberFormat="1" applyFill="1" applyBorder="1"/>
    <xf numFmtId="1" fontId="3" fillId="0" borderId="32" xfId="12" applyNumberFormat="1" applyFill="1" applyBorder="1" applyProtection="1">
      <protection locked="0"/>
    </xf>
    <xf numFmtId="0" fontId="3" fillId="0" borderId="35" xfId="12" applyFill="1" applyBorder="1" applyAlignment="1">
      <alignment horizontal="left"/>
    </xf>
    <xf numFmtId="49" fontId="3" fillId="0" borderId="36" xfId="8" applyNumberFormat="1" applyFont="1" applyFill="1" applyBorder="1" applyAlignment="1">
      <alignment horizontal="left"/>
    </xf>
    <xf numFmtId="0" fontId="34" fillId="0" borderId="37" xfId="12" applyFont="1" applyFill="1" applyBorder="1"/>
    <xf numFmtId="2" fontId="3" fillId="0" borderId="19" xfId="12" applyNumberFormat="1" applyFill="1" applyBorder="1"/>
    <xf numFmtId="1" fontId="3" fillId="0" borderId="20" xfId="12" applyNumberFormat="1" applyFill="1" applyBorder="1"/>
    <xf numFmtId="2" fontId="3" fillId="0" borderId="20" xfId="12" applyNumberFormat="1" applyFill="1" applyBorder="1"/>
    <xf numFmtId="1" fontId="3" fillId="0" borderId="21" xfId="12" applyNumberFormat="1" applyFill="1" applyBorder="1"/>
    <xf numFmtId="1" fontId="3" fillId="0" borderId="20" xfId="12" applyNumberFormat="1" applyFill="1" applyBorder="1" applyProtection="1">
      <protection locked="0"/>
    </xf>
    <xf numFmtId="165" fontId="3" fillId="0" borderId="20" xfId="12" applyNumberFormat="1" applyFill="1" applyBorder="1"/>
    <xf numFmtId="165" fontId="3" fillId="0" borderId="21" xfId="12" applyNumberFormat="1" applyFill="1" applyBorder="1"/>
    <xf numFmtId="1" fontId="3" fillId="0" borderId="19" xfId="12" applyNumberFormat="1" applyFill="1" applyBorder="1" applyProtection="1">
      <protection locked="0"/>
    </xf>
    <xf numFmtId="0" fontId="3" fillId="0" borderId="2" xfId="8" applyFont="1" applyFill="1" applyBorder="1"/>
    <xf numFmtId="0" fontId="3" fillId="0" borderId="3" xfId="12" applyFont="1" applyFill="1" applyBorder="1"/>
    <xf numFmtId="0" fontId="35" fillId="0" borderId="4" xfId="12" applyFont="1" applyFill="1" applyBorder="1"/>
    <xf numFmtId="2" fontId="3" fillId="0" borderId="86" xfId="12" applyNumberFormat="1" applyFont="1" applyFill="1" applyBorder="1"/>
    <xf numFmtId="1" fontId="3" fillId="0" borderId="75" xfId="12" applyNumberFormat="1" applyFont="1" applyFill="1" applyBorder="1"/>
    <xf numFmtId="2" fontId="3" fillId="0" borderId="75" xfId="12" applyNumberFormat="1" applyFont="1" applyFill="1" applyBorder="1"/>
    <xf numFmtId="1" fontId="3" fillId="0" borderId="76" xfId="12" applyNumberFormat="1" applyFont="1" applyFill="1" applyBorder="1"/>
    <xf numFmtId="1" fontId="3" fillId="0" borderId="75" xfId="12" applyNumberFormat="1" applyFont="1" applyFill="1" applyBorder="1" applyProtection="1">
      <protection locked="0"/>
    </xf>
    <xf numFmtId="165" fontId="3" fillId="0" borderId="75" xfId="12" applyNumberFormat="1" applyFont="1" applyFill="1" applyBorder="1" applyProtection="1">
      <protection locked="0"/>
    </xf>
    <xf numFmtId="165" fontId="3" fillId="0" borderId="76" xfId="12" applyNumberFormat="1" applyFont="1" applyFill="1" applyBorder="1" applyProtection="1">
      <protection locked="0"/>
    </xf>
    <xf numFmtId="1" fontId="3" fillId="0" borderId="74" xfId="12" applyNumberFormat="1" applyFont="1" applyFill="1" applyBorder="1" applyProtection="1">
      <protection locked="0"/>
    </xf>
    <xf numFmtId="2" fontId="3" fillId="0" borderId="0" xfId="12" applyNumberFormat="1" applyFill="1" applyBorder="1"/>
    <xf numFmtId="1" fontId="3" fillId="0" borderId="0" xfId="12" applyNumberFormat="1" applyFill="1" applyBorder="1"/>
    <xf numFmtId="1" fontId="3" fillId="0" borderId="0" xfId="12" applyNumberFormat="1" applyFill="1" applyBorder="1" applyProtection="1">
      <protection locked="0"/>
    </xf>
    <xf numFmtId="2" fontId="3" fillId="0" borderId="25" xfId="12" applyNumberFormat="1" applyFill="1" applyBorder="1"/>
    <xf numFmtId="1" fontId="3" fillId="0" borderId="24" xfId="12" applyNumberFormat="1" applyFill="1" applyBorder="1" applyProtection="1">
      <protection locked="0"/>
    </xf>
    <xf numFmtId="0" fontId="34" fillId="0" borderId="0" xfId="12" applyFont="1" applyFill="1" applyBorder="1"/>
    <xf numFmtId="0" fontId="38" fillId="0" borderId="0" xfId="12" applyFont="1" applyFill="1" applyBorder="1" applyAlignment="1">
      <alignment horizontal="center"/>
    </xf>
    <xf numFmtId="2" fontId="3" fillId="0" borderId="35" xfId="12" applyNumberFormat="1" applyFill="1" applyBorder="1"/>
    <xf numFmtId="1" fontId="3" fillId="0" borderId="38" xfId="12" applyNumberFormat="1" applyFill="1" applyBorder="1"/>
    <xf numFmtId="2" fontId="3" fillId="0" borderId="38" xfId="12" applyNumberFormat="1" applyFill="1" applyBorder="1"/>
    <xf numFmtId="1" fontId="3" fillId="0" borderId="39" xfId="12" applyNumberFormat="1" applyFill="1" applyBorder="1"/>
    <xf numFmtId="1" fontId="3" fillId="0" borderId="38" xfId="12" applyNumberFormat="1" applyFill="1" applyBorder="1" applyProtection="1">
      <protection locked="0"/>
    </xf>
    <xf numFmtId="165" fontId="3" fillId="0" borderId="38" xfId="12" applyNumberFormat="1" applyFill="1" applyBorder="1"/>
    <xf numFmtId="165" fontId="3" fillId="0" borderId="39" xfId="12" applyNumberFormat="1" applyFill="1" applyBorder="1"/>
    <xf numFmtId="1" fontId="3" fillId="0" borderId="35" xfId="12" applyNumberFormat="1" applyFill="1" applyBorder="1" applyProtection="1">
      <protection locked="0"/>
    </xf>
    <xf numFmtId="2" fontId="3" fillId="0" borderId="70" xfId="12" applyNumberFormat="1" applyFill="1" applyBorder="1"/>
    <xf numFmtId="1" fontId="3" fillId="0" borderId="33" xfId="12" applyNumberFormat="1" applyFill="1" applyBorder="1"/>
    <xf numFmtId="2" fontId="3" fillId="0" borderId="33" xfId="12" applyNumberFormat="1" applyFill="1" applyBorder="1"/>
    <xf numFmtId="1" fontId="3" fillId="0" borderId="66" xfId="12" applyNumberFormat="1" applyFill="1" applyBorder="1"/>
    <xf numFmtId="49" fontId="3" fillId="0" borderId="40" xfId="8" applyNumberFormat="1" applyFont="1" applyFill="1" applyBorder="1" applyAlignment="1">
      <alignment horizontal="left"/>
    </xf>
    <xf numFmtId="0" fontId="34" fillId="0" borderId="57" xfId="12" applyFont="1" applyFill="1" applyBorder="1"/>
    <xf numFmtId="2" fontId="3" fillId="0" borderId="63" xfId="12" applyNumberFormat="1" applyFill="1" applyBorder="1"/>
    <xf numFmtId="1" fontId="3" fillId="0" borderId="53" xfId="12" applyNumberFormat="1" applyFill="1" applyBorder="1"/>
    <xf numFmtId="2" fontId="3" fillId="0" borderId="53" xfId="12" applyNumberFormat="1" applyFill="1" applyBorder="1"/>
    <xf numFmtId="1" fontId="3" fillId="0" borderId="54" xfId="12" applyNumberFormat="1" applyFill="1" applyBorder="1"/>
    <xf numFmtId="1" fontId="3" fillId="0" borderId="53" xfId="12" applyNumberFormat="1" applyFill="1" applyBorder="1" applyProtection="1">
      <protection locked="0"/>
    </xf>
    <xf numFmtId="165" fontId="3" fillId="0" borderId="53" xfId="12" applyNumberFormat="1" applyFill="1" applyBorder="1"/>
    <xf numFmtId="165" fontId="3" fillId="0" borderId="54" xfId="12" applyNumberFormat="1" applyFill="1" applyBorder="1"/>
    <xf numFmtId="1" fontId="3" fillId="0" borderId="52" xfId="12" applyNumberFormat="1" applyFill="1" applyBorder="1" applyProtection="1">
      <protection locked="0"/>
    </xf>
    <xf numFmtId="0" fontId="3" fillId="0" borderId="22" xfId="8" applyFont="1" applyFill="1" applyBorder="1" applyAlignment="1"/>
    <xf numFmtId="0" fontId="3" fillId="0" borderId="23" xfId="12" applyFill="1" applyBorder="1"/>
    <xf numFmtId="0" fontId="34" fillId="0" borderId="29" xfId="12" applyFont="1" applyFill="1" applyBorder="1"/>
    <xf numFmtId="2" fontId="3" fillId="0" borderId="23" xfId="12" applyNumberFormat="1" applyFill="1" applyBorder="1"/>
    <xf numFmtId="1" fontId="3" fillId="0" borderId="23" xfId="12" applyNumberFormat="1" applyFill="1" applyBorder="1"/>
    <xf numFmtId="1" fontId="3" fillId="0" borderId="29" xfId="12" applyNumberFormat="1" applyFill="1" applyBorder="1"/>
    <xf numFmtId="1" fontId="3" fillId="0" borderId="61" xfId="12" applyNumberFormat="1" applyFill="1" applyBorder="1" applyProtection="1">
      <protection locked="0"/>
    </xf>
    <xf numFmtId="165" fontId="3" fillId="0" borderId="10" xfId="12" applyNumberFormat="1" applyFill="1" applyBorder="1"/>
    <xf numFmtId="165" fontId="3" fillId="0" borderId="11" xfId="12" applyNumberFormat="1" applyFill="1" applyBorder="1"/>
    <xf numFmtId="1" fontId="3" fillId="0" borderId="10" xfId="12" applyNumberFormat="1" applyFill="1" applyBorder="1" applyProtection="1">
      <protection locked="0"/>
    </xf>
    <xf numFmtId="165" fontId="3" fillId="0" borderId="29" xfId="12" applyNumberFormat="1" applyFill="1" applyBorder="1"/>
    <xf numFmtId="1" fontId="3" fillId="0" borderId="9" xfId="12" applyNumberFormat="1" applyFill="1" applyBorder="1" applyProtection="1">
      <protection locked="0"/>
    </xf>
    <xf numFmtId="0" fontId="3" fillId="0" borderId="12" xfId="8" applyFont="1" applyFill="1" applyBorder="1" applyAlignment="1"/>
    <xf numFmtId="0" fontId="34" fillId="0" borderId="13" xfId="12" applyFont="1" applyFill="1" applyBorder="1"/>
    <xf numFmtId="2" fontId="3" fillId="0" borderId="15" xfId="12" applyNumberFormat="1" applyFill="1" applyBorder="1"/>
    <xf numFmtId="1" fontId="3" fillId="0" borderId="15" xfId="12" applyNumberFormat="1" applyFill="1" applyBorder="1"/>
    <xf numFmtId="1" fontId="3" fillId="0" borderId="13" xfId="12" applyNumberFormat="1" applyFill="1" applyBorder="1"/>
    <xf numFmtId="1" fontId="3" fillId="0" borderId="73" xfId="12" applyNumberFormat="1" applyFill="1" applyBorder="1" applyProtection="1">
      <protection locked="0"/>
    </xf>
    <xf numFmtId="165" fontId="3" fillId="0" borderId="43" xfId="12" applyNumberFormat="1" applyFill="1" applyBorder="1"/>
    <xf numFmtId="165" fontId="3" fillId="0" borderId="44" xfId="12" applyNumberFormat="1" applyFill="1" applyBorder="1"/>
    <xf numFmtId="1" fontId="3" fillId="0" borderId="43" xfId="12" applyNumberFormat="1" applyFill="1" applyBorder="1" applyProtection="1">
      <protection locked="0"/>
    </xf>
    <xf numFmtId="165" fontId="3" fillId="0" borderId="13" xfId="12" applyNumberFormat="1" applyFill="1" applyBorder="1"/>
    <xf numFmtId="1" fontId="3" fillId="0" borderId="42" xfId="12" applyNumberFormat="1" applyFill="1" applyBorder="1" applyProtection="1">
      <protection locked="0"/>
    </xf>
    <xf numFmtId="0" fontId="3" fillId="0" borderId="12" xfId="8" applyFont="1" applyFill="1" applyBorder="1"/>
    <xf numFmtId="0" fontId="3" fillId="0" borderId="15" xfId="12" applyFont="1" applyFill="1" applyBorder="1"/>
    <xf numFmtId="0" fontId="35" fillId="0" borderId="15" xfId="12" applyFont="1" applyFill="1" applyBorder="1"/>
    <xf numFmtId="2" fontId="3" fillId="0" borderId="15" xfId="12" applyNumberFormat="1" applyFont="1" applyFill="1" applyBorder="1"/>
    <xf numFmtId="1" fontId="3" fillId="0" borderId="15" xfId="12" applyNumberFormat="1" applyFont="1" applyFill="1" applyBorder="1"/>
    <xf numFmtId="1" fontId="3" fillId="0" borderId="13" xfId="12" applyNumberFormat="1" applyFont="1" applyFill="1" applyBorder="1"/>
    <xf numFmtId="1" fontId="3" fillId="0" borderId="86" xfId="12" applyNumberFormat="1" applyFont="1" applyFill="1" applyBorder="1" applyProtection="1">
      <protection locked="0"/>
    </xf>
    <xf numFmtId="165" fontId="3" fillId="0" borderId="75" xfId="12" applyNumberFormat="1" applyFont="1" applyFill="1" applyBorder="1"/>
    <xf numFmtId="165" fontId="3" fillId="0" borderId="76" xfId="12" applyNumberFormat="1" applyFont="1" applyFill="1" applyBorder="1"/>
    <xf numFmtId="165" fontId="3" fillId="0" borderId="4" xfId="12" applyNumberFormat="1" applyFont="1" applyFill="1" applyBorder="1"/>
    <xf numFmtId="0" fontId="21" fillId="0" borderId="0" xfId="12" applyFont="1" applyFill="1" applyBorder="1"/>
    <xf numFmtId="0" fontId="38" fillId="0" borderId="0" xfId="12" applyFont="1" applyFill="1" applyBorder="1"/>
    <xf numFmtId="2" fontId="38" fillId="0" borderId="8" xfId="12" applyNumberFormat="1" applyFont="1" applyFill="1" applyBorder="1" applyAlignment="1">
      <alignment horizontal="centerContinuous"/>
    </xf>
    <xf numFmtId="2" fontId="3" fillId="0" borderId="8" xfId="12" applyNumberFormat="1" applyFill="1" applyBorder="1"/>
    <xf numFmtId="0" fontId="38" fillId="0" borderId="5" xfId="12" applyFont="1" applyFill="1" applyBorder="1" applyAlignment="1">
      <alignment horizontal="centerContinuous"/>
    </xf>
    <xf numFmtId="0" fontId="3" fillId="0" borderId="7" xfId="12" applyFill="1" applyBorder="1"/>
    <xf numFmtId="0" fontId="38" fillId="0" borderId="22" xfId="12" applyFont="1" applyFill="1" applyBorder="1"/>
    <xf numFmtId="0" fontId="3" fillId="0" borderId="23" xfId="12" applyFont="1" applyFill="1" applyBorder="1"/>
    <xf numFmtId="0" fontId="3" fillId="0" borderId="29" xfId="12" applyFill="1" applyBorder="1"/>
    <xf numFmtId="164" fontId="51" fillId="0" borderId="5" xfId="12" applyNumberFormat="1" applyFont="1" applyFill="1" applyBorder="1" applyAlignment="1">
      <alignment horizontal="right"/>
    </xf>
    <xf numFmtId="49" fontId="51" fillId="0" borderId="8" xfId="12" applyNumberFormat="1" applyFont="1" applyFill="1" applyBorder="1" applyAlignment="1">
      <alignment horizontal="center"/>
    </xf>
    <xf numFmtId="164" fontId="51" fillId="0" borderId="6" xfId="12" applyNumberFormat="1" applyFont="1" applyFill="1" applyBorder="1" applyAlignment="1">
      <alignment horizontal="left"/>
    </xf>
    <xf numFmtId="0" fontId="3" fillId="0" borderId="26" xfId="12" applyFill="1" applyBorder="1"/>
    <xf numFmtId="0" fontId="38" fillId="0" borderId="48" xfId="12" applyFont="1" applyFill="1" applyBorder="1"/>
    <xf numFmtId="0" fontId="3" fillId="0" borderId="49" xfId="12" applyFill="1" applyBorder="1"/>
    <xf numFmtId="0" fontId="38" fillId="0" borderId="49" xfId="12" applyFont="1" applyFill="1" applyBorder="1"/>
    <xf numFmtId="0" fontId="21" fillId="0" borderId="49" xfId="12" applyFont="1" applyFill="1" applyBorder="1"/>
    <xf numFmtId="164" fontId="51" fillId="0" borderId="12" xfId="12" applyNumberFormat="1" applyFont="1" applyFill="1" applyBorder="1" applyAlignment="1">
      <alignment horizontal="right"/>
    </xf>
    <xf numFmtId="49" fontId="51" fillId="0" borderId="15" xfId="12" applyNumberFormat="1" applyFont="1" applyFill="1" applyBorder="1" applyAlignment="1">
      <alignment horizontal="center"/>
    </xf>
    <xf numFmtId="164" fontId="51" fillId="0" borderId="13" xfId="12" applyNumberFormat="1" applyFont="1" applyFill="1" applyBorder="1" applyAlignment="1">
      <alignment horizontal="left"/>
    </xf>
    <xf numFmtId="0" fontId="3" fillId="0" borderId="26" xfId="12" applyFont="1" applyFill="1" applyBorder="1"/>
    <xf numFmtId="2" fontId="38" fillId="0" borderId="68" xfId="12" applyNumberFormat="1" applyFont="1" applyFill="1" applyBorder="1" applyAlignment="1"/>
    <xf numFmtId="0" fontId="40" fillId="0" borderId="0" xfId="12" applyFont="1" applyFill="1" applyBorder="1" applyAlignment="1">
      <alignment horizontal="left"/>
    </xf>
    <xf numFmtId="0" fontId="51" fillId="0" borderId="0" xfId="12" applyFont="1" applyFill="1" applyBorder="1" applyAlignment="1">
      <alignment horizontal="right"/>
    </xf>
    <xf numFmtId="165" fontId="38" fillId="0" borderId="0" xfId="12" applyNumberFormat="1" applyFont="1" applyFill="1" applyBorder="1" applyAlignment="1">
      <alignment horizontal="left"/>
    </xf>
    <xf numFmtId="0" fontId="51" fillId="0" borderId="6" xfId="12" applyFont="1" applyFill="1" applyBorder="1" applyAlignment="1">
      <alignment horizontal="left"/>
    </xf>
    <xf numFmtId="0" fontId="51" fillId="0" borderId="0" xfId="12" applyFont="1" applyFill="1" applyBorder="1" applyAlignment="1">
      <alignment horizontal="centerContinuous"/>
    </xf>
    <xf numFmtId="0" fontId="51" fillId="0" borderId="0" xfId="12" applyFont="1" applyFill="1" applyBorder="1" applyAlignment="1">
      <alignment horizontal="left"/>
    </xf>
    <xf numFmtId="0" fontId="51" fillId="0" borderId="5" xfId="12" applyFont="1" applyFill="1" applyBorder="1" applyAlignment="1">
      <alignment horizontal="right"/>
    </xf>
    <xf numFmtId="0" fontId="51" fillId="0" borderId="8" xfId="12" applyFont="1" applyFill="1" applyBorder="1"/>
    <xf numFmtId="0" fontId="51" fillId="0" borderId="25" xfId="12" applyFont="1" applyFill="1" applyBorder="1" applyAlignment="1">
      <alignment horizontal="left"/>
    </xf>
    <xf numFmtId="0" fontId="51" fillId="0" borderId="24" xfId="12" applyFont="1" applyFill="1" applyBorder="1" applyAlignment="1">
      <alignment horizontal="right"/>
    </xf>
    <xf numFmtId="0" fontId="52" fillId="0" borderId="12" xfId="12" applyFont="1" applyFill="1" applyBorder="1" applyAlignment="1">
      <alignment horizontal="left"/>
    </xf>
    <xf numFmtId="0" fontId="38" fillId="0" borderId="15" xfId="12" applyFont="1" applyFill="1" applyBorder="1" applyAlignment="1">
      <alignment horizontal="centerContinuous"/>
    </xf>
    <xf numFmtId="0" fontId="38" fillId="0" borderId="15" xfId="12" applyFont="1" applyFill="1" applyBorder="1"/>
    <xf numFmtId="2" fontId="38" fillId="0" borderId="15" xfId="12" applyNumberFormat="1" applyFont="1" applyFill="1" applyBorder="1" applyAlignment="1">
      <alignment horizontal="left"/>
    </xf>
    <xf numFmtId="2" fontId="38" fillId="0" borderId="15" xfId="12" applyNumberFormat="1" applyFont="1" applyFill="1" applyBorder="1" applyAlignment="1">
      <alignment horizontal="center"/>
    </xf>
    <xf numFmtId="0" fontId="38" fillId="0" borderId="15" xfId="12" applyFont="1" applyFill="1" applyBorder="1" applyAlignment="1">
      <alignment horizontal="left"/>
    </xf>
    <xf numFmtId="0" fontId="38" fillId="0" borderId="13" xfId="12" applyFont="1" applyFill="1" applyBorder="1" applyAlignment="1">
      <alignment horizontal="left"/>
    </xf>
    <xf numFmtId="0" fontId="38" fillId="0" borderId="0" xfId="12" applyFont="1" applyFill="1" applyBorder="1" applyAlignment="1">
      <alignment horizontal="left"/>
    </xf>
    <xf numFmtId="0" fontId="38" fillId="0" borderId="25" xfId="12" applyFont="1" applyFill="1" applyBorder="1" applyAlignment="1">
      <alignment horizontal="left"/>
    </xf>
    <xf numFmtId="0" fontId="38" fillId="0" borderId="24" xfId="12" applyFont="1" applyFill="1" applyBorder="1" applyAlignment="1">
      <alignment horizontal="left"/>
    </xf>
    <xf numFmtId="0" fontId="3" fillId="0" borderId="14" xfId="12" applyFont="1" applyFill="1" applyBorder="1"/>
    <xf numFmtId="165" fontId="53" fillId="0" borderId="5" xfId="12" applyNumberFormat="1" applyFont="1" applyFill="1" applyBorder="1" applyAlignment="1">
      <alignment horizontal="right"/>
    </xf>
    <xf numFmtId="165" fontId="53" fillId="0" borderId="8" xfId="12" applyNumberFormat="1" applyFont="1" applyFill="1" applyBorder="1" applyAlignment="1">
      <alignment horizontal="center"/>
    </xf>
    <xf numFmtId="165" fontId="53" fillId="0" borderId="6" xfId="12" applyNumberFormat="1" applyFont="1" applyFill="1" applyBorder="1" applyAlignment="1">
      <alignment horizontal="left"/>
    </xf>
    <xf numFmtId="0" fontId="3" fillId="0" borderId="7" xfId="12" applyFont="1" applyFill="1" applyBorder="1"/>
    <xf numFmtId="0" fontId="21" fillId="0" borderId="26" xfId="12" applyFont="1" applyFill="1" applyBorder="1" applyAlignment="1"/>
    <xf numFmtId="0" fontId="3" fillId="0" borderId="1" xfId="12" applyFill="1" applyBorder="1"/>
    <xf numFmtId="0" fontId="38" fillId="0" borderId="26" xfId="12" applyFont="1" applyFill="1" applyBorder="1" applyAlignment="1"/>
    <xf numFmtId="2" fontId="38" fillId="0" borderId="0" xfId="12" applyNumberFormat="1" applyFont="1" applyFill="1" applyBorder="1" applyAlignment="1">
      <alignment horizontal="left"/>
    </xf>
    <xf numFmtId="164" fontId="51" fillId="0" borderId="0" xfId="12" applyNumberFormat="1" applyFont="1" applyFill="1" applyBorder="1" applyAlignment="1">
      <alignment horizontal="right"/>
    </xf>
    <xf numFmtId="0" fontId="51" fillId="0" borderId="0" xfId="12" applyFont="1" applyFill="1" applyBorder="1" applyAlignment="1"/>
    <xf numFmtId="164" fontId="51" fillId="0" borderId="25" xfId="12" applyNumberFormat="1" applyFont="1" applyFill="1" applyBorder="1" applyAlignment="1">
      <alignment horizontal="left"/>
    </xf>
    <xf numFmtId="0" fontId="51" fillId="0" borderId="8" xfId="12" applyFont="1" applyFill="1" applyBorder="1" applyAlignment="1"/>
    <xf numFmtId="164" fontId="51" fillId="0" borderId="24" xfId="12" applyNumberFormat="1" applyFont="1" applyFill="1" applyBorder="1" applyAlignment="1">
      <alignment horizontal="right"/>
    </xf>
    <xf numFmtId="0" fontId="52" fillId="0" borderId="24" xfId="12" applyFont="1" applyFill="1" applyBorder="1" applyAlignment="1">
      <alignment horizontal="left"/>
    </xf>
    <xf numFmtId="0" fontId="38" fillId="0" borderId="0" xfId="12" applyFont="1" applyFill="1" applyBorder="1" applyAlignment="1">
      <alignment horizontal="centerContinuous"/>
    </xf>
    <xf numFmtId="164" fontId="38" fillId="0" borderId="25" xfId="12" applyNumberFormat="1" applyFont="1" applyFill="1" applyBorder="1" applyAlignment="1">
      <alignment horizontal="left"/>
    </xf>
    <xf numFmtId="0" fontId="3" fillId="0" borderId="14" xfId="12" applyFill="1" applyBorder="1"/>
    <xf numFmtId="165" fontId="53" fillId="0" borderId="2" xfId="12" applyNumberFormat="1" applyFont="1" applyFill="1" applyBorder="1" applyAlignment="1">
      <alignment horizontal="right"/>
    </xf>
    <xf numFmtId="165" fontId="53" fillId="0" borderId="3" xfId="12" applyNumberFormat="1" applyFont="1" applyFill="1" applyBorder="1" applyAlignment="1">
      <alignment horizontal="center"/>
    </xf>
    <xf numFmtId="165" fontId="53" fillId="0" borderId="4" xfId="12" applyNumberFormat="1" applyFont="1" applyFill="1" applyBorder="1" applyAlignment="1">
      <alignment horizontal="left"/>
    </xf>
    <xf numFmtId="0" fontId="39" fillId="0" borderId="0" xfId="12" applyFont="1" applyFill="1" applyBorder="1"/>
    <xf numFmtId="0" fontId="34" fillId="0" borderId="0" xfId="12" applyFont="1" applyFill="1" applyBorder="1" applyAlignment="1">
      <alignment horizontal="center"/>
    </xf>
    <xf numFmtId="0" fontId="38" fillId="0" borderId="5" xfId="12" applyFont="1" applyFill="1" applyBorder="1" applyAlignment="1">
      <alignment horizontal="right"/>
    </xf>
    <xf numFmtId="1" fontId="38" fillId="0" borderId="8" xfId="12" applyNumberFormat="1" applyFont="1" applyFill="1" applyBorder="1" applyAlignment="1"/>
    <xf numFmtId="0" fontId="38" fillId="0" borderId="6" xfId="12" applyFont="1" applyFill="1" applyBorder="1" applyAlignment="1">
      <alignment horizontal="left"/>
    </xf>
    <xf numFmtId="0" fontId="38" fillId="0" borderId="8" xfId="12" applyFont="1" applyFill="1" applyBorder="1" applyAlignment="1">
      <alignment horizontal="right"/>
    </xf>
    <xf numFmtId="0" fontId="38" fillId="0" borderId="8" xfId="12" applyFont="1" applyFill="1" applyBorder="1" applyAlignment="1"/>
    <xf numFmtId="0" fontId="34" fillId="0" borderId="12" xfId="12" applyFont="1" applyFill="1" applyBorder="1"/>
    <xf numFmtId="0" fontId="34" fillId="0" borderId="15" xfId="12" applyFont="1" applyFill="1" applyBorder="1" applyAlignment="1">
      <alignment horizontal="center"/>
    </xf>
    <xf numFmtId="2" fontId="34" fillId="0" borderId="12" xfId="12" applyNumberFormat="1" applyFont="1" applyFill="1" applyBorder="1" applyAlignment="1">
      <alignment horizontal="right"/>
    </xf>
    <xf numFmtId="2" fontId="41" fillId="0" borderId="15" xfId="12" applyNumberFormat="1" applyFont="1" applyFill="1" applyBorder="1" applyAlignment="1">
      <alignment horizontal="center"/>
    </xf>
    <xf numFmtId="2" fontId="34" fillId="0" borderId="13" xfId="12" applyNumberFormat="1" applyFont="1" applyFill="1" applyBorder="1" applyAlignment="1">
      <alignment horizontal="left"/>
    </xf>
    <xf numFmtId="0" fontId="54" fillId="0" borderId="0" xfId="12" applyFont="1" applyFill="1"/>
    <xf numFmtId="165" fontId="54" fillId="0" borderId="0" xfId="12" applyNumberFormat="1" applyFont="1" applyFill="1" applyAlignment="1">
      <alignment horizontal="center"/>
    </xf>
    <xf numFmtId="2" fontId="54" fillId="0" borderId="0" xfId="12" applyNumberFormat="1" applyFont="1" applyFill="1"/>
    <xf numFmtId="2" fontId="3" fillId="0" borderId="0" xfId="12" applyNumberFormat="1" applyFill="1"/>
    <xf numFmtId="0" fontId="3" fillId="0" borderId="0" xfId="12" applyFont="1" applyFill="1" applyBorder="1" applyAlignment="1">
      <alignment horizontal="center" vertical="center"/>
    </xf>
    <xf numFmtId="0" fontId="3" fillId="0" borderId="13" xfId="12" applyFill="1" applyBorder="1" applyAlignment="1">
      <alignment horizontal="center" vertical="center"/>
    </xf>
    <xf numFmtId="0" fontId="39" fillId="0" borderId="0" xfId="12" applyFont="1" applyFill="1" applyBorder="1" applyAlignment="1">
      <alignment horizontal="center" vertical="center"/>
    </xf>
    <xf numFmtId="0" fontId="3" fillId="0" borderId="0" xfId="12" applyFill="1" applyBorder="1" applyAlignment="1">
      <alignment horizontal="center" vertical="center"/>
    </xf>
  </cellXfs>
  <cellStyles count="29">
    <cellStyle name="AFE" xfId="11"/>
    <cellStyle name="Обычный" xfId="0" builtinId="0"/>
    <cellStyle name="Обычный 2" xfId="5"/>
    <cellStyle name="Обычный 2 2" xfId="12"/>
    <cellStyle name="Обычный 2 2 2" xfId="13"/>
    <cellStyle name="Обычный 2 3" xfId="14"/>
    <cellStyle name="Обычный 2 4" xfId="15"/>
    <cellStyle name="Обычный 2 4 2" xfId="16"/>
    <cellStyle name="Обычный 2 5" xfId="17"/>
    <cellStyle name="Обычный 3" xfId="10"/>
    <cellStyle name="Обычный 3 10" xfId="18"/>
    <cellStyle name="Обычный 3 2" xfId="19"/>
    <cellStyle name="Обычный 3 3" xfId="20"/>
    <cellStyle name="Обычный 4" xfId="21"/>
    <cellStyle name="Обычный 4 2" xfId="28"/>
    <cellStyle name="Обычный 5" xfId="22"/>
    <cellStyle name="Обычный 6" xfId="23"/>
    <cellStyle name="Обычный 7" xfId="24"/>
    <cellStyle name="Обычный_2-4.КЗ по ПС ХМРЭС" xfId="9"/>
    <cellStyle name="Обычный_Замеры по ПС Правдинского РЭС" xfId="6"/>
    <cellStyle name="Обычный_КЗ по потребительским ПС" xfId="3"/>
    <cellStyle name="Обычный_КЗ по ПС ХМРЭС" xfId="4"/>
    <cellStyle name="Обычный_отчёт  ЗМБ" xfId="1"/>
    <cellStyle name="Обычный_ПрБЭО замеры" xfId="2"/>
    <cellStyle name="Обычный_Проба Водозабор" xfId="8"/>
    <cellStyle name="Процентный 2" xfId="25"/>
    <cellStyle name="Процентный 3" xfId="26"/>
    <cellStyle name="Стиль 1" xfId="27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36</xdr:row>
      <xdr:rowOff>104775</xdr:rowOff>
    </xdr:from>
    <xdr:to>
      <xdr:col>3</xdr:col>
      <xdr:colOff>85725</xdr:colOff>
      <xdr:row>36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752725" y="7724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36</xdr:row>
      <xdr:rowOff>104775</xdr:rowOff>
    </xdr:from>
    <xdr:to>
      <xdr:col>3</xdr:col>
      <xdr:colOff>666750</xdr:colOff>
      <xdr:row>36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333750" y="7724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37</xdr:row>
      <xdr:rowOff>114300</xdr:rowOff>
    </xdr:from>
    <xdr:to>
      <xdr:col>3</xdr:col>
      <xdr:colOff>85725</xdr:colOff>
      <xdr:row>37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752725" y="7943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37</xdr:row>
      <xdr:rowOff>114300</xdr:rowOff>
    </xdr:from>
    <xdr:to>
      <xdr:col>3</xdr:col>
      <xdr:colOff>676275</xdr:colOff>
      <xdr:row>37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343275" y="7943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41</xdr:row>
      <xdr:rowOff>76200</xdr:rowOff>
    </xdr:from>
    <xdr:to>
      <xdr:col>3</xdr:col>
      <xdr:colOff>85725</xdr:colOff>
      <xdr:row>41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752725" y="8743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41</xdr:row>
      <xdr:rowOff>104775</xdr:rowOff>
    </xdr:from>
    <xdr:to>
      <xdr:col>3</xdr:col>
      <xdr:colOff>666750</xdr:colOff>
      <xdr:row>41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333750" y="87725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42</xdr:row>
      <xdr:rowOff>76200</xdr:rowOff>
    </xdr:from>
    <xdr:to>
      <xdr:col>3</xdr:col>
      <xdr:colOff>104775</xdr:colOff>
      <xdr:row>42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771775" y="89535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95250</xdr:rowOff>
    </xdr:from>
    <xdr:to>
      <xdr:col>3</xdr:col>
      <xdr:colOff>685800</xdr:colOff>
      <xdr:row>42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352800" y="8972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48</xdr:row>
      <xdr:rowOff>0</xdr:rowOff>
    </xdr:from>
    <xdr:to>
      <xdr:col>3</xdr:col>
      <xdr:colOff>85725</xdr:colOff>
      <xdr:row>48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752725" y="10134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48</xdr:row>
      <xdr:rowOff>0</xdr:rowOff>
    </xdr:from>
    <xdr:to>
      <xdr:col>4</xdr:col>
      <xdr:colOff>123825</xdr:colOff>
      <xdr:row>48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600450" y="10134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0</xdr:rowOff>
    </xdr:from>
    <xdr:to>
      <xdr:col>3</xdr:col>
      <xdr:colOff>104775</xdr:colOff>
      <xdr:row>48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771775" y="10134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48</xdr:row>
      <xdr:rowOff>0</xdr:rowOff>
    </xdr:from>
    <xdr:to>
      <xdr:col>4</xdr:col>
      <xdr:colOff>152400</xdr:colOff>
      <xdr:row>48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629025" y="101346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84</xdr:row>
      <xdr:rowOff>104775</xdr:rowOff>
    </xdr:from>
    <xdr:to>
      <xdr:col>3</xdr:col>
      <xdr:colOff>85725</xdr:colOff>
      <xdr:row>84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752725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84</xdr:row>
      <xdr:rowOff>104775</xdr:rowOff>
    </xdr:from>
    <xdr:to>
      <xdr:col>3</xdr:col>
      <xdr:colOff>666750</xdr:colOff>
      <xdr:row>84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333750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85</xdr:row>
      <xdr:rowOff>114300</xdr:rowOff>
    </xdr:from>
    <xdr:to>
      <xdr:col>3</xdr:col>
      <xdr:colOff>85725</xdr:colOff>
      <xdr:row>85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75272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85</xdr:row>
      <xdr:rowOff>114300</xdr:rowOff>
    </xdr:from>
    <xdr:to>
      <xdr:col>3</xdr:col>
      <xdr:colOff>676275</xdr:colOff>
      <xdr:row>85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34327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89</xdr:row>
      <xdr:rowOff>76200</xdr:rowOff>
    </xdr:from>
    <xdr:to>
      <xdr:col>3</xdr:col>
      <xdr:colOff>85725</xdr:colOff>
      <xdr:row>89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752725" y="18488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89</xdr:row>
      <xdr:rowOff>104775</xdr:rowOff>
    </xdr:from>
    <xdr:to>
      <xdr:col>3</xdr:col>
      <xdr:colOff>666750</xdr:colOff>
      <xdr:row>89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333750" y="18516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104775</xdr:colOff>
      <xdr:row>90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771775" y="186975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90</xdr:row>
      <xdr:rowOff>95250</xdr:rowOff>
    </xdr:from>
    <xdr:to>
      <xdr:col>3</xdr:col>
      <xdr:colOff>685800</xdr:colOff>
      <xdr:row>90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352800" y="187166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96</xdr:row>
      <xdr:rowOff>0</xdr:rowOff>
    </xdr:from>
    <xdr:to>
      <xdr:col>3</xdr:col>
      <xdr:colOff>85725</xdr:colOff>
      <xdr:row>96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752725" y="19878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96</xdr:row>
      <xdr:rowOff>0</xdr:rowOff>
    </xdr:from>
    <xdr:to>
      <xdr:col>4</xdr:col>
      <xdr:colOff>123825</xdr:colOff>
      <xdr:row>96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600450" y="19878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96</xdr:row>
      <xdr:rowOff>0</xdr:rowOff>
    </xdr:from>
    <xdr:to>
      <xdr:col>3</xdr:col>
      <xdr:colOff>104775</xdr:colOff>
      <xdr:row>96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771775" y="19878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96</xdr:row>
      <xdr:rowOff>0</xdr:rowOff>
    </xdr:from>
    <xdr:to>
      <xdr:col>4</xdr:col>
      <xdr:colOff>152400</xdr:colOff>
      <xdr:row>96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629025" y="19878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84</xdr:row>
      <xdr:rowOff>104775</xdr:rowOff>
    </xdr:from>
    <xdr:to>
      <xdr:col>3</xdr:col>
      <xdr:colOff>85725</xdr:colOff>
      <xdr:row>84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2752725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84</xdr:row>
      <xdr:rowOff>104775</xdr:rowOff>
    </xdr:from>
    <xdr:to>
      <xdr:col>3</xdr:col>
      <xdr:colOff>666750</xdr:colOff>
      <xdr:row>84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3333750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85</xdr:row>
      <xdr:rowOff>114300</xdr:rowOff>
    </xdr:from>
    <xdr:to>
      <xdr:col>3</xdr:col>
      <xdr:colOff>85725</xdr:colOff>
      <xdr:row>85</xdr:row>
      <xdr:rowOff>161925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275272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85</xdr:row>
      <xdr:rowOff>114300</xdr:rowOff>
    </xdr:from>
    <xdr:to>
      <xdr:col>3</xdr:col>
      <xdr:colOff>676275</xdr:colOff>
      <xdr:row>85</xdr:row>
      <xdr:rowOff>161925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334327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89</xdr:row>
      <xdr:rowOff>76200</xdr:rowOff>
    </xdr:from>
    <xdr:to>
      <xdr:col>3</xdr:col>
      <xdr:colOff>85725</xdr:colOff>
      <xdr:row>89</xdr:row>
      <xdr:rowOff>123825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2752725" y="18488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89</xdr:row>
      <xdr:rowOff>104775</xdr:rowOff>
    </xdr:from>
    <xdr:to>
      <xdr:col>3</xdr:col>
      <xdr:colOff>666750</xdr:colOff>
      <xdr:row>89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3333750" y="18516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104775</xdr:colOff>
      <xdr:row>90</xdr:row>
      <xdr:rowOff>123825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2771775" y="186975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90</xdr:row>
      <xdr:rowOff>95250</xdr:rowOff>
    </xdr:from>
    <xdr:to>
      <xdr:col>3</xdr:col>
      <xdr:colOff>685800</xdr:colOff>
      <xdr:row>90</xdr:row>
      <xdr:rowOff>142875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3352800" y="187166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84</xdr:row>
      <xdr:rowOff>104775</xdr:rowOff>
    </xdr:from>
    <xdr:to>
      <xdr:col>3</xdr:col>
      <xdr:colOff>85725</xdr:colOff>
      <xdr:row>84</xdr:row>
      <xdr:rowOff>152400</xdr:rowOff>
    </xdr:to>
    <xdr:sp macro="" textlink="">
      <xdr:nvSpPr>
        <xdr:cNvPr id="34" name="Объект 5"/>
        <xdr:cNvSpPr>
          <a:spLocks/>
        </xdr:cNvSpPr>
      </xdr:nvSpPr>
      <xdr:spPr bwMode="auto">
        <a:xfrm>
          <a:off x="2752725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84</xdr:row>
      <xdr:rowOff>104775</xdr:rowOff>
    </xdr:from>
    <xdr:to>
      <xdr:col>3</xdr:col>
      <xdr:colOff>666750</xdr:colOff>
      <xdr:row>84</xdr:row>
      <xdr:rowOff>152400</xdr:rowOff>
    </xdr:to>
    <xdr:sp macro="" textlink="">
      <xdr:nvSpPr>
        <xdr:cNvPr id="35" name="Объект 7"/>
        <xdr:cNvSpPr>
          <a:spLocks/>
        </xdr:cNvSpPr>
      </xdr:nvSpPr>
      <xdr:spPr bwMode="auto">
        <a:xfrm>
          <a:off x="3333750" y="17468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85</xdr:row>
      <xdr:rowOff>114300</xdr:rowOff>
    </xdr:from>
    <xdr:to>
      <xdr:col>3</xdr:col>
      <xdr:colOff>85725</xdr:colOff>
      <xdr:row>85</xdr:row>
      <xdr:rowOff>161925</xdr:rowOff>
    </xdr:to>
    <xdr:sp macro="" textlink="">
      <xdr:nvSpPr>
        <xdr:cNvPr id="36" name="Объект 8"/>
        <xdr:cNvSpPr>
          <a:spLocks/>
        </xdr:cNvSpPr>
      </xdr:nvSpPr>
      <xdr:spPr bwMode="auto">
        <a:xfrm>
          <a:off x="275272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85</xdr:row>
      <xdr:rowOff>114300</xdr:rowOff>
    </xdr:from>
    <xdr:to>
      <xdr:col>3</xdr:col>
      <xdr:colOff>676275</xdr:colOff>
      <xdr:row>85</xdr:row>
      <xdr:rowOff>161925</xdr:rowOff>
    </xdr:to>
    <xdr:sp macro="" textlink="">
      <xdr:nvSpPr>
        <xdr:cNvPr id="37" name="Объект 8"/>
        <xdr:cNvSpPr>
          <a:spLocks/>
        </xdr:cNvSpPr>
      </xdr:nvSpPr>
      <xdr:spPr bwMode="auto">
        <a:xfrm>
          <a:off x="3343275" y="17687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89</xdr:row>
      <xdr:rowOff>76200</xdr:rowOff>
    </xdr:from>
    <xdr:to>
      <xdr:col>3</xdr:col>
      <xdr:colOff>85725</xdr:colOff>
      <xdr:row>89</xdr:row>
      <xdr:rowOff>123825</xdr:rowOff>
    </xdr:to>
    <xdr:sp macro="" textlink="">
      <xdr:nvSpPr>
        <xdr:cNvPr id="38" name="Объект 5"/>
        <xdr:cNvSpPr>
          <a:spLocks/>
        </xdr:cNvSpPr>
      </xdr:nvSpPr>
      <xdr:spPr bwMode="auto">
        <a:xfrm>
          <a:off x="2752725" y="184880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89</xdr:row>
      <xdr:rowOff>104775</xdr:rowOff>
    </xdr:from>
    <xdr:to>
      <xdr:col>3</xdr:col>
      <xdr:colOff>666750</xdr:colOff>
      <xdr:row>89</xdr:row>
      <xdr:rowOff>152400</xdr:rowOff>
    </xdr:to>
    <xdr:sp macro="" textlink="">
      <xdr:nvSpPr>
        <xdr:cNvPr id="39" name="Объект 7"/>
        <xdr:cNvSpPr>
          <a:spLocks/>
        </xdr:cNvSpPr>
      </xdr:nvSpPr>
      <xdr:spPr bwMode="auto">
        <a:xfrm>
          <a:off x="3333750" y="18516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90</xdr:row>
      <xdr:rowOff>76200</xdr:rowOff>
    </xdr:from>
    <xdr:to>
      <xdr:col>3</xdr:col>
      <xdr:colOff>104775</xdr:colOff>
      <xdr:row>90</xdr:row>
      <xdr:rowOff>123825</xdr:rowOff>
    </xdr:to>
    <xdr:sp macro="" textlink="">
      <xdr:nvSpPr>
        <xdr:cNvPr id="40" name="Объект 8"/>
        <xdr:cNvSpPr>
          <a:spLocks/>
        </xdr:cNvSpPr>
      </xdr:nvSpPr>
      <xdr:spPr bwMode="auto">
        <a:xfrm>
          <a:off x="2771775" y="186975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90</xdr:row>
      <xdr:rowOff>95250</xdr:rowOff>
    </xdr:from>
    <xdr:to>
      <xdr:col>3</xdr:col>
      <xdr:colOff>685800</xdr:colOff>
      <xdr:row>90</xdr:row>
      <xdr:rowOff>142875</xdr:rowOff>
    </xdr:to>
    <xdr:sp macro="" textlink="">
      <xdr:nvSpPr>
        <xdr:cNvPr id="41" name="Объект 8"/>
        <xdr:cNvSpPr>
          <a:spLocks/>
        </xdr:cNvSpPr>
      </xdr:nvSpPr>
      <xdr:spPr bwMode="auto">
        <a:xfrm>
          <a:off x="3352800" y="187166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32</xdr:row>
      <xdr:rowOff>76200</xdr:rowOff>
    </xdr:from>
    <xdr:to>
      <xdr:col>3</xdr:col>
      <xdr:colOff>85725</xdr:colOff>
      <xdr:row>32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257300" y="54768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32</xdr:row>
      <xdr:rowOff>76200</xdr:rowOff>
    </xdr:from>
    <xdr:to>
      <xdr:col>4</xdr:col>
      <xdr:colOff>123825</xdr:colOff>
      <xdr:row>32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695450" y="54768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76200</xdr:rowOff>
    </xdr:from>
    <xdr:to>
      <xdr:col>3</xdr:col>
      <xdr:colOff>104775</xdr:colOff>
      <xdr:row>33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276350" y="5667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33</xdr:row>
      <xdr:rowOff>66675</xdr:rowOff>
    </xdr:from>
    <xdr:to>
      <xdr:col>4</xdr:col>
      <xdr:colOff>152400</xdr:colOff>
      <xdr:row>33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724025" y="5657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36</xdr:row>
      <xdr:rowOff>76200</xdr:rowOff>
    </xdr:from>
    <xdr:to>
      <xdr:col>3</xdr:col>
      <xdr:colOff>85725</xdr:colOff>
      <xdr:row>36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257300" y="6219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36</xdr:row>
      <xdr:rowOff>76200</xdr:rowOff>
    </xdr:from>
    <xdr:to>
      <xdr:col>4</xdr:col>
      <xdr:colOff>123825</xdr:colOff>
      <xdr:row>36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695450" y="6219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37</xdr:row>
      <xdr:rowOff>76200</xdr:rowOff>
    </xdr:from>
    <xdr:to>
      <xdr:col>3</xdr:col>
      <xdr:colOff>104775</xdr:colOff>
      <xdr:row>37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276350" y="63817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37</xdr:row>
      <xdr:rowOff>66675</xdr:rowOff>
    </xdr:from>
    <xdr:to>
      <xdr:col>4</xdr:col>
      <xdr:colOff>152400</xdr:colOff>
      <xdr:row>37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724025" y="6372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42</xdr:row>
      <xdr:rowOff>0</xdr:rowOff>
    </xdr:from>
    <xdr:to>
      <xdr:col>3</xdr:col>
      <xdr:colOff>85725</xdr:colOff>
      <xdr:row>42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257300" y="71532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42</xdr:row>
      <xdr:rowOff>0</xdr:rowOff>
    </xdr:from>
    <xdr:to>
      <xdr:col>4</xdr:col>
      <xdr:colOff>123825</xdr:colOff>
      <xdr:row>42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695450" y="71532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42</xdr:row>
      <xdr:rowOff>0</xdr:rowOff>
    </xdr:from>
    <xdr:to>
      <xdr:col>3</xdr:col>
      <xdr:colOff>104775</xdr:colOff>
      <xdr:row>42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276350" y="71532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42</xdr:row>
      <xdr:rowOff>0</xdr:rowOff>
    </xdr:from>
    <xdr:to>
      <xdr:col>4</xdr:col>
      <xdr:colOff>152400</xdr:colOff>
      <xdr:row>42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724025" y="71532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77</xdr:row>
      <xdr:rowOff>104775</xdr:rowOff>
    </xdr:from>
    <xdr:to>
      <xdr:col>3</xdr:col>
      <xdr:colOff>85725</xdr:colOff>
      <xdr:row>77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163925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77</xdr:row>
      <xdr:rowOff>104775</xdr:rowOff>
    </xdr:from>
    <xdr:to>
      <xdr:col>3</xdr:col>
      <xdr:colOff>666750</xdr:colOff>
      <xdr:row>77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163925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78</xdr:row>
      <xdr:rowOff>114300</xdr:rowOff>
    </xdr:from>
    <xdr:to>
      <xdr:col>3</xdr:col>
      <xdr:colOff>85725</xdr:colOff>
      <xdr:row>78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16611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78</xdr:row>
      <xdr:rowOff>114300</xdr:rowOff>
    </xdr:from>
    <xdr:to>
      <xdr:col>3</xdr:col>
      <xdr:colOff>676275</xdr:colOff>
      <xdr:row>78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166116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82</xdr:row>
      <xdr:rowOff>76200</xdr:rowOff>
    </xdr:from>
    <xdr:to>
      <xdr:col>3</xdr:col>
      <xdr:colOff>85725</xdr:colOff>
      <xdr:row>82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74117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82</xdr:row>
      <xdr:rowOff>104775</xdr:rowOff>
    </xdr:from>
    <xdr:to>
      <xdr:col>3</xdr:col>
      <xdr:colOff>666750</xdr:colOff>
      <xdr:row>82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7440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83</xdr:row>
      <xdr:rowOff>76200</xdr:rowOff>
    </xdr:from>
    <xdr:to>
      <xdr:col>3</xdr:col>
      <xdr:colOff>104775</xdr:colOff>
      <xdr:row>83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7621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83</xdr:row>
      <xdr:rowOff>95250</xdr:rowOff>
    </xdr:from>
    <xdr:to>
      <xdr:col>3</xdr:col>
      <xdr:colOff>685800</xdr:colOff>
      <xdr:row>83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76403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89</xdr:row>
      <xdr:rowOff>0</xdr:rowOff>
    </xdr:from>
    <xdr:to>
      <xdr:col>3</xdr:col>
      <xdr:colOff>85725</xdr:colOff>
      <xdr:row>89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88023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89</xdr:row>
      <xdr:rowOff>0</xdr:rowOff>
    </xdr:from>
    <xdr:to>
      <xdr:col>4</xdr:col>
      <xdr:colOff>123825</xdr:colOff>
      <xdr:row>89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88023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89</xdr:row>
      <xdr:rowOff>0</xdr:rowOff>
    </xdr:from>
    <xdr:to>
      <xdr:col>3</xdr:col>
      <xdr:colOff>104775</xdr:colOff>
      <xdr:row>89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88023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89</xdr:row>
      <xdr:rowOff>0</xdr:rowOff>
    </xdr:from>
    <xdr:to>
      <xdr:col>4</xdr:col>
      <xdr:colOff>152400</xdr:colOff>
      <xdr:row>89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88023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167</xdr:row>
      <xdr:rowOff>104775</xdr:rowOff>
    </xdr:from>
    <xdr:to>
      <xdr:col>3</xdr:col>
      <xdr:colOff>85725</xdr:colOff>
      <xdr:row>167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35652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167</xdr:row>
      <xdr:rowOff>104775</xdr:rowOff>
    </xdr:from>
    <xdr:to>
      <xdr:col>3</xdr:col>
      <xdr:colOff>666750</xdr:colOff>
      <xdr:row>167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35652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168</xdr:row>
      <xdr:rowOff>114300</xdr:rowOff>
    </xdr:from>
    <xdr:to>
      <xdr:col>3</xdr:col>
      <xdr:colOff>85725</xdr:colOff>
      <xdr:row>168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358711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168</xdr:row>
      <xdr:rowOff>114300</xdr:rowOff>
    </xdr:from>
    <xdr:to>
      <xdr:col>3</xdr:col>
      <xdr:colOff>676275</xdr:colOff>
      <xdr:row>168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358711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172</xdr:row>
      <xdr:rowOff>76200</xdr:rowOff>
    </xdr:from>
    <xdr:to>
      <xdr:col>3</xdr:col>
      <xdr:colOff>85725</xdr:colOff>
      <xdr:row>172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36699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172</xdr:row>
      <xdr:rowOff>104775</xdr:rowOff>
    </xdr:from>
    <xdr:to>
      <xdr:col>3</xdr:col>
      <xdr:colOff>666750</xdr:colOff>
      <xdr:row>172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367284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173</xdr:row>
      <xdr:rowOff>76200</xdr:rowOff>
    </xdr:from>
    <xdr:to>
      <xdr:col>3</xdr:col>
      <xdr:colOff>104775</xdr:colOff>
      <xdr:row>173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36909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173</xdr:row>
      <xdr:rowOff>95250</xdr:rowOff>
    </xdr:from>
    <xdr:to>
      <xdr:col>3</xdr:col>
      <xdr:colOff>685800</xdr:colOff>
      <xdr:row>173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36928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179</xdr:row>
      <xdr:rowOff>0</xdr:rowOff>
    </xdr:from>
    <xdr:to>
      <xdr:col>3</xdr:col>
      <xdr:colOff>85725</xdr:colOff>
      <xdr:row>179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3812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179</xdr:row>
      <xdr:rowOff>0</xdr:rowOff>
    </xdr:from>
    <xdr:to>
      <xdr:col>4</xdr:col>
      <xdr:colOff>123825</xdr:colOff>
      <xdr:row>179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3812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179</xdr:row>
      <xdr:rowOff>0</xdr:rowOff>
    </xdr:from>
    <xdr:to>
      <xdr:col>3</xdr:col>
      <xdr:colOff>104775</xdr:colOff>
      <xdr:row>179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3812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179</xdr:row>
      <xdr:rowOff>0</xdr:rowOff>
    </xdr:from>
    <xdr:to>
      <xdr:col>4</xdr:col>
      <xdr:colOff>152400</xdr:colOff>
      <xdr:row>179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3812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72</xdr:row>
      <xdr:rowOff>0</xdr:rowOff>
    </xdr:from>
    <xdr:to>
      <xdr:col>3</xdr:col>
      <xdr:colOff>85725</xdr:colOff>
      <xdr:row>72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219200" y="1145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72</xdr:row>
      <xdr:rowOff>0</xdr:rowOff>
    </xdr:from>
    <xdr:to>
      <xdr:col>4</xdr:col>
      <xdr:colOff>123825</xdr:colOff>
      <xdr:row>72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657350" y="1145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72</xdr:row>
      <xdr:rowOff>0</xdr:rowOff>
    </xdr:from>
    <xdr:to>
      <xdr:col>3</xdr:col>
      <xdr:colOff>104775</xdr:colOff>
      <xdr:row>72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238250" y="1145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72</xdr:row>
      <xdr:rowOff>0</xdr:rowOff>
    </xdr:from>
    <xdr:to>
      <xdr:col>4</xdr:col>
      <xdr:colOff>152400</xdr:colOff>
      <xdr:row>72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685925" y="114585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038225" y="10782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68</xdr:row>
      <xdr:rowOff>0</xdr:rowOff>
    </xdr:from>
    <xdr:to>
      <xdr:col>4</xdr:col>
      <xdr:colOff>123825</xdr:colOff>
      <xdr:row>68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476375" y="10782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68</xdr:row>
      <xdr:rowOff>0</xdr:rowOff>
    </xdr:from>
    <xdr:to>
      <xdr:col>3</xdr:col>
      <xdr:colOff>104775</xdr:colOff>
      <xdr:row>68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057275" y="10782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68</xdr:row>
      <xdr:rowOff>0</xdr:rowOff>
    </xdr:from>
    <xdr:to>
      <xdr:col>4</xdr:col>
      <xdr:colOff>152400</xdr:colOff>
      <xdr:row>68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504950" y="10782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72</xdr:row>
      <xdr:rowOff>0</xdr:rowOff>
    </xdr:from>
    <xdr:to>
      <xdr:col>3</xdr:col>
      <xdr:colOff>85725</xdr:colOff>
      <xdr:row>72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21920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72</xdr:row>
      <xdr:rowOff>0</xdr:rowOff>
    </xdr:from>
    <xdr:to>
      <xdr:col>4</xdr:col>
      <xdr:colOff>123825</xdr:colOff>
      <xdr:row>72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65735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72</xdr:row>
      <xdr:rowOff>0</xdr:rowOff>
    </xdr:from>
    <xdr:to>
      <xdr:col>3</xdr:col>
      <xdr:colOff>104775</xdr:colOff>
      <xdr:row>72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238250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72</xdr:row>
      <xdr:rowOff>0</xdr:rowOff>
    </xdr:from>
    <xdr:to>
      <xdr:col>4</xdr:col>
      <xdr:colOff>152400</xdr:colOff>
      <xdr:row>72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685925" y="114966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56</xdr:row>
      <xdr:rowOff>104775</xdr:rowOff>
    </xdr:from>
    <xdr:to>
      <xdr:col>3</xdr:col>
      <xdr:colOff>85725</xdr:colOff>
      <xdr:row>56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11610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56</xdr:row>
      <xdr:rowOff>104775</xdr:rowOff>
    </xdr:from>
    <xdr:to>
      <xdr:col>3</xdr:col>
      <xdr:colOff>666750</xdr:colOff>
      <xdr:row>56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11610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57</xdr:row>
      <xdr:rowOff>114300</xdr:rowOff>
    </xdr:from>
    <xdr:to>
      <xdr:col>3</xdr:col>
      <xdr:colOff>85725</xdr:colOff>
      <xdr:row>57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11830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57</xdr:row>
      <xdr:rowOff>114300</xdr:rowOff>
    </xdr:from>
    <xdr:to>
      <xdr:col>3</xdr:col>
      <xdr:colOff>676275</xdr:colOff>
      <xdr:row>57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11830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61</xdr:row>
      <xdr:rowOff>76200</xdr:rowOff>
    </xdr:from>
    <xdr:to>
      <xdr:col>3</xdr:col>
      <xdr:colOff>85725</xdr:colOff>
      <xdr:row>61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26301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61</xdr:row>
      <xdr:rowOff>104775</xdr:rowOff>
    </xdr:from>
    <xdr:to>
      <xdr:col>3</xdr:col>
      <xdr:colOff>666750</xdr:colOff>
      <xdr:row>61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26587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62</xdr:row>
      <xdr:rowOff>76200</xdr:rowOff>
    </xdr:from>
    <xdr:to>
      <xdr:col>3</xdr:col>
      <xdr:colOff>104775</xdr:colOff>
      <xdr:row>62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28397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62</xdr:row>
      <xdr:rowOff>95250</xdr:rowOff>
    </xdr:from>
    <xdr:to>
      <xdr:col>3</xdr:col>
      <xdr:colOff>685800</xdr:colOff>
      <xdr:row>62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28587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40208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68</xdr:row>
      <xdr:rowOff>0</xdr:rowOff>
    </xdr:from>
    <xdr:to>
      <xdr:col>4</xdr:col>
      <xdr:colOff>123825</xdr:colOff>
      <xdr:row>68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40208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68</xdr:row>
      <xdr:rowOff>0</xdr:rowOff>
    </xdr:from>
    <xdr:to>
      <xdr:col>3</xdr:col>
      <xdr:colOff>104775</xdr:colOff>
      <xdr:row>68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40208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68</xdr:row>
      <xdr:rowOff>0</xdr:rowOff>
    </xdr:from>
    <xdr:to>
      <xdr:col>4</xdr:col>
      <xdr:colOff>152400</xdr:colOff>
      <xdr:row>68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40208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122</xdr:row>
      <xdr:rowOff>104775</xdr:rowOff>
    </xdr:from>
    <xdr:to>
      <xdr:col>3</xdr:col>
      <xdr:colOff>85725</xdr:colOff>
      <xdr:row>122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24755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122</xdr:row>
      <xdr:rowOff>104775</xdr:rowOff>
    </xdr:from>
    <xdr:to>
      <xdr:col>3</xdr:col>
      <xdr:colOff>666750</xdr:colOff>
      <xdr:row>122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24755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123</xdr:row>
      <xdr:rowOff>114300</xdr:rowOff>
    </xdr:from>
    <xdr:to>
      <xdr:col>3</xdr:col>
      <xdr:colOff>85725</xdr:colOff>
      <xdr:row>123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24974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123</xdr:row>
      <xdr:rowOff>114300</xdr:rowOff>
    </xdr:from>
    <xdr:to>
      <xdr:col>3</xdr:col>
      <xdr:colOff>676275</xdr:colOff>
      <xdr:row>123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24974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127</xdr:row>
      <xdr:rowOff>76200</xdr:rowOff>
    </xdr:from>
    <xdr:to>
      <xdr:col>3</xdr:col>
      <xdr:colOff>85725</xdr:colOff>
      <xdr:row>127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25774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127</xdr:row>
      <xdr:rowOff>104775</xdr:rowOff>
    </xdr:from>
    <xdr:to>
      <xdr:col>3</xdr:col>
      <xdr:colOff>666750</xdr:colOff>
      <xdr:row>127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25803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76200</xdr:rowOff>
    </xdr:from>
    <xdr:to>
      <xdr:col>3</xdr:col>
      <xdr:colOff>104775</xdr:colOff>
      <xdr:row>128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25984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128</xdr:row>
      <xdr:rowOff>95250</xdr:rowOff>
    </xdr:from>
    <xdr:to>
      <xdr:col>3</xdr:col>
      <xdr:colOff>685800</xdr:colOff>
      <xdr:row>128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26003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134</xdr:row>
      <xdr:rowOff>0</xdr:rowOff>
    </xdr:from>
    <xdr:to>
      <xdr:col>3</xdr:col>
      <xdr:colOff>85725</xdr:colOff>
      <xdr:row>134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27165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134</xdr:row>
      <xdr:rowOff>0</xdr:rowOff>
    </xdr:from>
    <xdr:to>
      <xdr:col>4</xdr:col>
      <xdr:colOff>123825</xdr:colOff>
      <xdr:row>134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27165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134</xdr:row>
      <xdr:rowOff>0</xdr:rowOff>
    </xdr:from>
    <xdr:to>
      <xdr:col>3</xdr:col>
      <xdr:colOff>104775</xdr:colOff>
      <xdr:row>134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27165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134</xdr:row>
      <xdr:rowOff>0</xdr:rowOff>
    </xdr:from>
    <xdr:to>
      <xdr:col>4</xdr:col>
      <xdr:colOff>152400</xdr:colOff>
      <xdr:row>134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271653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122</xdr:row>
      <xdr:rowOff>104775</xdr:rowOff>
    </xdr:from>
    <xdr:to>
      <xdr:col>3</xdr:col>
      <xdr:colOff>85725</xdr:colOff>
      <xdr:row>122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2600325" y="24755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122</xdr:row>
      <xdr:rowOff>104775</xdr:rowOff>
    </xdr:from>
    <xdr:to>
      <xdr:col>3</xdr:col>
      <xdr:colOff>666750</xdr:colOff>
      <xdr:row>122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3181350" y="24755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123</xdr:row>
      <xdr:rowOff>114300</xdr:rowOff>
    </xdr:from>
    <xdr:to>
      <xdr:col>3</xdr:col>
      <xdr:colOff>85725</xdr:colOff>
      <xdr:row>123</xdr:row>
      <xdr:rowOff>161925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2600325" y="24974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123</xdr:row>
      <xdr:rowOff>114300</xdr:rowOff>
    </xdr:from>
    <xdr:to>
      <xdr:col>3</xdr:col>
      <xdr:colOff>676275</xdr:colOff>
      <xdr:row>123</xdr:row>
      <xdr:rowOff>161925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3190875" y="249745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127</xdr:row>
      <xdr:rowOff>76200</xdr:rowOff>
    </xdr:from>
    <xdr:to>
      <xdr:col>3</xdr:col>
      <xdr:colOff>85725</xdr:colOff>
      <xdr:row>127</xdr:row>
      <xdr:rowOff>123825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2600325" y="25774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127</xdr:row>
      <xdr:rowOff>104775</xdr:rowOff>
    </xdr:from>
    <xdr:to>
      <xdr:col>3</xdr:col>
      <xdr:colOff>666750</xdr:colOff>
      <xdr:row>127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3181350" y="25803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128</xdr:row>
      <xdr:rowOff>76200</xdr:rowOff>
    </xdr:from>
    <xdr:to>
      <xdr:col>3</xdr:col>
      <xdr:colOff>104775</xdr:colOff>
      <xdr:row>128</xdr:row>
      <xdr:rowOff>123825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2619375" y="25984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128</xdr:row>
      <xdr:rowOff>95250</xdr:rowOff>
    </xdr:from>
    <xdr:to>
      <xdr:col>3</xdr:col>
      <xdr:colOff>685800</xdr:colOff>
      <xdr:row>128</xdr:row>
      <xdr:rowOff>142875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3200400" y="26003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104775</xdr:rowOff>
    </xdr:from>
    <xdr:to>
      <xdr:col>3</xdr:col>
      <xdr:colOff>85725</xdr:colOff>
      <xdr:row>46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100393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46</xdr:row>
      <xdr:rowOff>104775</xdr:rowOff>
    </xdr:from>
    <xdr:to>
      <xdr:col>3</xdr:col>
      <xdr:colOff>666750</xdr:colOff>
      <xdr:row>46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100393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47</xdr:row>
      <xdr:rowOff>114300</xdr:rowOff>
    </xdr:from>
    <xdr:to>
      <xdr:col>3</xdr:col>
      <xdr:colOff>85725</xdr:colOff>
      <xdr:row>47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10258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47</xdr:row>
      <xdr:rowOff>114300</xdr:rowOff>
    </xdr:from>
    <xdr:to>
      <xdr:col>3</xdr:col>
      <xdr:colOff>676275</xdr:colOff>
      <xdr:row>47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10258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51</xdr:row>
      <xdr:rowOff>76200</xdr:rowOff>
    </xdr:from>
    <xdr:to>
      <xdr:col>3</xdr:col>
      <xdr:colOff>85725</xdr:colOff>
      <xdr:row>51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10585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51</xdr:row>
      <xdr:rowOff>104775</xdr:rowOff>
    </xdr:from>
    <xdr:to>
      <xdr:col>3</xdr:col>
      <xdr:colOff>666750</xdr:colOff>
      <xdr:row>51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1087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52</xdr:row>
      <xdr:rowOff>76200</xdr:rowOff>
    </xdr:from>
    <xdr:to>
      <xdr:col>3</xdr:col>
      <xdr:colOff>104775</xdr:colOff>
      <xdr:row>52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12680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52</xdr:row>
      <xdr:rowOff>95250</xdr:rowOff>
    </xdr:from>
    <xdr:to>
      <xdr:col>3</xdr:col>
      <xdr:colOff>685800</xdr:colOff>
      <xdr:row>52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1287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85725</xdr:colOff>
      <xdr:row>58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24491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58</xdr:row>
      <xdr:rowOff>0</xdr:rowOff>
    </xdr:from>
    <xdr:to>
      <xdr:col>4</xdr:col>
      <xdr:colOff>123825</xdr:colOff>
      <xdr:row>58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24491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58</xdr:row>
      <xdr:rowOff>0</xdr:rowOff>
    </xdr:from>
    <xdr:to>
      <xdr:col>3</xdr:col>
      <xdr:colOff>104775</xdr:colOff>
      <xdr:row>58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24491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58</xdr:row>
      <xdr:rowOff>0</xdr:rowOff>
    </xdr:from>
    <xdr:to>
      <xdr:col>4</xdr:col>
      <xdr:colOff>152400</xdr:colOff>
      <xdr:row>58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24491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104</xdr:row>
      <xdr:rowOff>104775</xdr:rowOff>
    </xdr:from>
    <xdr:to>
      <xdr:col>3</xdr:col>
      <xdr:colOff>85725</xdr:colOff>
      <xdr:row>104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22117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104</xdr:row>
      <xdr:rowOff>104775</xdr:rowOff>
    </xdr:from>
    <xdr:to>
      <xdr:col>3</xdr:col>
      <xdr:colOff>666750</xdr:colOff>
      <xdr:row>104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22117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105</xdr:row>
      <xdr:rowOff>114300</xdr:rowOff>
    </xdr:from>
    <xdr:to>
      <xdr:col>3</xdr:col>
      <xdr:colOff>85725</xdr:colOff>
      <xdr:row>105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22336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105</xdr:row>
      <xdr:rowOff>114300</xdr:rowOff>
    </xdr:from>
    <xdr:to>
      <xdr:col>3</xdr:col>
      <xdr:colOff>676275</xdr:colOff>
      <xdr:row>105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22336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109</xdr:row>
      <xdr:rowOff>76200</xdr:rowOff>
    </xdr:from>
    <xdr:to>
      <xdr:col>3</xdr:col>
      <xdr:colOff>85725</xdr:colOff>
      <xdr:row>109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23136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109</xdr:row>
      <xdr:rowOff>104775</xdr:rowOff>
    </xdr:from>
    <xdr:to>
      <xdr:col>3</xdr:col>
      <xdr:colOff>666750</xdr:colOff>
      <xdr:row>109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23164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110</xdr:row>
      <xdr:rowOff>76200</xdr:rowOff>
    </xdr:from>
    <xdr:to>
      <xdr:col>3</xdr:col>
      <xdr:colOff>104775</xdr:colOff>
      <xdr:row>110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23345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110</xdr:row>
      <xdr:rowOff>95250</xdr:rowOff>
    </xdr:from>
    <xdr:to>
      <xdr:col>3</xdr:col>
      <xdr:colOff>685800</xdr:colOff>
      <xdr:row>110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23364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116</xdr:row>
      <xdr:rowOff>0</xdr:rowOff>
    </xdr:from>
    <xdr:to>
      <xdr:col>3</xdr:col>
      <xdr:colOff>85725</xdr:colOff>
      <xdr:row>116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245268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116</xdr:row>
      <xdr:rowOff>0</xdr:rowOff>
    </xdr:from>
    <xdr:to>
      <xdr:col>4</xdr:col>
      <xdr:colOff>123825</xdr:colOff>
      <xdr:row>116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245268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116</xdr:row>
      <xdr:rowOff>0</xdr:rowOff>
    </xdr:from>
    <xdr:to>
      <xdr:col>3</xdr:col>
      <xdr:colOff>104775</xdr:colOff>
      <xdr:row>116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245268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116</xdr:row>
      <xdr:rowOff>0</xdr:rowOff>
    </xdr:from>
    <xdr:to>
      <xdr:col>4</xdr:col>
      <xdr:colOff>152400</xdr:colOff>
      <xdr:row>116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2452687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104</xdr:row>
      <xdr:rowOff>104775</xdr:rowOff>
    </xdr:from>
    <xdr:to>
      <xdr:col>3</xdr:col>
      <xdr:colOff>85725</xdr:colOff>
      <xdr:row>104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2600325" y="22117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104</xdr:row>
      <xdr:rowOff>104775</xdr:rowOff>
    </xdr:from>
    <xdr:to>
      <xdr:col>3</xdr:col>
      <xdr:colOff>666750</xdr:colOff>
      <xdr:row>104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3181350" y="221170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105</xdr:row>
      <xdr:rowOff>114300</xdr:rowOff>
    </xdr:from>
    <xdr:to>
      <xdr:col>3</xdr:col>
      <xdr:colOff>85725</xdr:colOff>
      <xdr:row>105</xdr:row>
      <xdr:rowOff>161925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2600325" y="22336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105</xdr:row>
      <xdr:rowOff>114300</xdr:rowOff>
    </xdr:from>
    <xdr:to>
      <xdr:col>3</xdr:col>
      <xdr:colOff>676275</xdr:colOff>
      <xdr:row>105</xdr:row>
      <xdr:rowOff>161925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3190875" y="22336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109</xdr:row>
      <xdr:rowOff>76200</xdr:rowOff>
    </xdr:from>
    <xdr:to>
      <xdr:col>3</xdr:col>
      <xdr:colOff>85725</xdr:colOff>
      <xdr:row>109</xdr:row>
      <xdr:rowOff>123825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2600325" y="231362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109</xdr:row>
      <xdr:rowOff>104775</xdr:rowOff>
    </xdr:from>
    <xdr:to>
      <xdr:col>3</xdr:col>
      <xdr:colOff>666750</xdr:colOff>
      <xdr:row>109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3181350" y="23164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110</xdr:row>
      <xdr:rowOff>76200</xdr:rowOff>
    </xdr:from>
    <xdr:to>
      <xdr:col>3</xdr:col>
      <xdr:colOff>104775</xdr:colOff>
      <xdr:row>110</xdr:row>
      <xdr:rowOff>123825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2619375" y="23345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110</xdr:row>
      <xdr:rowOff>95250</xdr:rowOff>
    </xdr:from>
    <xdr:to>
      <xdr:col>3</xdr:col>
      <xdr:colOff>685800</xdr:colOff>
      <xdr:row>110</xdr:row>
      <xdr:rowOff>142875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3200400" y="23364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44</xdr:row>
      <xdr:rowOff>104775</xdr:rowOff>
    </xdr:from>
    <xdr:to>
      <xdr:col>3</xdr:col>
      <xdr:colOff>85725</xdr:colOff>
      <xdr:row>44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9182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44</xdr:row>
      <xdr:rowOff>104775</xdr:rowOff>
    </xdr:from>
    <xdr:to>
      <xdr:col>3</xdr:col>
      <xdr:colOff>666750</xdr:colOff>
      <xdr:row>44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9182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114300</xdr:rowOff>
    </xdr:from>
    <xdr:to>
      <xdr:col>3</xdr:col>
      <xdr:colOff>85725</xdr:colOff>
      <xdr:row>45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94011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45</xdr:row>
      <xdr:rowOff>114300</xdr:rowOff>
    </xdr:from>
    <xdr:to>
      <xdr:col>3</xdr:col>
      <xdr:colOff>676275</xdr:colOff>
      <xdr:row>45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94011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49</xdr:row>
      <xdr:rowOff>76200</xdr:rowOff>
    </xdr:from>
    <xdr:to>
      <xdr:col>3</xdr:col>
      <xdr:colOff>85725</xdr:colOff>
      <xdr:row>49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0201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49</xdr:row>
      <xdr:rowOff>104775</xdr:rowOff>
    </xdr:from>
    <xdr:to>
      <xdr:col>3</xdr:col>
      <xdr:colOff>666750</xdr:colOff>
      <xdr:row>49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02298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50</xdr:row>
      <xdr:rowOff>76200</xdr:rowOff>
    </xdr:from>
    <xdr:to>
      <xdr:col>3</xdr:col>
      <xdr:colOff>104775</xdr:colOff>
      <xdr:row>50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04108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50</xdr:row>
      <xdr:rowOff>95250</xdr:rowOff>
    </xdr:from>
    <xdr:to>
      <xdr:col>3</xdr:col>
      <xdr:colOff>685800</xdr:colOff>
      <xdr:row>50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04298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56</xdr:row>
      <xdr:rowOff>0</xdr:rowOff>
    </xdr:from>
    <xdr:to>
      <xdr:col>3</xdr:col>
      <xdr:colOff>85725</xdr:colOff>
      <xdr:row>56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15919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56</xdr:row>
      <xdr:rowOff>0</xdr:rowOff>
    </xdr:from>
    <xdr:to>
      <xdr:col>4</xdr:col>
      <xdr:colOff>123825</xdr:colOff>
      <xdr:row>56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15919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104775</xdr:colOff>
      <xdr:row>56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15919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56</xdr:row>
      <xdr:rowOff>0</xdr:rowOff>
    </xdr:from>
    <xdr:to>
      <xdr:col>4</xdr:col>
      <xdr:colOff>152400</xdr:colOff>
      <xdr:row>56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15919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100</xdr:row>
      <xdr:rowOff>104775</xdr:rowOff>
    </xdr:from>
    <xdr:to>
      <xdr:col>3</xdr:col>
      <xdr:colOff>85725</xdr:colOff>
      <xdr:row>100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20431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100</xdr:row>
      <xdr:rowOff>104775</xdr:rowOff>
    </xdr:from>
    <xdr:to>
      <xdr:col>3</xdr:col>
      <xdr:colOff>666750</xdr:colOff>
      <xdr:row>100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204311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101</xdr:row>
      <xdr:rowOff>114300</xdr:rowOff>
    </xdr:from>
    <xdr:to>
      <xdr:col>3</xdr:col>
      <xdr:colOff>85725</xdr:colOff>
      <xdr:row>101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20650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101</xdr:row>
      <xdr:rowOff>114300</xdr:rowOff>
    </xdr:from>
    <xdr:to>
      <xdr:col>3</xdr:col>
      <xdr:colOff>676275</xdr:colOff>
      <xdr:row>101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20650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105</xdr:row>
      <xdr:rowOff>76200</xdr:rowOff>
    </xdr:from>
    <xdr:to>
      <xdr:col>3</xdr:col>
      <xdr:colOff>85725</xdr:colOff>
      <xdr:row>105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214788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105</xdr:row>
      <xdr:rowOff>104775</xdr:rowOff>
    </xdr:from>
    <xdr:to>
      <xdr:col>3</xdr:col>
      <xdr:colOff>666750</xdr:colOff>
      <xdr:row>105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215074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106</xdr:row>
      <xdr:rowOff>76200</xdr:rowOff>
    </xdr:from>
    <xdr:to>
      <xdr:col>3</xdr:col>
      <xdr:colOff>104775</xdr:colOff>
      <xdr:row>106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216884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106</xdr:row>
      <xdr:rowOff>95250</xdr:rowOff>
    </xdr:from>
    <xdr:to>
      <xdr:col>3</xdr:col>
      <xdr:colOff>685800</xdr:colOff>
      <xdr:row>106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217074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112</xdr:row>
      <xdr:rowOff>0</xdr:rowOff>
    </xdr:from>
    <xdr:to>
      <xdr:col>3</xdr:col>
      <xdr:colOff>85725</xdr:colOff>
      <xdr:row>112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229076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112</xdr:row>
      <xdr:rowOff>0</xdr:rowOff>
    </xdr:from>
    <xdr:to>
      <xdr:col>4</xdr:col>
      <xdr:colOff>123825</xdr:colOff>
      <xdr:row>112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229076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112</xdr:row>
      <xdr:rowOff>0</xdr:rowOff>
    </xdr:from>
    <xdr:to>
      <xdr:col>3</xdr:col>
      <xdr:colOff>104775</xdr:colOff>
      <xdr:row>112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229076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112</xdr:row>
      <xdr:rowOff>0</xdr:rowOff>
    </xdr:from>
    <xdr:to>
      <xdr:col>4</xdr:col>
      <xdr:colOff>152400</xdr:colOff>
      <xdr:row>112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229076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48</xdr:row>
      <xdr:rowOff>104775</xdr:rowOff>
    </xdr:from>
    <xdr:to>
      <xdr:col>3</xdr:col>
      <xdr:colOff>85725</xdr:colOff>
      <xdr:row>48</xdr:row>
      <xdr:rowOff>152400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2600325" y="10448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48</xdr:row>
      <xdr:rowOff>104775</xdr:rowOff>
    </xdr:from>
    <xdr:to>
      <xdr:col>3</xdr:col>
      <xdr:colOff>666750</xdr:colOff>
      <xdr:row>48</xdr:row>
      <xdr:rowOff>152400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3181350" y="10448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49</xdr:row>
      <xdr:rowOff>114300</xdr:rowOff>
    </xdr:from>
    <xdr:to>
      <xdr:col>3</xdr:col>
      <xdr:colOff>85725</xdr:colOff>
      <xdr:row>49</xdr:row>
      <xdr:rowOff>161925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2600325" y="106680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49</xdr:row>
      <xdr:rowOff>114300</xdr:rowOff>
    </xdr:from>
    <xdr:to>
      <xdr:col>3</xdr:col>
      <xdr:colOff>676275</xdr:colOff>
      <xdr:row>49</xdr:row>
      <xdr:rowOff>161925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3190875" y="106680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53</xdr:row>
      <xdr:rowOff>76200</xdr:rowOff>
    </xdr:from>
    <xdr:to>
      <xdr:col>3</xdr:col>
      <xdr:colOff>85725</xdr:colOff>
      <xdr:row>53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2600325" y="114681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53</xdr:row>
      <xdr:rowOff>104775</xdr:rowOff>
    </xdr:from>
    <xdr:to>
      <xdr:col>3</xdr:col>
      <xdr:colOff>666750</xdr:colOff>
      <xdr:row>53</xdr:row>
      <xdr:rowOff>152400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3181350" y="114966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76200</xdr:rowOff>
    </xdr:from>
    <xdr:to>
      <xdr:col>3</xdr:col>
      <xdr:colOff>104775</xdr:colOff>
      <xdr:row>54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2619375" y="11677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54</xdr:row>
      <xdr:rowOff>95250</xdr:rowOff>
    </xdr:from>
    <xdr:to>
      <xdr:col>3</xdr:col>
      <xdr:colOff>685800</xdr:colOff>
      <xdr:row>54</xdr:row>
      <xdr:rowOff>142875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3200400" y="116967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60</xdr:row>
      <xdr:rowOff>0</xdr:rowOff>
    </xdr:from>
    <xdr:to>
      <xdr:col>3</xdr:col>
      <xdr:colOff>85725</xdr:colOff>
      <xdr:row>60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2600325" y="12858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60</xdr:row>
      <xdr:rowOff>0</xdr:rowOff>
    </xdr:from>
    <xdr:to>
      <xdr:col>4</xdr:col>
      <xdr:colOff>123825</xdr:colOff>
      <xdr:row>60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3448050" y="12858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60</xdr:row>
      <xdr:rowOff>0</xdr:rowOff>
    </xdr:from>
    <xdr:to>
      <xdr:col>3</xdr:col>
      <xdr:colOff>104775</xdr:colOff>
      <xdr:row>60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2619375" y="12858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60</xdr:row>
      <xdr:rowOff>0</xdr:rowOff>
    </xdr:from>
    <xdr:to>
      <xdr:col>4</xdr:col>
      <xdr:colOff>152400</xdr:colOff>
      <xdr:row>60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3476625" y="128587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108</xdr:row>
      <xdr:rowOff>104775</xdr:rowOff>
    </xdr:from>
    <xdr:to>
      <xdr:col>3</xdr:col>
      <xdr:colOff>85725</xdr:colOff>
      <xdr:row>108</xdr:row>
      <xdr:rowOff>152400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2600325" y="22936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108</xdr:row>
      <xdr:rowOff>104775</xdr:rowOff>
    </xdr:from>
    <xdr:to>
      <xdr:col>3</xdr:col>
      <xdr:colOff>666750</xdr:colOff>
      <xdr:row>108</xdr:row>
      <xdr:rowOff>152400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3181350" y="22936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109</xdr:row>
      <xdr:rowOff>114300</xdr:rowOff>
    </xdr:from>
    <xdr:to>
      <xdr:col>3</xdr:col>
      <xdr:colOff>85725</xdr:colOff>
      <xdr:row>109</xdr:row>
      <xdr:rowOff>161925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2600325" y="23155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109</xdr:row>
      <xdr:rowOff>114300</xdr:rowOff>
    </xdr:from>
    <xdr:to>
      <xdr:col>3</xdr:col>
      <xdr:colOff>676275</xdr:colOff>
      <xdr:row>109</xdr:row>
      <xdr:rowOff>161925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3190875" y="23155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113</xdr:row>
      <xdr:rowOff>76200</xdr:rowOff>
    </xdr:from>
    <xdr:to>
      <xdr:col>3</xdr:col>
      <xdr:colOff>85725</xdr:colOff>
      <xdr:row>113</xdr:row>
      <xdr:rowOff>123825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2600325" y="23955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113</xdr:row>
      <xdr:rowOff>104775</xdr:rowOff>
    </xdr:from>
    <xdr:to>
      <xdr:col>3</xdr:col>
      <xdr:colOff>666750</xdr:colOff>
      <xdr:row>113</xdr:row>
      <xdr:rowOff>152400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3181350" y="23983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114</xdr:row>
      <xdr:rowOff>76200</xdr:rowOff>
    </xdr:from>
    <xdr:to>
      <xdr:col>3</xdr:col>
      <xdr:colOff>104775</xdr:colOff>
      <xdr:row>114</xdr:row>
      <xdr:rowOff>123825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2619375" y="24164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114</xdr:row>
      <xdr:rowOff>95250</xdr:rowOff>
    </xdr:from>
    <xdr:to>
      <xdr:col>3</xdr:col>
      <xdr:colOff>685800</xdr:colOff>
      <xdr:row>114</xdr:row>
      <xdr:rowOff>142875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3200400" y="24183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120</xdr:row>
      <xdr:rowOff>0</xdr:rowOff>
    </xdr:from>
    <xdr:to>
      <xdr:col>3</xdr:col>
      <xdr:colOff>85725</xdr:colOff>
      <xdr:row>120</xdr:row>
      <xdr:rowOff>0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2600325" y="253460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120</xdr:row>
      <xdr:rowOff>0</xdr:rowOff>
    </xdr:from>
    <xdr:to>
      <xdr:col>4</xdr:col>
      <xdr:colOff>123825</xdr:colOff>
      <xdr:row>120</xdr:row>
      <xdr:rowOff>0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3448050" y="253460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120</xdr:row>
      <xdr:rowOff>0</xdr:rowOff>
    </xdr:from>
    <xdr:to>
      <xdr:col>3</xdr:col>
      <xdr:colOff>104775</xdr:colOff>
      <xdr:row>120</xdr:row>
      <xdr:rowOff>0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2619375" y="253460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120</xdr:row>
      <xdr:rowOff>0</xdr:rowOff>
    </xdr:from>
    <xdr:to>
      <xdr:col>4</xdr:col>
      <xdr:colOff>152400</xdr:colOff>
      <xdr:row>120</xdr:row>
      <xdr:rowOff>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3476625" y="253460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108</xdr:row>
      <xdr:rowOff>104775</xdr:rowOff>
    </xdr:from>
    <xdr:to>
      <xdr:col>3</xdr:col>
      <xdr:colOff>85725</xdr:colOff>
      <xdr:row>108</xdr:row>
      <xdr:rowOff>152400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2600325" y="22936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108</xdr:row>
      <xdr:rowOff>104775</xdr:rowOff>
    </xdr:from>
    <xdr:to>
      <xdr:col>3</xdr:col>
      <xdr:colOff>666750</xdr:colOff>
      <xdr:row>108</xdr:row>
      <xdr:rowOff>152400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3181350" y="22936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109</xdr:row>
      <xdr:rowOff>114300</xdr:rowOff>
    </xdr:from>
    <xdr:to>
      <xdr:col>3</xdr:col>
      <xdr:colOff>85725</xdr:colOff>
      <xdr:row>109</xdr:row>
      <xdr:rowOff>161925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2600325" y="23155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109</xdr:row>
      <xdr:rowOff>114300</xdr:rowOff>
    </xdr:from>
    <xdr:to>
      <xdr:col>3</xdr:col>
      <xdr:colOff>676275</xdr:colOff>
      <xdr:row>109</xdr:row>
      <xdr:rowOff>161925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3190875" y="23155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113</xdr:row>
      <xdr:rowOff>76200</xdr:rowOff>
    </xdr:from>
    <xdr:to>
      <xdr:col>3</xdr:col>
      <xdr:colOff>85725</xdr:colOff>
      <xdr:row>113</xdr:row>
      <xdr:rowOff>123825</xdr:rowOff>
    </xdr:to>
    <xdr:sp macro="" textlink="">
      <xdr:nvSpPr>
        <xdr:cNvPr id="30" name="Объект 5"/>
        <xdr:cNvSpPr>
          <a:spLocks/>
        </xdr:cNvSpPr>
      </xdr:nvSpPr>
      <xdr:spPr bwMode="auto">
        <a:xfrm>
          <a:off x="2600325" y="23955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113</xdr:row>
      <xdr:rowOff>104775</xdr:rowOff>
    </xdr:from>
    <xdr:to>
      <xdr:col>3</xdr:col>
      <xdr:colOff>666750</xdr:colOff>
      <xdr:row>113</xdr:row>
      <xdr:rowOff>152400</xdr:rowOff>
    </xdr:to>
    <xdr:sp macro="" textlink="">
      <xdr:nvSpPr>
        <xdr:cNvPr id="31" name="Объект 7"/>
        <xdr:cNvSpPr>
          <a:spLocks/>
        </xdr:cNvSpPr>
      </xdr:nvSpPr>
      <xdr:spPr bwMode="auto">
        <a:xfrm>
          <a:off x="3181350" y="239839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114</xdr:row>
      <xdr:rowOff>76200</xdr:rowOff>
    </xdr:from>
    <xdr:to>
      <xdr:col>3</xdr:col>
      <xdr:colOff>104775</xdr:colOff>
      <xdr:row>114</xdr:row>
      <xdr:rowOff>123825</xdr:rowOff>
    </xdr:to>
    <xdr:sp macro="" textlink="">
      <xdr:nvSpPr>
        <xdr:cNvPr id="32" name="Объект 8"/>
        <xdr:cNvSpPr>
          <a:spLocks/>
        </xdr:cNvSpPr>
      </xdr:nvSpPr>
      <xdr:spPr bwMode="auto">
        <a:xfrm>
          <a:off x="2619375" y="241649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114</xdr:row>
      <xdr:rowOff>95250</xdr:rowOff>
    </xdr:from>
    <xdr:to>
      <xdr:col>3</xdr:col>
      <xdr:colOff>685800</xdr:colOff>
      <xdr:row>114</xdr:row>
      <xdr:rowOff>142875</xdr:rowOff>
    </xdr:to>
    <xdr:sp macro="" textlink="">
      <xdr:nvSpPr>
        <xdr:cNvPr id="33" name="Объект 8"/>
        <xdr:cNvSpPr>
          <a:spLocks/>
        </xdr:cNvSpPr>
      </xdr:nvSpPr>
      <xdr:spPr bwMode="auto">
        <a:xfrm>
          <a:off x="3200400" y="24183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34</xdr:row>
      <xdr:rowOff>0</xdr:rowOff>
    </xdr:from>
    <xdr:to>
      <xdr:col>3</xdr:col>
      <xdr:colOff>85725</xdr:colOff>
      <xdr:row>34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847850" y="6477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34</xdr:row>
      <xdr:rowOff>0</xdr:rowOff>
    </xdr:from>
    <xdr:to>
      <xdr:col>4</xdr:col>
      <xdr:colOff>123825</xdr:colOff>
      <xdr:row>34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2495550" y="6477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0</xdr:rowOff>
    </xdr:from>
    <xdr:to>
      <xdr:col>3</xdr:col>
      <xdr:colOff>104775</xdr:colOff>
      <xdr:row>34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866900" y="6477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34</xdr:row>
      <xdr:rowOff>0</xdr:rowOff>
    </xdr:from>
    <xdr:to>
      <xdr:col>4</xdr:col>
      <xdr:colOff>152400</xdr:colOff>
      <xdr:row>34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2524125" y="647700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10490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123825</xdr:colOff>
      <xdr:row>0</xdr:row>
      <xdr:rowOff>0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5430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1239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571625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10490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123825</xdr:colOff>
      <xdr:row>0</xdr:row>
      <xdr:rowOff>0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5430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1239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571625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10490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123825</xdr:colOff>
      <xdr:row>0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5430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1239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571625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4" name="Объект 5"/>
        <xdr:cNvSpPr>
          <a:spLocks/>
        </xdr:cNvSpPr>
      </xdr:nvSpPr>
      <xdr:spPr bwMode="auto">
        <a:xfrm>
          <a:off x="110490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123825</xdr:colOff>
      <xdr:row>0</xdr:row>
      <xdr:rowOff>0</xdr:rowOff>
    </xdr:to>
    <xdr:sp macro="" textlink="">
      <xdr:nvSpPr>
        <xdr:cNvPr id="15" name="Объект 7"/>
        <xdr:cNvSpPr>
          <a:spLocks/>
        </xdr:cNvSpPr>
      </xdr:nvSpPr>
      <xdr:spPr bwMode="auto">
        <a:xfrm>
          <a:off x="15430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16" name="Объект 8"/>
        <xdr:cNvSpPr>
          <a:spLocks/>
        </xdr:cNvSpPr>
      </xdr:nvSpPr>
      <xdr:spPr bwMode="auto">
        <a:xfrm>
          <a:off x="11239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17" name="Объект 8"/>
        <xdr:cNvSpPr>
          <a:spLocks/>
        </xdr:cNvSpPr>
      </xdr:nvSpPr>
      <xdr:spPr bwMode="auto">
        <a:xfrm>
          <a:off x="1571625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8" name="Объект 5"/>
        <xdr:cNvSpPr>
          <a:spLocks/>
        </xdr:cNvSpPr>
      </xdr:nvSpPr>
      <xdr:spPr bwMode="auto">
        <a:xfrm>
          <a:off x="110490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123825</xdr:colOff>
      <xdr:row>0</xdr:row>
      <xdr:rowOff>0</xdr:rowOff>
    </xdr:to>
    <xdr:sp macro="" textlink="">
      <xdr:nvSpPr>
        <xdr:cNvPr id="19" name="Объект 7"/>
        <xdr:cNvSpPr>
          <a:spLocks/>
        </xdr:cNvSpPr>
      </xdr:nvSpPr>
      <xdr:spPr bwMode="auto">
        <a:xfrm>
          <a:off x="15430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20" name="Объект 8"/>
        <xdr:cNvSpPr>
          <a:spLocks/>
        </xdr:cNvSpPr>
      </xdr:nvSpPr>
      <xdr:spPr bwMode="auto">
        <a:xfrm>
          <a:off x="1123950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 macro="" textlink="">
      <xdr:nvSpPr>
        <xdr:cNvPr id="21" name="Объект 8"/>
        <xdr:cNvSpPr>
          <a:spLocks/>
        </xdr:cNvSpPr>
      </xdr:nvSpPr>
      <xdr:spPr bwMode="auto">
        <a:xfrm>
          <a:off x="1571625" y="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76200</xdr:rowOff>
    </xdr:from>
    <xdr:to>
      <xdr:col>3</xdr:col>
      <xdr:colOff>85725</xdr:colOff>
      <xdr:row>29</xdr:row>
      <xdr:rowOff>123825</xdr:rowOff>
    </xdr:to>
    <xdr:sp macro="" textlink="">
      <xdr:nvSpPr>
        <xdr:cNvPr id="22" name="Объект 5"/>
        <xdr:cNvSpPr>
          <a:spLocks/>
        </xdr:cNvSpPr>
      </xdr:nvSpPr>
      <xdr:spPr bwMode="auto">
        <a:xfrm>
          <a:off x="1104900" y="49815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29</xdr:row>
      <xdr:rowOff>76200</xdr:rowOff>
    </xdr:from>
    <xdr:to>
      <xdr:col>4</xdr:col>
      <xdr:colOff>123825</xdr:colOff>
      <xdr:row>29</xdr:row>
      <xdr:rowOff>123825</xdr:rowOff>
    </xdr:to>
    <xdr:sp macro="" textlink="">
      <xdr:nvSpPr>
        <xdr:cNvPr id="23" name="Объект 7"/>
        <xdr:cNvSpPr>
          <a:spLocks/>
        </xdr:cNvSpPr>
      </xdr:nvSpPr>
      <xdr:spPr bwMode="auto">
        <a:xfrm>
          <a:off x="1543050" y="49815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30</xdr:row>
      <xdr:rowOff>76200</xdr:rowOff>
    </xdr:from>
    <xdr:to>
      <xdr:col>3</xdr:col>
      <xdr:colOff>104775</xdr:colOff>
      <xdr:row>30</xdr:row>
      <xdr:rowOff>123825</xdr:rowOff>
    </xdr:to>
    <xdr:sp macro="" textlink="">
      <xdr:nvSpPr>
        <xdr:cNvPr id="24" name="Объект 8"/>
        <xdr:cNvSpPr>
          <a:spLocks/>
        </xdr:cNvSpPr>
      </xdr:nvSpPr>
      <xdr:spPr bwMode="auto">
        <a:xfrm>
          <a:off x="1123950" y="51435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30</xdr:row>
      <xdr:rowOff>66675</xdr:rowOff>
    </xdr:from>
    <xdr:to>
      <xdr:col>4</xdr:col>
      <xdr:colOff>152400</xdr:colOff>
      <xdr:row>30</xdr:row>
      <xdr:rowOff>114300</xdr:rowOff>
    </xdr:to>
    <xdr:sp macro="" textlink="">
      <xdr:nvSpPr>
        <xdr:cNvPr id="25" name="Объект 8"/>
        <xdr:cNvSpPr>
          <a:spLocks/>
        </xdr:cNvSpPr>
      </xdr:nvSpPr>
      <xdr:spPr bwMode="auto">
        <a:xfrm>
          <a:off x="1571625" y="5133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33</xdr:row>
      <xdr:rowOff>76200</xdr:rowOff>
    </xdr:from>
    <xdr:to>
      <xdr:col>3</xdr:col>
      <xdr:colOff>85725</xdr:colOff>
      <xdr:row>33</xdr:row>
      <xdr:rowOff>123825</xdr:rowOff>
    </xdr:to>
    <xdr:sp macro="" textlink="">
      <xdr:nvSpPr>
        <xdr:cNvPr id="26" name="Объект 5"/>
        <xdr:cNvSpPr>
          <a:spLocks/>
        </xdr:cNvSpPr>
      </xdr:nvSpPr>
      <xdr:spPr bwMode="auto">
        <a:xfrm>
          <a:off x="1104900" y="56483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33</xdr:row>
      <xdr:rowOff>76200</xdr:rowOff>
    </xdr:from>
    <xdr:to>
      <xdr:col>4</xdr:col>
      <xdr:colOff>123825</xdr:colOff>
      <xdr:row>33</xdr:row>
      <xdr:rowOff>123825</xdr:rowOff>
    </xdr:to>
    <xdr:sp macro="" textlink="">
      <xdr:nvSpPr>
        <xdr:cNvPr id="27" name="Объект 7"/>
        <xdr:cNvSpPr>
          <a:spLocks/>
        </xdr:cNvSpPr>
      </xdr:nvSpPr>
      <xdr:spPr bwMode="auto">
        <a:xfrm>
          <a:off x="1543050" y="56483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76200</xdr:rowOff>
    </xdr:from>
    <xdr:to>
      <xdr:col>3</xdr:col>
      <xdr:colOff>104775</xdr:colOff>
      <xdr:row>34</xdr:row>
      <xdr:rowOff>123825</xdr:rowOff>
    </xdr:to>
    <xdr:sp macro="" textlink="">
      <xdr:nvSpPr>
        <xdr:cNvPr id="28" name="Объект 8"/>
        <xdr:cNvSpPr>
          <a:spLocks/>
        </xdr:cNvSpPr>
      </xdr:nvSpPr>
      <xdr:spPr bwMode="auto">
        <a:xfrm>
          <a:off x="1123950" y="5810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34</xdr:row>
      <xdr:rowOff>66675</xdr:rowOff>
    </xdr:from>
    <xdr:to>
      <xdr:col>4</xdr:col>
      <xdr:colOff>152400</xdr:colOff>
      <xdr:row>34</xdr:row>
      <xdr:rowOff>114300</xdr:rowOff>
    </xdr:to>
    <xdr:sp macro="" textlink="">
      <xdr:nvSpPr>
        <xdr:cNvPr id="29" name="Объект 8"/>
        <xdr:cNvSpPr>
          <a:spLocks/>
        </xdr:cNvSpPr>
      </xdr:nvSpPr>
      <xdr:spPr bwMode="auto">
        <a:xfrm>
          <a:off x="1571625" y="580072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44</xdr:row>
      <xdr:rowOff>76200</xdr:rowOff>
    </xdr:from>
    <xdr:to>
      <xdr:col>3</xdr:col>
      <xdr:colOff>85725</xdr:colOff>
      <xdr:row>44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181100" y="7800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44</xdr:row>
      <xdr:rowOff>76200</xdr:rowOff>
    </xdr:from>
    <xdr:to>
      <xdr:col>4</xdr:col>
      <xdr:colOff>123825</xdr:colOff>
      <xdr:row>44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619250" y="78009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76200</xdr:rowOff>
    </xdr:from>
    <xdr:to>
      <xdr:col>3</xdr:col>
      <xdr:colOff>104775</xdr:colOff>
      <xdr:row>45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200150" y="79629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66675</xdr:rowOff>
    </xdr:from>
    <xdr:to>
      <xdr:col>4</xdr:col>
      <xdr:colOff>152400</xdr:colOff>
      <xdr:row>45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647825" y="79533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48</xdr:row>
      <xdr:rowOff>76200</xdr:rowOff>
    </xdr:from>
    <xdr:to>
      <xdr:col>3</xdr:col>
      <xdr:colOff>85725</xdr:colOff>
      <xdr:row>48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181100" y="8477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48</xdr:row>
      <xdr:rowOff>76200</xdr:rowOff>
    </xdr:from>
    <xdr:to>
      <xdr:col>4</xdr:col>
      <xdr:colOff>123825</xdr:colOff>
      <xdr:row>48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619250" y="84772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49</xdr:row>
      <xdr:rowOff>76200</xdr:rowOff>
    </xdr:from>
    <xdr:to>
      <xdr:col>3</xdr:col>
      <xdr:colOff>104775</xdr:colOff>
      <xdr:row>49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200150" y="86391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49</xdr:row>
      <xdr:rowOff>66675</xdr:rowOff>
    </xdr:from>
    <xdr:to>
      <xdr:col>4</xdr:col>
      <xdr:colOff>152400</xdr:colOff>
      <xdr:row>49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647825" y="862965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54</xdr:row>
      <xdr:rowOff>0</xdr:rowOff>
    </xdr:from>
    <xdr:to>
      <xdr:col>3</xdr:col>
      <xdr:colOff>85725</xdr:colOff>
      <xdr:row>54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181100" y="94202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54</xdr:row>
      <xdr:rowOff>0</xdr:rowOff>
    </xdr:from>
    <xdr:to>
      <xdr:col>4</xdr:col>
      <xdr:colOff>123825</xdr:colOff>
      <xdr:row>54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619250" y="94202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0</xdr:rowOff>
    </xdr:from>
    <xdr:to>
      <xdr:col>3</xdr:col>
      <xdr:colOff>104775</xdr:colOff>
      <xdr:row>54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200150" y="94202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54</xdr:row>
      <xdr:rowOff>0</xdr:rowOff>
    </xdr:from>
    <xdr:to>
      <xdr:col>4</xdr:col>
      <xdr:colOff>152400</xdr:colOff>
      <xdr:row>54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647825" y="9420225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45</xdr:row>
      <xdr:rowOff>76200</xdr:rowOff>
    </xdr:from>
    <xdr:to>
      <xdr:col>3</xdr:col>
      <xdr:colOff>85725</xdr:colOff>
      <xdr:row>45</xdr:row>
      <xdr:rowOff>123825</xdr:rowOff>
    </xdr:to>
    <xdr:sp macro="" textlink="">
      <xdr:nvSpPr>
        <xdr:cNvPr id="2" name="Объект 5"/>
        <xdr:cNvSpPr>
          <a:spLocks/>
        </xdr:cNvSpPr>
      </xdr:nvSpPr>
      <xdr:spPr bwMode="auto">
        <a:xfrm>
          <a:off x="1390650" y="7924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45</xdr:row>
      <xdr:rowOff>76200</xdr:rowOff>
    </xdr:from>
    <xdr:to>
      <xdr:col>4</xdr:col>
      <xdr:colOff>123825</xdr:colOff>
      <xdr:row>45</xdr:row>
      <xdr:rowOff>123825</xdr:rowOff>
    </xdr:to>
    <xdr:sp macro="" textlink="">
      <xdr:nvSpPr>
        <xdr:cNvPr id="3" name="Объект 7"/>
        <xdr:cNvSpPr>
          <a:spLocks/>
        </xdr:cNvSpPr>
      </xdr:nvSpPr>
      <xdr:spPr bwMode="auto">
        <a:xfrm>
          <a:off x="1828800" y="79248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76200</xdr:rowOff>
    </xdr:from>
    <xdr:to>
      <xdr:col>3</xdr:col>
      <xdr:colOff>104775</xdr:colOff>
      <xdr:row>46</xdr:row>
      <xdr:rowOff>123825</xdr:rowOff>
    </xdr:to>
    <xdr:sp macro="" textlink="">
      <xdr:nvSpPr>
        <xdr:cNvPr id="4" name="Объект 8"/>
        <xdr:cNvSpPr>
          <a:spLocks/>
        </xdr:cNvSpPr>
      </xdr:nvSpPr>
      <xdr:spPr bwMode="auto">
        <a:xfrm>
          <a:off x="1409700" y="81153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46</xdr:row>
      <xdr:rowOff>66675</xdr:rowOff>
    </xdr:from>
    <xdr:to>
      <xdr:col>4</xdr:col>
      <xdr:colOff>152400</xdr:colOff>
      <xdr:row>46</xdr:row>
      <xdr:rowOff>114300</xdr:rowOff>
    </xdr:to>
    <xdr:sp macro="" textlink="">
      <xdr:nvSpPr>
        <xdr:cNvPr id="5" name="Объект 8"/>
        <xdr:cNvSpPr>
          <a:spLocks/>
        </xdr:cNvSpPr>
      </xdr:nvSpPr>
      <xdr:spPr bwMode="auto">
        <a:xfrm>
          <a:off x="1857375" y="81057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49</xdr:row>
      <xdr:rowOff>76200</xdr:rowOff>
    </xdr:from>
    <xdr:to>
      <xdr:col>3</xdr:col>
      <xdr:colOff>85725</xdr:colOff>
      <xdr:row>49</xdr:row>
      <xdr:rowOff>123825</xdr:rowOff>
    </xdr:to>
    <xdr:sp macro="" textlink="">
      <xdr:nvSpPr>
        <xdr:cNvPr id="6" name="Объект 5"/>
        <xdr:cNvSpPr>
          <a:spLocks/>
        </xdr:cNvSpPr>
      </xdr:nvSpPr>
      <xdr:spPr bwMode="auto">
        <a:xfrm>
          <a:off x="1390650" y="8677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49</xdr:row>
      <xdr:rowOff>76200</xdr:rowOff>
    </xdr:from>
    <xdr:to>
      <xdr:col>4</xdr:col>
      <xdr:colOff>123825</xdr:colOff>
      <xdr:row>49</xdr:row>
      <xdr:rowOff>123825</xdr:rowOff>
    </xdr:to>
    <xdr:sp macro="" textlink="">
      <xdr:nvSpPr>
        <xdr:cNvPr id="7" name="Объект 7"/>
        <xdr:cNvSpPr>
          <a:spLocks/>
        </xdr:cNvSpPr>
      </xdr:nvSpPr>
      <xdr:spPr bwMode="auto">
        <a:xfrm>
          <a:off x="1828800" y="86772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50</xdr:row>
      <xdr:rowOff>76200</xdr:rowOff>
    </xdr:from>
    <xdr:to>
      <xdr:col>3</xdr:col>
      <xdr:colOff>104775</xdr:colOff>
      <xdr:row>50</xdr:row>
      <xdr:rowOff>123825</xdr:rowOff>
    </xdr:to>
    <xdr:sp macro="" textlink="">
      <xdr:nvSpPr>
        <xdr:cNvPr id="8" name="Объект 8"/>
        <xdr:cNvSpPr>
          <a:spLocks/>
        </xdr:cNvSpPr>
      </xdr:nvSpPr>
      <xdr:spPr bwMode="auto">
        <a:xfrm>
          <a:off x="1409700" y="8839200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50</xdr:row>
      <xdr:rowOff>66675</xdr:rowOff>
    </xdr:from>
    <xdr:to>
      <xdr:col>4</xdr:col>
      <xdr:colOff>152400</xdr:colOff>
      <xdr:row>50</xdr:row>
      <xdr:rowOff>114300</xdr:rowOff>
    </xdr:to>
    <xdr:sp macro="" textlink="">
      <xdr:nvSpPr>
        <xdr:cNvPr id="9" name="Объект 8"/>
        <xdr:cNvSpPr>
          <a:spLocks/>
        </xdr:cNvSpPr>
      </xdr:nvSpPr>
      <xdr:spPr bwMode="auto">
        <a:xfrm>
          <a:off x="1857375" y="8829675"/>
          <a:ext cx="66675" cy="476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55</xdr:row>
      <xdr:rowOff>0</xdr:rowOff>
    </xdr:from>
    <xdr:to>
      <xdr:col>3</xdr:col>
      <xdr:colOff>85725</xdr:colOff>
      <xdr:row>55</xdr:row>
      <xdr:rowOff>0</xdr:rowOff>
    </xdr:to>
    <xdr:sp macro="" textlink="">
      <xdr:nvSpPr>
        <xdr:cNvPr id="10" name="Объект 5"/>
        <xdr:cNvSpPr>
          <a:spLocks/>
        </xdr:cNvSpPr>
      </xdr:nvSpPr>
      <xdr:spPr bwMode="auto">
        <a:xfrm>
          <a:off x="1390650" y="96202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55</xdr:row>
      <xdr:rowOff>0</xdr:rowOff>
    </xdr:from>
    <xdr:to>
      <xdr:col>4</xdr:col>
      <xdr:colOff>123825</xdr:colOff>
      <xdr:row>55</xdr:row>
      <xdr:rowOff>0</xdr:rowOff>
    </xdr:to>
    <xdr:sp macro="" textlink="">
      <xdr:nvSpPr>
        <xdr:cNvPr id="11" name="Объект 7"/>
        <xdr:cNvSpPr>
          <a:spLocks/>
        </xdr:cNvSpPr>
      </xdr:nvSpPr>
      <xdr:spPr bwMode="auto">
        <a:xfrm>
          <a:off x="1828800" y="96202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55</xdr:row>
      <xdr:rowOff>0</xdr:rowOff>
    </xdr:from>
    <xdr:to>
      <xdr:col>3</xdr:col>
      <xdr:colOff>104775</xdr:colOff>
      <xdr:row>55</xdr:row>
      <xdr:rowOff>0</xdr:rowOff>
    </xdr:to>
    <xdr:sp macro="" textlink="">
      <xdr:nvSpPr>
        <xdr:cNvPr id="12" name="Объект 8"/>
        <xdr:cNvSpPr>
          <a:spLocks/>
        </xdr:cNvSpPr>
      </xdr:nvSpPr>
      <xdr:spPr bwMode="auto">
        <a:xfrm>
          <a:off x="1409700" y="96202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55</xdr:row>
      <xdr:rowOff>0</xdr:rowOff>
    </xdr:from>
    <xdr:to>
      <xdr:col>4</xdr:col>
      <xdr:colOff>152400</xdr:colOff>
      <xdr:row>55</xdr:row>
      <xdr:rowOff>0</xdr:rowOff>
    </xdr:to>
    <xdr:sp macro="" textlink="">
      <xdr:nvSpPr>
        <xdr:cNvPr id="13" name="Объект 8"/>
        <xdr:cNvSpPr>
          <a:spLocks/>
        </xdr:cNvSpPr>
      </xdr:nvSpPr>
      <xdr:spPr bwMode="auto">
        <a:xfrm>
          <a:off x="1857375" y="9620250"/>
          <a:ext cx="66675" cy="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0 w 16384"/>
            <a:gd name="T5" fmla="*/ 0 h 16384"/>
            <a:gd name="T6" fmla="*/ 2147483647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0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8426" y="0"/>
              </a:moveTo>
              <a:lnTo>
                <a:pt x="16384" y="16384"/>
              </a:lnTo>
              <a:lnTo>
                <a:pt x="0" y="16384"/>
              </a:lnTo>
              <a:lnTo>
                <a:pt x="8426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0"/>
  <sheetViews>
    <sheetView showZeros="0" tabSelected="1" view="pageBreakPreview" topLeftCell="A6" zoomScale="70" zoomScaleNormal="100" zoomScaleSheetLayoutView="70" workbookViewId="0">
      <selection activeCell="M94" sqref="M94"/>
    </sheetView>
  </sheetViews>
  <sheetFormatPr defaultRowHeight="12.75" x14ac:dyDescent="0.2"/>
  <cols>
    <col min="1" max="2" width="13.28515625" style="16" customWidth="1"/>
    <col min="3" max="3" width="14.42578125" style="16" customWidth="1"/>
    <col min="4" max="4" width="12.140625" style="16" customWidth="1"/>
    <col min="5" max="5" width="5.140625" style="16" customWidth="1"/>
    <col min="6" max="6" width="8.140625" style="16" customWidth="1"/>
    <col min="7" max="7" width="8.5703125" style="16" customWidth="1"/>
    <col min="8" max="8" width="10" style="16" customWidth="1"/>
    <col min="9" max="10" width="8.7109375" style="16" customWidth="1"/>
    <col min="11" max="11" width="10" style="16" customWidth="1"/>
    <col min="12" max="79" width="8.7109375" style="16" customWidth="1"/>
    <col min="80" max="256" width="9.140625" style="16"/>
    <col min="257" max="258" width="13.28515625" style="16" customWidth="1"/>
    <col min="259" max="259" width="14.42578125" style="16" customWidth="1"/>
    <col min="260" max="260" width="12.140625" style="16" customWidth="1"/>
    <col min="261" max="261" width="5.140625" style="16" customWidth="1"/>
    <col min="262" max="262" width="8.140625" style="16" customWidth="1"/>
    <col min="263" max="263" width="8.5703125" style="16" customWidth="1"/>
    <col min="264" max="264" width="10" style="16" customWidth="1"/>
    <col min="265" max="266" width="8.7109375" style="16" customWidth="1"/>
    <col min="267" max="267" width="10" style="16" customWidth="1"/>
    <col min="268" max="335" width="8.7109375" style="16" customWidth="1"/>
    <col min="336" max="512" width="9.140625" style="16"/>
    <col min="513" max="514" width="13.28515625" style="16" customWidth="1"/>
    <col min="515" max="515" width="14.42578125" style="16" customWidth="1"/>
    <col min="516" max="516" width="12.140625" style="16" customWidth="1"/>
    <col min="517" max="517" width="5.140625" style="16" customWidth="1"/>
    <col min="518" max="518" width="8.140625" style="16" customWidth="1"/>
    <col min="519" max="519" width="8.5703125" style="16" customWidth="1"/>
    <col min="520" max="520" width="10" style="16" customWidth="1"/>
    <col min="521" max="522" width="8.7109375" style="16" customWidth="1"/>
    <col min="523" max="523" width="10" style="16" customWidth="1"/>
    <col min="524" max="591" width="8.7109375" style="16" customWidth="1"/>
    <col min="592" max="768" width="9.140625" style="16"/>
    <col min="769" max="770" width="13.28515625" style="16" customWidth="1"/>
    <col min="771" max="771" width="14.42578125" style="16" customWidth="1"/>
    <col min="772" max="772" width="12.140625" style="16" customWidth="1"/>
    <col min="773" max="773" width="5.140625" style="16" customWidth="1"/>
    <col min="774" max="774" width="8.140625" style="16" customWidth="1"/>
    <col min="775" max="775" width="8.5703125" style="16" customWidth="1"/>
    <col min="776" max="776" width="10" style="16" customWidth="1"/>
    <col min="777" max="778" width="8.7109375" style="16" customWidth="1"/>
    <col min="779" max="779" width="10" style="16" customWidth="1"/>
    <col min="780" max="847" width="8.7109375" style="16" customWidth="1"/>
    <col min="848" max="1024" width="9.140625" style="16"/>
    <col min="1025" max="1026" width="13.28515625" style="16" customWidth="1"/>
    <col min="1027" max="1027" width="14.42578125" style="16" customWidth="1"/>
    <col min="1028" max="1028" width="12.140625" style="16" customWidth="1"/>
    <col min="1029" max="1029" width="5.140625" style="16" customWidth="1"/>
    <col min="1030" max="1030" width="8.140625" style="16" customWidth="1"/>
    <col min="1031" max="1031" width="8.5703125" style="16" customWidth="1"/>
    <col min="1032" max="1032" width="10" style="16" customWidth="1"/>
    <col min="1033" max="1034" width="8.7109375" style="16" customWidth="1"/>
    <col min="1035" max="1035" width="10" style="16" customWidth="1"/>
    <col min="1036" max="1103" width="8.7109375" style="16" customWidth="1"/>
    <col min="1104" max="1280" width="9.140625" style="16"/>
    <col min="1281" max="1282" width="13.28515625" style="16" customWidth="1"/>
    <col min="1283" max="1283" width="14.42578125" style="16" customWidth="1"/>
    <col min="1284" max="1284" width="12.140625" style="16" customWidth="1"/>
    <col min="1285" max="1285" width="5.140625" style="16" customWidth="1"/>
    <col min="1286" max="1286" width="8.140625" style="16" customWidth="1"/>
    <col min="1287" max="1287" width="8.5703125" style="16" customWidth="1"/>
    <col min="1288" max="1288" width="10" style="16" customWidth="1"/>
    <col min="1289" max="1290" width="8.7109375" style="16" customWidth="1"/>
    <col min="1291" max="1291" width="10" style="16" customWidth="1"/>
    <col min="1292" max="1359" width="8.7109375" style="16" customWidth="1"/>
    <col min="1360" max="1536" width="9.140625" style="16"/>
    <col min="1537" max="1538" width="13.28515625" style="16" customWidth="1"/>
    <col min="1539" max="1539" width="14.42578125" style="16" customWidth="1"/>
    <col min="1540" max="1540" width="12.140625" style="16" customWidth="1"/>
    <col min="1541" max="1541" width="5.140625" style="16" customWidth="1"/>
    <col min="1542" max="1542" width="8.140625" style="16" customWidth="1"/>
    <col min="1543" max="1543" width="8.5703125" style="16" customWidth="1"/>
    <col min="1544" max="1544" width="10" style="16" customWidth="1"/>
    <col min="1545" max="1546" width="8.7109375" style="16" customWidth="1"/>
    <col min="1547" max="1547" width="10" style="16" customWidth="1"/>
    <col min="1548" max="1615" width="8.7109375" style="16" customWidth="1"/>
    <col min="1616" max="1792" width="9.140625" style="16"/>
    <col min="1793" max="1794" width="13.28515625" style="16" customWidth="1"/>
    <col min="1795" max="1795" width="14.42578125" style="16" customWidth="1"/>
    <col min="1796" max="1796" width="12.140625" style="16" customWidth="1"/>
    <col min="1797" max="1797" width="5.140625" style="16" customWidth="1"/>
    <col min="1798" max="1798" width="8.140625" style="16" customWidth="1"/>
    <col min="1799" max="1799" width="8.5703125" style="16" customWidth="1"/>
    <col min="1800" max="1800" width="10" style="16" customWidth="1"/>
    <col min="1801" max="1802" width="8.7109375" style="16" customWidth="1"/>
    <col min="1803" max="1803" width="10" style="16" customWidth="1"/>
    <col min="1804" max="1871" width="8.7109375" style="16" customWidth="1"/>
    <col min="1872" max="2048" width="9.140625" style="16"/>
    <col min="2049" max="2050" width="13.28515625" style="16" customWidth="1"/>
    <col min="2051" max="2051" width="14.42578125" style="16" customWidth="1"/>
    <col min="2052" max="2052" width="12.140625" style="16" customWidth="1"/>
    <col min="2053" max="2053" width="5.140625" style="16" customWidth="1"/>
    <col min="2054" max="2054" width="8.140625" style="16" customWidth="1"/>
    <col min="2055" max="2055" width="8.5703125" style="16" customWidth="1"/>
    <col min="2056" max="2056" width="10" style="16" customWidth="1"/>
    <col min="2057" max="2058" width="8.7109375" style="16" customWidth="1"/>
    <col min="2059" max="2059" width="10" style="16" customWidth="1"/>
    <col min="2060" max="2127" width="8.7109375" style="16" customWidth="1"/>
    <col min="2128" max="2304" width="9.140625" style="16"/>
    <col min="2305" max="2306" width="13.28515625" style="16" customWidth="1"/>
    <col min="2307" max="2307" width="14.42578125" style="16" customWidth="1"/>
    <col min="2308" max="2308" width="12.140625" style="16" customWidth="1"/>
    <col min="2309" max="2309" width="5.140625" style="16" customWidth="1"/>
    <col min="2310" max="2310" width="8.140625" style="16" customWidth="1"/>
    <col min="2311" max="2311" width="8.5703125" style="16" customWidth="1"/>
    <col min="2312" max="2312" width="10" style="16" customWidth="1"/>
    <col min="2313" max="2314" width="8.7109375" style="16" customWidth="1"/>
    <col min="2315" max="2315" width="10" style="16" customWidth="1"/>
    <col min="2316" max="2383" width="8.7109375" style="16" customWidth="1"/>
    <col min="2384" max="2560" width="9.140625" style="16"/>
    <col min="2561" max="2562" width="13.28515625" style="16" customWidth="1"/>
    <col min="2563" max="2563" width="14.42578125" style="16" customWidth="1"/>
    <col min="2564" max="2564" width="12.140625" style="16" customWidth="1"/>
    <col min="2565" max="2565" width="5.140625" style="16" customWidth="1"/>
    <col min="2566" max="2566" width="8.140625" style="16" customWidth="1"/>
    <col min="2567" max="2567" width="8.5703125" style="16" customWidth="1"/>
    <col min="2568" max="2568" width="10" style="16" customWidth="1"/>
    <col min="2569" max="2570" width="8.7109375" style="16" customWidth="1"/>
    <col min="2571" max="2571" width="10" style="16" customWidth="1"/>
    <col min="2572" max="2639" width="8.7109375" style="16" customWidth="1"/>
    <col min="2640" max="2816" width="9.140625" style="16"/>
    <col min="2817" max="2818" width="13.28515625" style="16" customWidth="1"/>
    <col min="2819" max="2819" width="14.42578125" style="16" customWidth="1"/>
    <col min="2820" max="2820" width="12.140625" style="16" customWidth="1"/>
    <col min="2821" max="2821" width="5.140625" style="16" customWidth="1"/>
    <col min="2822" max="2822" width="8.140625" style="16" customWidth="1"/>
    <col min="2823" max="2823" width="8.5703125" style="16" customWidth="1"/>
    <col min="2824" max="2824" width="10" style="16" customWidth="1"/>
    <col min="2825" max="2826" width="8.7109375" style="16" customWidth="1"/>
    <col min="2827" max="2827" width="10" style="16" customWidth="1"/>
    <col min="2828" max="2895" width="8.7109375" style="16" customWidth="1"/>
    <col min="2896" max="3072" width="9.140625" style="16"/>
    <col min="3073" max="3074" width="13.28515625" style="16" customWidth="1"/>
    <col min="3075" max="3075" width="14.42578125" style="16" customWidth="1"/>
    <col min="3076" max="3076" width="12.140625" style="16" customWidth="1"/>
    <col min="3077" max="3077" width="5.140625" style="16" customWidth="1"/>
    <col min="3078" max="3078" width="8.140625" style="16" customWidth="1"/>
    <col min="3079" max="3079" width="8.5703125" style="16" customWidth="1"/>
    <col min="3080" max="3080" width="10" style="16" customWidth="1"/>
    <col min="3081" max="3082" width="8.7109375" style="16" customWidth="1"/>
    <col min="3083" max="3083" width="10" style="16" customWidth="1"/>
    <col min="3084" max="3151" width="8.7109375" style="16" customWidth="1"/>
    <col min="3152" max="3328" width="9.140625" style="16"/>
    <col min="3329" max="3330" width="13.28515625" style="16" customWidth="1"/>
    <col min="3331" max="3331" width="14.42578125" style="16" customWidth="1"/>
    <col min="3332" max="3332" width="12.140625" style="16" customWidth="1"/>
    <col min="3333" max="3333" width="5.140625" style="16" customWidth="1"/>
    <col min="3334" max="3334" width="8.140625" style="16" customWidth="1"/>
    <col min="3335" max="3335" width="8.5703125" style="16" customWidth="1"/>
    <col min="3336" max="3336" width="10" style="16" customWidth="1"/>
    <col min="3337" max="3338" width="8.7109375" style="16" customWidth="1"/>
    <col min="3339" max="3339" width="10" style="16" customWidth="1"/>
    <col min="3340" max="3407" width="8.7109375" style="16" customWidth="1"/>
    <col min="3408" max="3584" width="9.140625" style="16"/>
    <col min="3585" max="3586" width="13.28515625" style="16" customWidth="1"/>
    <col min="3587" max="3587" width="14.42578125" style="16" customWidth="1"/>
    <col min="3588" max="3588" width="12.140625" style="16" customWidth="1"/>
    <col min="3589" max="3589" width="5.140625" style="16" customWidth="1"/>
    <col min="3590" max="3590" width="8.140625" style="16" customWidth="1"/>
    <col min="3591" max="3591" width="8.5703125" style="16" customWidth="1"/>
    <col min="3592" max="3592" width="10" style="16" customWidth="1"/>
    <col min="3593" max="3594" width="8.7109375" style="16" customWidth="1"/>
    <col min="3595" max="3595" width="10" style="16" customWidth="1"/>
    <col min="3596" max="3663" width="8.7109375" style="16" customWidth="1"/>
    <col min="3664" max="3840" width="9.140625" style="16"/>
    <col min="3841" max="3842" width="13.28515625" style="16" customWidth="1"/>
    <col min="3843" max="3843" width="14.42578125" style="16" customWidth="1"/>
    <col min="3844" max="3844" width="12.140625" style="16" customWidth="1"/>
    <col min="3845" max="3845" width="5.140625" style="16" customWidth="1"/>
    <col min="3846" max="3846" width="8.140625" style="16" customWidth="1"/>
    <col min="3847" max="3847" width="8.5703125" style="16" customWidth="1"/>
    <col min="3848" max="3848" width="10" style="16" customWidth="1"/>
    <col min="3849" max="3850" width="8.7109375" style="16" customWidth="1"/>
    <col min="3851" max="3851" width="10" style="16" customWidth="1"/>
    <col min="3852" max="3919" width="8.7109375" style="16" customWidth="1"/>
    <col min="3920" max="4096" width="9.140625" style="16"/>
    <col min="4097" max="4098" width="13.28515625" style="16" customWidth="1"/>
    <col min="4099" max="4099" width="14.42578125" style="16" customWidth="1"/>
    <col min="4100" max="4100" width="12.140625" style="16" customWidth="1"/>
    <col min="4101" max="4101" width="5.140625" style="16" customWidth="1"/>
    <col min="4102" max="4102" width="8.140625" style="16" customWidth="1"/>
    <col min="4103" max="4103" width="8.5703125" style="16" customWidth="1"/>
    <col min="4104" max="4104" width="10" style="16" customWidth="1"/>
    <col min="4105" max="4106" width="8.7109375" style="16" customWidth="1"/>
    <col min="4107" max="4107" width="10" style="16" customWidth="1"/>
    <col min="4108" max="4175" width="8.7109375" style="16" customWidth="1"/>
    <col min="4176" max="4352" width="9.140625" style="16"/>
    <col min="4353" max="4354" width="13.28515625" style="16" customWidth="1"/>
    <col min="4355" max="4355" width="14.42578125" style="16" customWidth="1"/>
    <col min="4356" max="4356" width="12.140625" style="16" customWidth="1"/>
    <col min="4357" max="4357" width="5.140625" style="16" customWidth="1"/>
    <col min="4358" max="4358" width="8.140625" style="16" customWidth="1"/>
    <col min="4359" max="4359" width="8.5703125" style="16" customWidth="1"/>
    <col min="4360" max="4360" width="10" style="16" customWidth="1"/>
    <col min="4361" max="4362" width="8.7109375" style="16" customWidth="1"/>
    <col min="4363" max="4363" width="10" style="16" customWidth="1"/>
    <col min="4364" max="4431" width="8.7109375" style="16" customWidth="1"/>
    <col min="4432" max="4608" width="9.140625" style="16"/>
    <col min="4609" max="4610" width="13.28515625" style="16" customWidth="1"/>
    <col min="4611" max="4611" width="14.42578125" style="16" customWidth="1"/>
    <col min="4612" max="4612" width="12.140625" style="16" customWidth="1"/>
    <col min="4613" max="4613" width="5.140625" style="16" customWidth="1"/>
    <col min="4614" max="4614" width="8.140625" style="16" customWidth="1"/>
    <col min="4615" max="4615" width="8.5703125" style="16" customWidth="1"/>
    <col min="4616" max="4616" width="10" style="16" customWidth="1"/>
    <col min="4617" max="4618" width="8.7109375" style="16" customWidth="1"/>
    <col min="4619" max="4619" width="10" style="16" customWidth="1"/>
    <col min="4620" max="4687" width="8.7109375" style="16" customWidth="1"/>
    <col min="4688" max="4864" width="9.140625" style="16"/>
    <col min="4865" max="4866" width="13.28515625" style="16" customWidth="1"/>
    <col min="4867" max="4867" width="14.42578125" style="16" customWidth="1"/>
    <col min="4868" max="4868" width="12.140625" style="16" customWidth="1"/>
    <col min="4869" max="4869" width="5.140625" style="16" customWidth="1"/>
    <col min="4870" max="4870" width="8.140625" style="16" customWidth="1"/>
    <col min="4871" max="4871" width="8.5703125" style="16" customWidth="1"/>
    <col min="4872" max="4872" width="10" style="16" customWidth="1"/>
    <col min="4873" max="4874" width="8.7109375" style="16" customWidth="1"/>
    <col min="4875" max="4875" width="10" style="16" customWidth="1"/>
    <col min="4876" max="4943" width="8.7109375" style="16" customWidth="1"/>
    <col min="4944" max="5120" width="9.140625" style="16"/>
    <col min="5121" max="5122" width="13.28515625" style="16" customWidth="1"/>
    <col min="5123" max="5123" width="14.42578125" style="16" customWidth="1"/>
    <col min="5124" max="5124" width="12.140625" style="16" customWidth="1"/>
    <col min="5125" max="5125" width="5.140625" style="16" customWidth="1"/>
    <col min="5126" max="5126" width="8.140625" style="16" customWidth="1"/>
    <col min="5127" max="5127" width="8.5703125" style="16" customWidth="1"/>
    <col min="5128" max="5128" width="10" style="16" customWidth="1"/>
    <col min="5129" max="5130" width="8.7109375" style="16" customWidth="1"/>
    <col min="5131" max="5131" width="10" style="16" customWidth="1"/>
    <col min="5132" max="5199" width="8.7109375" style="16" customWidth="1"/>
    <col min="5200" max="5376" width="9.140625" style="16"/>
    <col min="5377" max="5378" width="13.28515625" style="16" customWidth="1"/>
    <col min="5379" max="5379" width="14.42578125" style="16" customWidth="1"/>
    <col min="5380" max="5380" width="12.140625" style="16" customWidth="1"/>
    <col min="5381" max="5381" width="5.140625" style="16" customWidth="1"/>
    <col min="5382" max="5382" width="8.140625" style="16" customWidth="1"/>
    <col min="5383" max="5383" width="8.5703125" style="16" customWidth="1"/>
    <col min="5384" max="5384" width="10" style="16" customWidth="1"/>
    <col min="5385" max="5386" width="8.7109375" style="16" customWidth="1"/>
    <col min="5387" max="5387" width="10" style="16" customWidth="1"/>
    <col min="5388" max="5455" width="8.7109375" style="16" customWidth="1"/>
    <col min="5456" max="5632" width="9.140625" style="16"/>
    <col min="5633" max="5634" width="13.28515625" style="16" customWidth="1"/>
    <col min="5635" max="5635" width="14.42578125" style="16" customWidth="1"/>
    <col min="5636" max="5636" width="12.140625" style="16" customWidth="1"/>
    <col min="5637" max="5637" width="5.140625" style="16" customWidth="1"/>
    <col min="5638" max="5638" width="8.140625" style="16" customWidth="1"/>
    <col min="5639" max="5639" width="8.5703125" style="16" customWidth="1"/>
    <col min="5640" max="5640" width="10" style="16" customWidth="1"/>
    <col min="5641" max="5642" width="8.7109375" style="16" customWidth="1"/>
    <col min="5643" max="5643" width="10" style="16" customWidth="1"/>
    <col min="5644" max="5711" width="8.7109375" style="16" customWidth="1"/>
    <col min="5712" max="5888" width="9.140625" style="16"/>
    <col min="5889" max="5890" width="13.28515625" style="16" customWidth="1"/>
    <col min="5891" max="5891" width="14.42578125" style="16" customWidth="1"/>
    <col min="5892" max="5892" width="12.140625" style="16" customWidth="1"/>
    <col min="5893" max="5893" width="5.140625" style="16" customWidth="1"/>
    <col min="5894" max="5894" width="8.140625" style="16" customWidth="1"/>
    <col min="5895" max="5895" width="8.5703125" style="16" customWidth="1"/>
    <col min="5896" max="5896" width="10" style="16" customWidth="1"/>
    <col min="5897" max="5898" width="8.7109375" style="16" customWidth="1"/>
    <col min="5899" max="5899" width="10" style="16" customWidth="1"/>
    <col min="5900" max="5967" width="8.7109375" style="16" customWidth="1"/>
    <col min="5968" max="6144" width="9.140625" style="16"/>
    <col min="6145" max="6146" width="13.28515625" style="16" customWidth="1"/>
    <col min="6147" max="6147" width="14.42578125" style="16" customWidth="1"/>
    <col min="6148" max="6148" width="12.140625" style="16" customWidth="1"/>
    <col min="6149" max="6149" width="5.140625" style="16" customWidth="1"/>
    <col min="6150" max="6150" width="8.140625" style="16" customWidth="1"/>
    <col min="6151" max="6151" width="8.5703125" style="16" customWidth="1"/>
    <col min="6152" max="6152" width="10" style="16" customWidth="1"/>
    <col min="6153" max="6154" width="8.7109375" style="16" customWidth="1"/>
    <col min="6155" max="6155" width="10" style="16" customWidth="1"/>
    <col min="6156" max="6223" width="8.7109375" style="16" customWidth="1"/>
    <col min="6224" max="6400" width="9.140625" style="16"/>
    <col min="6401" max="6402" width="13.28515625" style="16" customWidth="1"/>
    <col min="6403" max="6403" width="14.42578125" style="16" customWidth="1"/>
    <col min="6404" max="6404" width="12.140625" style="16" customWidth="1"/>
    <col min="6405" max="6405" width="5.140625" style="16" customWidth="1"/>
    <col min="6406" max="6406" width="8.140625" style="16" customWidth="1"/>
    <col min="6407" max="6407" width="8.5703125" style="16" customWidth="1"/>
    <col min="6408" max="6408" width="10" style="16" customWidth="1"/>
    <col min="6409" max="6410" width="8.7109375" style="16" customWidth="1"/>
    <col min="6411" max="6411" width="10" style="16" customWidth="1"/>
    <col min="6412" max="6479" width="8.7109375" style="16" customWidth="1"/>
    <col min="6480" max="6656" width="9.140625" style="16"/>
    <col min="6657" max="6658" width="13.28515625" style="16" customWidth="1"/>
    <col min="6659" max="6659" width="14.42578125" style="16" customWidth="1"/>
    <col min="6660" max="6660" width="12.140625" style="16" customWidth="1"/>
    <col min="6661" max="6661" width="5.140625" style="16" customWidth="1"/>
    <col min="6662" max="6662" width="8.140625" style="16" customWidth="1"/>
    <col min="6663" max="6663" width="8.5703125" style="16" customWidth="1"/>
    <col min="6664" max="6664" width="10" style="16" customWidth="1"/>
    <col min="6665" max="6666" width="8.7109375" style="16" customWidth="1"/>
    <col min="6667" max="6667" width="10" style="16" customWidth="1"/>
    <col min="6668" max="6735" width="8.7109375" style="16" customWidth="1"/>
    <col min="6736" max="6912" width="9.140625" style="16"/>
    <col min="6913" max="6914" width="13.28515625" style="16" customWidth="1"/>
    <col min="6915" max="6915" width="14.42578125" style="16" customWidth="1"/>
    <col min="6916" max="6916" width="12.140625" style="16" customWidth="1"/>
    <col min="6917" max="6917" width="5.140625" style="16" customWidth="1"/>
    <col min="6918" max="6918" width="8.140625" style="16" customWidth="1"/>
    <col min="6919" max="6919" width="8.5703125" style="16" customWidth="1"/>
    <col min="6920" max="6920" width="10" style="16" customWidth="1"/>
    <col min="6921" max="6922" width="8.7109375" style="16" customWidth="1"/>
    <col min="6923" max="6923" width="10" style="16" customWidth="1"/>
    <col min="6924" max="6991" width="8.7109375" style="16" customWidth="1"/>
    <col min="6992" max="7168" width="9.140625" style="16"/>
    <col min="7169" max="7170" width="13.28515625" style="16" customWidth="1"/>
    <col min="7171" max="7171" width="14.42578125" style="16" customWidth="1"/>
    <col min="7172" max="7172" width="12.140625" style="16" customWidth="1"/>
    <col min="7173" max="7173" width="5.140625" style="16" customWidth="1"/>
    <col min="7174" max="7174" width="8.140625" style="16" customWidth="1"/>
    <col min="7175" max="7175" width="8.5703125" style="16" customWidth="1"/>
    <col min="7176" max="7176" width="10" style="16" customWidth="1"/>
    <col min="7177" max="7178" width="8.7109375" style="16" customWidth="1"/>
    <col min="7179" max="7179" width="10" style="16" customWidth="1"/>
    <col min="7180" max="7247" width="8.7109375" style="16" customWidth="1"/>
    <col min="7248" max="7424" width="9.140625" style="16"/>
    <col min="7425" max="7426" width="13.28515625" style="16" customWidth="1"/>
    <col min="7427" max="7427" width="14.42578125" style="16" customWidth="1"/>
    <col min="7428" max="7428" width="12.140625" style="16" customWidth="1"/>
    <col min="7429" max="7429" width="5.140625" style="16" customWidth="1"/>
    <col min="7430" max="7430" width="8.140625" style="16" customWidth="1"/>
    <col min="7431" max="7431" width="8.5703125" style="16" customWidth="1"/>
    <col min="7432" max="7432" width="10" style="16" customWidth="1"/>
    <col min="7433" max="7434" width="8.7109375" style="16" customWidth="1"/>
    <col min="7435" max="7435" width="10" style="16" customWidth="1"/>
    <col min="7436" max="7503" width="8.7109375" style="16" customWidth="1"/>
    <col min="7504" max="7680" width="9.140625" style="16"/>
    <col min="7681" max="7682" width="13.28515625" style="16" customWidth="1"/>
    <col min="7683" max="7683" width="14.42578125" style="16" customWidth="1"/>
    <col min="7684" max="7684" width="12.140625" style="16" customWidth="1"/>
    <col min="7685" max="7685" width="5.140625" style="16" customWidth="1"/>
    <col min="7686" max="7686" width="8.140625" style="16" customWidth="1"/>
    <col min="7687" max="7687" width="8.5703125" style="16" customWidth="1"/>
    <col min="7688" max="7688" width="10" style="16" customWidth="1"/>
    <col min="7689" max="7690" width="8.7109375" style="16" customWidth="1"/>
    <col min="7691" max="7691" width="10" style="16" customWidth="1"/>
    <col min="7692" max="7759" width="8.7109375" style="16" customWidth="1"/>
    <col min="7760" max="7936" width="9.140625" style="16"/>
    <col min="7937" max="7938" width="13.28515625" style="16" customWidth="1"/>
    <col min="7939" max="7939" width="14.42578125" style="16" customWidth="1"/>
    <col min="7940" max="7940" width="12.140625" style="16" customWidth="1"/>
    <col min="7941" max="7941" width="5.140625" style="16" customWidth="1"/>
    <col min="7942" max="7942" width="8.140625" style="16" customWidth="1"/>
    <col min="7943" max="7943" width="8.5703125" style="16" customWidth="1"/>
    <col min="7944" max="7944" width="10" style="16" customWidth="1"/>
    <col min="7945" max="7946" width="8.7109375" style="16" customWidth="1"/>
    <col min="7947" max="7947" width="10" style="16" customWidth="1"/>
    <col min="7948" max="8015" width="8.7109375" style="16" customWidth="1"/>
    <col min="8016" max="8192" width="9.140625" style="16"/>
    <col min="8193" max="8194" width="13.28515625" style="16" customWidth="1"/>
    <col min="8195" max="8195" width="14.42578125" style="16" customWidth="1"/>
    <col min="8196" max="8196" width="12.140625" style="16" customWidth="1"/>
    <col min="8197" max="8197" width="5.140625" style="16" customWidth="1"/>
    <col min="8198" max="8198" width="8.140625" style="16" customWidth="1"/>
    <col min="8199" max="8199" width="8.5703125" style="16" customWidth="1"/>
    <col min="8200" max="8200" width="10" style="16" customWidth="1"/>
    <col min="8201" max="8202" width="8.7109375" style="16" customWidth="1"/>
    <col min="8203" max="8203" width="10" style="16" customWidth="1"/>
    <col min="8204" max="8271" width="8.7109375" style="16" customWidth="1"/>
    <col min="8272" max="8448" width="9.140625" style="16"/>
    <col min="8449" max="8450" width="13.28515625" style="16" customWidth="1"/>
    <col min="8451" max="8451" width="14.42578125" style="16" customWidth="1"/>
    <col min="8452" max="8452" width="12.140625" style="16" customWidth="1"/>
    <col min="8453" max="8453" width="5.140625" style="16" customWidth="1"/>
    <col min="8454" max="8454" width="8.140625" style="16" customWidth="1"/>
    <col min="8455" max="8455" width="8.5703125" style="16" customWidth="1"/>
    <col min="8456" max="8456" width="10" style="16" customWidth="1"/>
    <col min="8457" max="8458" width="8.7109375" style="16" customWidth="1"/>
    <col min="8459" max="8459" width="10" style="16" customWidth="1"/>
    <col min="8460" max="8527" width="8.7109375" style="16" customWidth="1"/>
    <col min="8528" max="8704" width="9.140625" style="16"/>
    <col min="8705" max="8706" width="13.28515625" style="16" customWidth="1"/>
    <col min="8707" max="8707" width="14.42578125" style="16" customWidth="1"/>
    <col min="8708" max="8708" width="12.140625" style="16" customWidth="1"/>
    <col min="8709" max="8709" width="5.140625" style="16" customWidth="1"/>
    <col min="8710" max="8710" width="8.140625" style="16" customWidth="1"/>
    <col min="8711" max="8711" width="8.5703125" style="16" customWidth="1"/>
    <col min="8712" max="8712" width="10" style="16" customWidth="1"/>
    <col min="8713" max="8714" width="8.7109375" style="16" customWidth="1"/>
    <col min="8715" max="8715" width="10" style="16" customWidth="1"/>
    <col min="8716" max="8783" width="8.7109375" style="16" customWidth="1"/>
    <col min="8784" max="8960" width="9.140625" style="16"/>
    <col min="8961" max="8962" width="13.28515625" style="16" customWidth="1"/>
    <col min="8963" max="8963" width="14.42578125" style="16" customWidth="1"/>
    <col min="8964" max="8964" width="12.140625" style="16" customWidth="1"/>
    <col min="8965" max="8965" width="5.140625" style="16" customWidth="1"/>
    <col min="8966" max="8966" width="8.140625" style="16" customWidth="1"/>
    <col min="8967" max="8967" width="8.5703125" style="16" customWidth="1"/>
    <col min="8968" max="8968" width="10" style="16" customWidth="1"/>
    <col min="8969" max="8970" width="8.7109375" style="16" customWidth="1"/>
    <col min="8971" max="8971" width="10" style="16" customWidth="1"/>
    <col min="8972" max="9039" width="8.7109375" style="16" customWidth="1"/>
    <col min="9040" max="9216" width="9.140625" style="16"/>
    <col min="9217" max="9218" width="13.28515625" style="16" customWidth="1"/>
    <col min="9219" max="9219" width="14.42578125" style="16" customWidth="1"/>
    <col min="9220" max="9220" width="12.140625" style="16" customWidth="1"/>
    <col min="9221" max="9221" width="5.140625" style="16" customWidth="1"/>
    <col min="9222" max="9222" width="8.140625" style="16" customWidth="1"/>
    <col min="9223" max="9223" width="8.5703125" style="16" customWidth="1"/>
    <col min="9224" max="9224" width="10" style="16" customWidth="1"/>
    <col min="9225" max="9226" width="8.7109375" style="16" customWidth="1"/>
    <col min="9227" max="9227" width="10" style="16" customWidth="1"/>
    <col min="9228" max="9295" width="8.7109375" style="16" customWidth="1"/>
    <col min="9296" max="9472" width="9.140625" style="16"/>
    <col min="9473" max="9474" width="13.28515625" style="16" customWidth="1"/>
    <col min="9475" max="9475" width="14.42578125" style="16" customWidth="1"/>
    <col min="9476" max="9476" width="12.140625" style="16" customWidth="1"/>
    <col min="9477" max="9477" width="5.140625" style="16" customWidth="1"/>
    <col min="9478" max="9478" width="8.140625" style="16" customWidth="1"/>
    <col min="9479" max="9479" width="8.5703125" style="16" customWidth="1"/>
    <col min="9480" max="9480" width="10" style="16" customWidth="1"/>
    <col min="9481" max="9482" width="8.7109375" style="16" customWidth="1"/>
    <col min="9483" max="9483" width="10" style="16" customWidth="1"/>
    <col min="9484" max="9551" width="8.7109375" style="16" customWidth="1"/>
    <col min="9552" max="9728" width="9.140625" style="16"/>
    <col min="9729" max="9730" width="13.28515625" style="16" customWidth="1"/>
    <col min="9731" max="9731" width="14.42578125" style="16" customWidth="1"/>
    <col min="9732" max="9732" width="12.140625" style="16" customWidth="1"/>
    <col min="9733" max="9733" width="5.140625" style="16" customWidth="1"/>
    <col min="9734" max="9734" width="8.140625" style="16" customWidth="1"/>
    <col min="9735" max="9735" width="8.5703125" style="16" customWidth="1"/>
    <col min="9736" max="9736" width="10" style="16" customWidth="1"/>
    <col min="9737" max="9738" width="8.7109375" style="16" customWidth="1"/>
    <col min="9739" max="9739" width="10" style="16" customWidth="1"/>
    <col min="9740" max="9807" width="8.7109375" style="16" customWidth="1"/>
    <col min="9808" max="9984" width="9.140625" style="16"/>
    <col min="9985" max="9986" width="13.28515625" style="16" customWidth="1"/>
    <col min="9987" max="9987" width="14.42578125" style="16" customWidth="1"/>
    <col min="9988" max="9988" width="12.140625" style="16" customWidth="1"/>
    <col min="9989" max="9989" width="5.140625" style="16" customWidth="1"/>
    <col min="9990" max="9990" width="8.140625" style="16" customWidth="1"/>
    <col min="9991" max="9991" width="8.5703125" style="16" customWidth="1"/>
    <col min="9992" max="9992" width="10" style="16" customWidth="1"/>
    <col min="9993" max="9994" width="8.7109375" style="16" customWidth="1"/>
    <col min="9995" max="9995" width="10" style="16" customWidth="1"/>
    <col min="9996" max="10063" width="8.7109375" style="16" customWidth="1"/>
    <col min="10064" max="10240" width="9.140625" style="16"/>
    <col min="10241" max="10242" width="13.28515625" style="16" customWidth="1"/>
    <col min="10243" max="10243" width="14.42578125" style="16" customWidth="1"/>
    <col min="10244" max="10244" width="12.140625" style="16" customWidth="1"/>
    <col min="10245" max="10245" width="5.140625" style="16" customWidth="1"/>
    <col min="10246" max="10246" width="8.140625" style="16" customWidth="1"/>
    <col min="10247" max="10247" width="8.5703125" style="16" customWidth="1"/>
    <col min="10248" max="10248" width="10" style="16" customWidth="1"/>
    <col min="10249" max="10250" width="8.7109375" style="16" customWidth="1"/>
    <col min="10251" max="10251" width="10" style="16" customWidth="1"/>
    <col min="10252" max="10319" width="8.7109375" style="16" customWidth="1"/>
    <col min="10320" max="10496" width="9.140625" style="16"/>
    <col min="10497" max="10498" width="13.28515625" style="16" customWidth="1"/>
    <col min="10499" max="10499" width="14.42578125" style="16" customWidth="1"/>
    <col min="10500" max="10500" width="12.140625" style="16" customWidth="1"/>
    <col min="10501" max="10501" width="5.140625" style="16" customWidth="1"/>
    <col min="10502" max="10502" width="8.140625" style="16" customWidth="1"/>
    <col min="10503" max="10503" width="8.5703125" style="16" customWidth="1"/>
    <col min="10504" max="10504" width="10" style="16" customWidth="1"/>
    <col min="10505" max="10506" width="8.7109375" style="16" customWidth="1"/>
    <col min="10507" max="10507" width="10" style="16" customWidth="1"/>
    <col min="10508" max="10575" width="8.7109375" style="16" customWidth="1"/>
    <col min="10576" max="10752" width="9.140625" style="16"/>
    <col min="10753" max="10754" width="13.28515625" style="16" customWidth="1"/>
    <col min="10755" max="10755" width="14.42578125" style="16" customWidth="1"/>
    <col min="10756" max="10756" width="12.140625" style="16" customWidth="1"/>
    <col min="10757" max="10757" width="5.140625" style="16" customWidth="1"/>
    <col min="10758" max="10758" width="8.140625" style="16" customWidth="1"/>
    <col min="10759" max="10759" width="8.5703125" style="16" customWidth="1"/>
    <col min="10760" max="10760" width="10" style="16" customWidth="1"/>
    <col min="10761" max="10762" width="8.7109375" style="16" customWidth="1"/>
    <col min="10763" max="10763" width="10" style="16" customWidth="1"/>
    <col min="10764" max="10831" width="8.7109375" style="16" customWidth="1"/>
    <col min="10832" max="11008" width="9.140625" style="16"/>
    <col min="11009" max="11010" width="13.28515625" style="16" customWidth="1"/>
    <col min="11011" max="11011" width="14.42578125" style="16" customWidth="1"/>
    <col min="11012" max="11012" width="12.140625" style="16" customWidth="1"/>
    <col min="11013" max="11013" width="5.140625" style="16" customWidth="1"/>
    <col min="11014" max="11014" width="8.140625" style="16" customWidth="1"/>
    <col min="11015" max="11015" width="8.5703125" style="16" customWidth="1"/>
    <col min="11016" max="11016" width="10" style="16" customWidth="1"/>
    <col min="11017" max="11018" width="8.7109375" style="16" customWidth="1"/>
    <col min="11019" max="11019" width="10" style="16" customWidth="1"/>
    <col min="11020" max="11087" width="8.7109375" style="16" customWidth="1"/>
    <col min="11088" max="11264" width="9.140625" style="16"/>
    <col min="11265" max="11266" width="13.28515625" style="16" customWidth="1"/>
    <col min="11267" max="11267" width="14.42578125" style="16" customWidth="1"/>
    <col min="11268" max="11268" width="12.140625" style="16" customWidth="1"/>
    <col min="11269" max="11269" width="5.140625" style="16" customWidth="1"/>
    <col min="11270" max="11270" width="8.140625" style="16" customWidth="1"/>
    <col min="11271" max="11271" width="8.5703125" style="16" customWidth="1"/>
    <col min="11272" max="11272" width="10" style="16" customWidth="1"/>
    <col min="11273" max="11274" width="8.7109375" style="16" customWidth="1"/>
    <col min="11275" max="11275" width="10" style="16" customWidth="1"/>
    <col min="11276" max="11343" width="8.7109375" style="16" customWidth="1"/>
    <col min="11344" max="11520" width="9.140625" style="16"/>
    <col min="11521" max="11522" width="13.28515625" style="16" customWidth="1"/>
    <col min="11523" max="11523" width="14.42578125" style="16" customWidth="1"/>
    <col min="11524" max="11524" width="12.140625" style="16" customWidth="1"/>
    <col min="11525" max="11525" width="5.140625" style="16" customWidth="1"/>
    <col min="11526" max="11526" width="8.140625" style="16" customWidth="1"/>
    <col min="11527" max="11527" width="8.5703125" style="16" customWidth="1"/>
    <col min="11528" max="11528" width="10" style="16" customWidth="1"/>
    <col min="11529" max="11530" width="8.7109375" style="16" customWidth="1"/>
    <col min="11531" max="11531" width="10" style="16" customWidth="1"/>
    <col min="11532" max="11599" width="8.7109375" style="16" customWidth="1"/>
    <col min="11600" max="11776" width="9.140625" style="16"/>
    <col min="11777" max="11778" width="13.28515625" style="16" customWidth="1"/>
    <col min="11779" max="11779" width="14.42578125" style="16" customWidth="1"/>
    <col min="11780" max="11780" width="12.140625" style="16" customWidth="1"/>
    <col min="11781" max="11781" width="5.140625" style="16" customWidth="1"/>
    <col min="11782" max="11782" width="8.140625" style="16" customWidth="1"/>
    <col min="11783" max="11783" width="8.5703125" style="16" customWidth="1"/>
    <col min="11784" max="11784" width="10" style="16" customWidth="1"/>
    <col min="11785" max="11786" width="8.7109375" style="16" customWidth="1"/>
    <col min="11787" max="11787" width="10" style="16" customWidth="1"/>
    <col min="11788" max="11855" width="8.7109375" style="16" customWidth="1"/>
    <col min="11856" max="12032" width="9.140625" style="16"/>
    <col min="12033" max="12034" width="13.28515625" style="16" customWidth="1"/>
    <col min="12035" max="12035" width="14.42578125" style="16" customWidth="1"/>
    <col min="12036" max="12036" width="12.140625" style="16" customWidth="1"/>
    <col min="12037" max="12037" width="5.140625" style="16" customWidth="1"/>
    <col min="12038" max="12038" width="8.140625" style="16" customWidth="1"/>
    <col min="12039" max="12039" width="8.5703125" style="16" customWidth="1"/>
    <col min="12040" max="12040" width="10" style="16" customWidth="1"/>
    <col min="12041" max="12042" width="8.7109375" style="16" customWidth="1"/>
    <col min="12043" max="12043" width="10" style="16" customWidth="1"/>
    <col min="12044" max="12111" width="8.7109375" style="16" customWidth="1"/>
    <col min="12112" max="12288" width="9.140625" style="16"/>
    <col min="12289" max="12290" width="13.28515625" style="16" customWidth="1"/>
    <col min="12291" max="12291" width="14.42578125" style="16" customWidth="1"/>
    <col min="12292" max="12292" width="12.140625" style="16" customWidth="1"/>
    <col min="12293" max="12293" width="5.140625" style="16" customWidth="1"/>
    <col min="12294" max="12294" width="8.140625" style="16" customWidth="1"/>
    <col min="12295" max="12295" width="8.5703125" style="16" customWidth="1"/>
    <col min="12296" max="12296" width="10" style="16" customWidth="1"/>
    <col min="12297" max="12298" width="8.7109375" style="16" customWidth="1"/>
    <col min="12299" max="12299" width="10" style="16" customWidth="1"/>
    <col min="12300" max="12367" width="8.7109375" style="16" customWidth="1"/>
    <col min="12368" max="12544" width="9.140625" style="16"/>
    <col min="12545" max="12546" width="13.28515625" style="16" customWidth="1"/>
    <col min="12547" max="12547" width="14.42578125" style="16" customWidth="1"/>
    <col min="12548" max="12548" width="12.140625" style="16" customWidth="1"/>
    <col min="12549" max="12549" width="5.140625" style="16" customWidth="1"/>
    <col min="12550" max="12550" width="8.140625" style="16" customWidth="1"/>
    <col min="12551" max="12551" width="8.5703125" style="16" customWidth="1"/>
    <col min="12552" max="12552" width="10" style="16" customWidth="1"/>
    <col min="12553" max="12554" width="8.7109375" style="16" customWidth="1"/>
    <col min="12555" max="12555" width="10" style="16" customWidth="1"/>
    <col min="12556" max="12623" width="8.7109375" style="16" customWidth="1"/>
    <col min="12624" max="12800" width="9.140625" style="16"/>
    <col min="12801" max="12802" width="13.28515625" style="16" customWidth="1"/>
    <col min="12803" max="12803" width="14.42578125" style="16" customWidth="1"/>
    <col min="12804" max="12804" width="12.140625" style="16" customWidth="1"/>
    <col min="12805" max="12805" width="5.140625" style="16" customWidth="1"/>
    <col min="12806" max="12806" width="8.140625" style="16" customWidth="1"/>
    <col min="12807" max="12807" width="8.5703125" style="16" customWidth="1"/>
    <col min="12808" max="12808" width="10" style="16" customWidth="1"/>
    <col min="12809" max="12810" width="8.7109375" style="16" customWidth="1"/>
    <col min="12811" max="12811" width="10" style="16" customWidth="1"/>
    <col min="12812" max="12879" width="8.7109375" style="16" customWidth="1"/>
    <col min="12880" max="13056" width="9.140625" style="16"/>
    <col min="13057" max="13058" width="13.28515625" style="16" customWidth="1"/>
    <col min="13059" max="13059" width="14.42578125" style="16" customWidth="1"/>
    <col min="13060" max="13060" width="12.140625" style="16" customWidth="1"/>
    <col min="13061" max="13061" width="5.140625" style="16" customWidth="1"/>
    <col min="13062" max="13062" width="8.140625" style="16" customWidth="1"/>
    <col min="13063" max="13063" width="8.5703125" style="16" customWidth="1"/>
    <col min="13064" max="13064" width="10" style="16" customWidth="1"/>
    <col min="13065" max="13066" width="8.7109375" style="16" customWidth="1"/>
    <col min="13067" max="13067" width="10" style="16" customWidth="1"/>
    <col min="13068" max="13135" width="8.7109375" style="16" customWidth="1"/>
    <col min="13136" max="13312" width="9.140625" style="16"/>
    <col min="13313" max="13314" width="13.28515625" style="16" customWidth="1"/>
    <col min="13315" max="13315" width="14.42578125" style="16" customWidth="1"/>
    <col min="13316" max="13316" width="12.140625" style="16" customWidth="1"/>
    <col min="13317" max="13317" width="5.140625" style="16" customWidth="1"/>
    <col min="13318" max="13318" width="8.140625" style="16" customWidth="1"/>
    <col min="13319" max="13319" width="8.5703125" style="16" customWidth="1"/>
    <col min="13320" max="13320" width="10" style="16" customWidth="1"/>
    <col min="13321" max="13322" width="8.7109375" style="16" customWidth="1"/>
    <col min="13323" max="13323" width="10" style="16" customWidth="1"/>
    <col min="13324" max="13391" width="8.7109375" style="16" customWidth="1"/>
    <col min="13392" max="13568" width="9.140625" style="16"/>
    <col min="13569" max="13570" width="13.28515625" style="16" customWidth="1"/>
    <col min="13571" max="13571" width="14.42578125" style="16" customWidth="1"/>
    <col min="13572" max="13572" width="12.140625" style="16" customWidth="1"/>
    <col min="13573" max="13573" width="5.140625" style="16" customWidth="1"/>
    <col min="13574" max="13574" width="8.140625" style="16" customWidth="1"/>
    <col min="13575" max="13575" width="8.5703125" style="16" customWidth="1"/>
    <col min="13576" max="13576" width="10" style="16" customWidth="1"/>
    <col min="13577" max="13578" width="8.7109375" style="16" customWidth="1"/>
    <col min="13579" max="13579" width="10" style="16" customWidth="1"/>
    <col min="13580" max="13647" width="8.7109375" style="16" customWidth="1"/>
    <col min="13648" max="13824" width="9.140625" style="16"/>
    <col min="13825" max="13826" width="13.28515625" style="16" customWidth="1"/>
    <col min="13827" max="13827" width="14.42578125" style="16" customWidth="1"/>
    <col min="13828" max="13828" width="12.140625" style="16" customWidth="1"/>
    <col min="13829" max="13829" width="5.140625" style="16" customWidth="1"/>
    <col min="13830" max="13830" width="8.140625" style="16" customWidth="1"/>
    <col min="13831" max="13831" width="8.5703125" style="16" customWidth="1"/>
    <col min="13832" max="13832" width="10" style="16" customWidth="1"/>
    <col min="13833" max="13834" width="8.7109375" style="16" customWidth="1"/>
    <col min="13835" max="13835" width="10" style="16" customWidth="1"/>
    <col min="13836" max="13903" width="8.7109375" style="16" customWidth="1"/>
    <col min="13904" max="14080" width="9.140625" style="16"/>
    <col min="14081" max="14082" width="13.28515625" style="16" customWidth="1"/>
    <col min="14083" max="14083" width="14.42578125" style="16" customWidth="1"/>
    <col min="14084" max="14084" width="12.140625" style="16" customWidth="1"/>
    <col min="14085" max="14085" width="5.140625" style="16" customWidth="1"/>
    <col min="14086" max="14086" width="8.140625" style="16" customWidth="1"/>
    <col min="14087" max="14087" width="8.5703125" style="16" customWidth="1"/>
    <col min="14088" max="14088" width="10" style="16" customWidth="1"/>
    <col min="14089" max="14090" width="8.7109375" style="16" customWidth="1"/>
    <col min="14091" max="14091" width="10" style="16" customWidth="1"/>
    <col min="14092" max="14159" width="8.7109375" style="16" customWidth="1"/>
    <col min="14160" max="14336" width="9.140625" style="16"/>
    <col min="14337" max="14338" width="13.28515625" style="16" customWidth="1"/>
    <col min="14339" max="14339" width="14.42578125" style="16" customWidth="1"/>
    <col min="14340" max="14340" width="12.140625" style="16" customWidth="1"/>
    <col min="14341" max="14341" width="5.140625" style="16" customWidth="1"/>
    <col min="14342" max="14342" width="8.140625" style="16" customWidth="1"/>
    <col min="14343" max="14343" width="8.5703125" style="16" customWidth="1"/>
    <col min="14344" max="14344" width="10" style="16" customWidth="1"/>
    <col min="14345" max="14346" width="8.7109375" style="16" customWidth="1"/>
    <col min="14347" max="14347" width="10" style="16" customWidth="1"/>
    <col min="14348" max="14415" width="8.7109375" style="16" customWidth="1"/>
    <col min="14416" max="14592" width="9.140625" style="16"/>
    <col min="14593" max="14594" width="13.28515625" style="16" customWidth="1"/>
    <col min="14595" max="14595" width="14.42578125" style="16" customWidth="1"/>
    <col min="14596" max="14596" width="12.140625" style="16" customWidth="1"/>
    <col min="14597" max="14597" width="5.140625" style="16" customWidth="1"/>
    <col min="14598" max="14598" width="8.140625" style="16" customWidth="1"/>
    <col min="14599" max="14599" width="8.5703125" style="16" customWidth="1"/>
    <col min="14600" max="14600" width="10" style="16" customWidth="1"/>
    <col min="14601" max="14602" width="8.7109375" style="16" customWidth="1"/>
    <col min="14603" max="14603" width="10" style="16" customWidth="1"/>
    <col min="14604" max="14671" width="8.7109375" style="16" customWidth="1"/>
    <col min="14672" max="14848" width="9.140625" style="16"/>
    <col min="14849" max="14850" width="13.28515625" style="16" customWidth="1"/>
    <col min="14851" max="14851" width="14.42578125" style="16" customWidth="1"/>
    <col min="14852" max="14852" width="12.140625" style="16" customWidth="1"/>
    <col min="14853" max="14853" width="5.140625" style="16" customWidth="1"/>
    <col min="14854" max="14854" width="8.140625" style="16" customWidth="1"/>
    <col min="14855" max="14855" width="8.5703125" style="16" customWidth="1"/>
    <col min="14856" max="14856" width="10" style="16" customWidth="1"/>
    <col min="14857" max="14858" width="8.7109375" style="16" customWidth="1"/>
    <col min="14859" max="14859" width="10" style="16" customWidth="1"/>
    <col min="14860" max="14927" width="8.7109375" style="16" customWidth="1"/>
    <col min="14928" max="15104" width="9.140625" style="16"/>
    <col min="15105" max="15106" width="13.28515625" style="16" customWidth="1"/>
    <col min="15107" max="15107" width="14.42578125" style="16" customWidth="1"/>
    <col min="15108" max="15108" width="12.140625" style="16" customWidth="1"/>
    <col min="15109" max="15109" width="5.140625" style="16" customWidth="1"/>
    <col min="15110" max="15110" width="8.140625" style="16" customWidth="1"/>
    <col min="15111" max="15111" width="8.5703125" style="16" customWidth="1"/>
    <col min="15112" max="15112" width="10" style="16" customWidth="1"/>
    <col min="15113" max="15114" width="8.7109375" style="16" customWidth="1"/>
    <col min="15115" max="15115" width="10" style="16" customWidth="1"/>
    <col min="15116" max="15183" width="8.7109375" style="16" customWidth="1"/>
    <col min="15184" max="15360" width="9.140625" style="16"/>
    <col min="15361" max="15362" width="13.28515625" style="16" customWidth="1"/>
    <col min="15363" max="15363" width="14.42578125" style="16" customWidth="1"/>
    <col min="15364" max="15364" width="12.140625" style="16" customWidth="1"/>
    <col min="15365" max="15365" width="5.140625" style="16" customWidth="1"/>
    <col min="15366" max="15366" width="8.140625" style="16" customWidth="1"/>
    <col min="15367" max="15367" width="8.5703125" style="16" customWidth="1"/>
    <col min="15368" max="15368" width="10" style="16" customWidth="1"/>
    <col min="15369" max="15370" width="8.7109375" style="16" customWidth="1"/>
    <col min="15371" max="15371" width="10" style="16" customWidth="1"/>
    <col min="15372" max="15439" width="8.7109375" style="16" customWidth="1"/>
    <col min="15440" max="15616" width="9.140625" style="16"/>
    <col min="15617" max="15618" width="13.28515625" style="16" customWidth="1"/>
    <col min="15619" max="15619" width="14.42578125" style="16" customWidth="1"/>
    <col min="15620" max="15620" width="12.140625" style="16" customWidth="1"/>
    <col min="15621" max="15621" width="5.140625" style="16" customWidth="1"/>
    <col min="15622" max="15622" width="8.140625" style="16" customWidth="1"/>
    <col min="15623" max="15623" width="8.5703125" style="16" customWidth="1"/>
    <col min="15624" max="15624" width="10" style="16" customWidth="1"/>
    <col min="15625" max="15626" width="8.7109375" style="16" customWidth="1"/>
    <col min="15627" max="15627" width="10" style="16" customWidth="1"/>
    <col min="15628" max="15695" width="8.7109375" style="16" customWidth="1"/>
    <col min="15696" max="15872" width="9.140625" style="16"/>
    <col min="15873" max="15874" width="13.28515625" style="16" customWidth="1"/>
    <col min="15875" max="15875" width="14.42578125" style="16" customWidth="1"/>
    <col min="15876" max="15876" width="12.140625" style="16" customWidth="1"/>
    <col min="15877" max="15877" width="5.140625" style="16" customWidth="1"/>
    <col min="15878" max="15878" width="8.140625" style="16" customWidth="1"/>
    <col min="15879" max="15879" width="8.5703125" style="16" customWidth="1"/>
    <col min="15880" max="15880" width="10" style="16" customWidth="1"/>
    <col min="15881" max="15882" width="8.7109375" style="16" customWidth="1"/>
    <col min="15883" max="15883" width="10" style="16" customWidth="1"/>
    <col min="15884" max="15951" width="8.7109375" style="16" customWidth="1"/>
    <col min="15952" max="16128" width="9.140625" style="16"/>
    <col min="16129" max="16130" width="13.28515625" style="16" customWidth="1"/>
    <col min="16131" max="16131" width="14.42578125" style="16" customWidth="1"/>
    <col min="16132" max="16132" width="12.140625" style="16" customWidth="1"/>
    <col min="16133" max="16133" width="5.140625" style="16" customWidth="1"/>
    <col min="16134" max="16134" width="8.140625" style="16" customWidth="1"/>
    <col min="16135" max="16135" width="8.5703125" style="16" customWidth="1"/>
    <col min="16136" max="16136" width="10" style="16" customWidth="1"/>
    <col min="16137" max="16138" width="8.7109375" style="16" customWidth="1"/>
    <col min="16139" max="16139" width="10" style="16" customWidth="1"/>
    <col min="16140" max="16207" width="8.7109375" style="16" customWidth="1"/>
    <col min="16208" max="16384" width="9.140625" style="16"/>
  </cols>
  <sheetData>
    <row r="1" spans="1:84" s="1" customFormat="1" ht="26.25" customHeight="1" x14ac:dyDescent="0.35">
      <c r="A1" s="1751" t="s">
        <v>160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  <c r="R1" s="1751"/>
      <c r="S1" s="1751"/>
      <c r="T1" s="1751"/>
      <c r="U1" s="1751"/>
      <c r="V1" s="1751"/>
      <c r="W1" s="1751"/>
      <c r="X1" s="1751"/>
      <c r="Y1" s="1751"/>
      <c r="Z1" s="1751"/>
      <c r="AA1" s="1751"/>
      <c r="AB1" s="1751"/>
      <c r="AC1" s="1751"/>
      <c r="AD1" s="1751"/>
      <c r="AE1" s="1751"/>
      <c r="AF1" s="1751"/>
      <c r="AG1" s="1751"/>
      <c r="AH1" s="1751"/>
      <c r="AI1" s="1751"/>
      <c r="AJ1" s="1751"/>
      <c r="AK1" s="1751"/>
      <c r="AL1" s="1751"/>
      <c r="AM1" s="1751"/>
      <c r="AN1" s="1751"/>
      <c r="AO1" s="1751"/>
      <c r="AP1" s="1751"/>
      <c r="AQ1" s="1751"/>
      <c r="BV1" s="2"/>
      <c r="BW1" s="2"/>
      <c r="BX1" s="2"/>
      <c r="BY1" s="3"/>
      <c r="BZ1" s="2"/>
      <c r="CA1" s="2"/>
      <c r="CB1" s="2"/>
      <c r="CC1" s="2"/>
    </row>
    <row r="2" spans="1:84" s="6" customFormat="1" ht="27.75" x14ac:dyDescent="0.4">
      <c r="A2" s="115"/>
      <c r="B2" s="116"/>
      <c r="C2" s="116"/>
      <c r="D2" s="116"/>
      <c r="E2" s="116"/>
      <c r="F2" s="117"/>
      <c r="G2" s="116"/>
      <c r="H2" s="116"/>
      <c r="I2" s="115"/>
      <c r="J2" s="115"/>
      <c r="K2" s="118"/>
      <c r="L2" s="118"/>
      <c r="M2" s="118"/>
      <c r="N2" s="119"/>
      <c r="O2" s="116"/>
      <c r="P2" s="116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20" t="s">
        <v>1</v>
      </c>
      <c r="AN2" s="1752">
        <v>42354</v>
      </c>
      <c r="AO2" s="1752"/>
      <c r="AP2" s="1752"/>
      <c r="AQ2" s="175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4"/>
      <c r="BW2" s="2"/>
      <c r="BX2" s="1749"/>
      <c r="BY2" s="1749"/>
      <c r="BZ2" s="1749"/>
      <c r="CA2" s="1749"/>
      <c r="CB2" s="5"/>
      <c r="CC2" s="5"/>
    </row>
    <row r="3" spans="1:84" s="6" customFormat="1" ht="18" thickBot="1" x14ac:dyDescent="0.35">
      <c r="A3" s="115"/>
      <c r="B3" s="116"/>
      <c r="C3" s="116"/>
      <c r="D3" s="116"/>
      <c r="E3" s="116"/>
      <c r="F3" s="117"/>
      <c r="G3" s="116"/>
      <c r="H3" s="116"/>
      <c r="I3" s="121"/>
      <c r="J3" s="115"/>
      <c r="K3" s="116"/>
      <c r="L3" s="121"/>
      <c r="M3" s="115"/>
      <c r="N3" s="116"/>
      <c r="O3" s="121"/>
      <c r="P3" s="115"/>
      <c r="Q3" s="116"/>
      <c r="R3" s="121"/>
      <c r="S3" s="115"/>
      <c r="T3" s="116"/>
      <c r="U3" s="121"/>
      <c r="V3" s="115"/>
      <c r="W3" s="116"/>
      <c r="X3" s="121"/>
      <c r="Y3" s="115"/>
      <c r="Z3" s="116"/>
      <c r="AA3" s="121"/>
      <c r="AB3" s="115"/>
      <c r="AC3" s="116"/>
      <c r="AD3" s="121"/>
      <c r="AE3" s="115"/>
      <c r="AF3" s="116"/>
      <c r="AG3" s="121"/>
      <c r="AH3" s="115"/>
      <c r="AI3" s="116"/>
      <c r="AJ3" s="121"/>
      <c r="AK3" s="115"/>
      <c r="AL3" s="116"/>
      <c r="AM3" s="121"/>
      <c r="AN3" s="115"/>
      <c r="AO3" s="116"/>
      <c r="AP3" s="121"/>
      <c r="AQ3" s="115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2"/>
      <c r="BY3" s="2"/>
      <c r="BZ3" s="1750"/>
      <c r="CA3" s="1750"/>
      <c r="CB3" s="5"/>
      <c r="CC3" s="5"/>
    </row>
    <row r="4" spans="1:84" s="6" customFormat="1" ht="16.5" customHeight="1" thickBot="1" x14ac:dyDescent="0.3">
      <c r="A4" s="1753" t="s">
        <v>2</v>
      </c>
      <c r="B4" s="1754"/>
      <c r="C4" s="1754"/>
      <c r="D4" s="1754"/>
      <c r="E4" s="1754"/>
      <c r="F4" s="1754"/>
      <c r="G4" s="1755"/>
      <c r="H4" s="1756" t="s">
        <v>3</v>
      </c>
      <c r="I4" s="1757"/>
      <c r="J4" s="1758"/>
      <c r="K4" s="1756" t="s">
        <v>4</v>
      </c>
      <c r="L4" s="1757"/>
      <c r="M4" s="1758"/>
      <c r="N4" s="1756" t="s">
        <v>5</v>
      </c>
      <c r="O4" s="1757"/>
      <c r="P4" s="1758"/>
      <c r="Q4" s="1756" t="s">
        <v>6</v>
      </c>
      <c r="R4" s="1757"/>
      <c r="S4" s="1758"/>
      <c r="T4" s="1756" t="s">
        <v>7</v>
      </c>
      <c r="U4" s="1757"/>
      <c r="V4" s="1758"/>
      <c r="W4" s="1756" t="s">
        <v>8</v>
      </c>
      <c r="X4" s="1757"/>
      <c r="Y4" s="1758"/>
      <c r="Z4" s="1756" t="s">
        <v>9</v>
      </c>
      <c r="AA4" s="1757"/>
      <c r="AB4" s="1758"/>
      <c r="AC4" s="1756" t="s">
        <v>10</v>
      </c>
      <c r="AD4" s="1757"/>
      <c r="AE4" s="1758"/>
      <c r="AF4" s="1756" t="s">
        <v>11</v>
      </c>
      <c r="AG4" s="1757"/>
      <c r="AH4" s="1758"/>
      <c r="AI4" s="1756" t="s">
        <v>12</v>
      </c>
      <c r="AJ4" s="1757"/>
      <c r="AK4" s="1758"/>
      <c r="AL4" s="1756" t="s">
        <v>13</v>
      </c>
      <c r="AM4" s="1757"/>
      <c r="AN4" s="1758"/>
      <c r="AO4" s="1756" t="s">
        <v>14</v>
      </c>
      <c r="AP4" s="1757"/>
      <c r="AQ4" s="1758"/>
      <c r="BX4" s="5"/>
      <c r="BY4" s="5"/>
      <c r="BZ4" s="5"/>
      <c r="CA4" s="5"/>
      <c r="CB4" s="5"/>
      <c r="CC4" s="5"/>
    </row>
    <row r="5" spans="1:84" s="6" customFormat="1" ht="16.5" customHeight="1" x14ac:dyDescent="0.25">
      <c r="A5" s="1776" t="s">
        <v>15</v>
      </c>
      <c r="B5" s="1777"/>
      <c r="C5" s="1780" t="s">
        <v>16</v>
      </c>
      <c r="D5" s="1782"/>
      <c r="E5" s="1783"/>
      <c r="F5" s="1783"/>
      <c r="G5" s="1784"/>
      <c r="H5" s="122" t="s">
        <v>17</v>
      </c>
      <c r="I5" s="123" t="s">
        <v>18</v>
      </c>
      <c r="J5" s="124" t="s">
        <v>19</v>
      </c>
      <c r="K5" s="122" t="s">
        <v>17</v>
      </c>
      <c r="L5" s="123" t="s">
        <v>18</v>
      </c>
      <c r="M5" s="124" t="s">
        <v>19</v>
      </c>
      <c r="N5" s="122" t="s">
        <v>17</v>
      </c>
      <c r="O5" s="123" t="s">
        <v>18</v>
      </c>
      <c r="P5" s="124" t="s">
        <v>19</v>
      </c>
      <c r="Q5" s="122" t="s">
        <v>17</v>
      </c>
      <c r="R5" s="123" t="s">
        <v>18</v>
      </c>
      <c r="S5" s="124" t="s">
        <v>19</v>
      </c>
      <c r="T5" s="122" t="s">
        <v>17</v>
      </c>
      <c r="U5" s="123" t="s">
        <v>18</v>
      </c>
      <c r="V5" s="124" t="s">
        <v>19</v>
      </c>
      <c r="W5" s="122" t="s">
        <v>17</v>
      </c>
      <c r="X5" s="123" t="s">
        <v>18</v>
      </c>
      <c r="Y5" s="124" t="s">
        <v>19</v>
      </c>
      <c r="Z5" s="122" t="s">
        <v>17</v>
      </c>
      <c r="AA5" s="123" t="s">
        <v>18</v>
      </c>
      <c r="AB5" s="124" t="s">
        <v>19</v>
      </c>
      <c r="AC5" s="122" t="s">
        <v>17</v>
      </c>
      <c r="AD5" s="123" t="s">
        <v>18</v>
      </c>
      <c r="AE5" s="124" t="s">
        <v>19</v>
      </c>
      <c r="AF5" s="122" t="s">
        <v>17</v>
      </c>
      <c r="AG5" s="123" t="s">
        <v>18</v>
      </c>
      <c r="AH5" s="124" t="s">
        <v>19</v>
      </c>
      <c r="AI5" s="122" t="s">
        <v>17</v>
      </c>
      <c r="AJ5" s="123" t="s">
        <v>18</v>
      </c>
      <c r="AK5" s="124" t="s">
        <v>19</v>
      </c>
      <c r="AL5" s="122" t="s">
        <v>17</v>
      </c>
      <c r="AM5" s="123" t="s">
        <v>18</v>
      </c>
      <c r="AN5" s="124" t="s">
        <v>19</v>
      </c>
      <c r="AO5" s="122" t="s">
        <v>17</v>
      </c>
      <c r="AP5" s="123" t="s">
        <v>18</v>
      </c>
      <c r="AQ5" s="124" t="s">
        <v>19</v>
      </c>
    </row>
    <row r="6" spans="1:84" s="6" customFormat="1" ht="16.5" customHeight="1" thickBot="1" x14ac:dyDescent="0.3">
      <c r="A6" s="1778"/>
      <c r="B6" s="1779"/>
      <c r="C6" s="1781"/>
      <c r="D6" s="1785"/>
      <c r="E6" s="1786"/>
      <c r="F6" s="1786"/>
      <c r="G6" s="1787"/>
      <c r="H6" s="125" t="s">
        <v>20</v>
      </c>
      <c r="I6" s="126" t="s">
        <v>21</v>
      </c>
      <c r="J6" s="127" t="s">
        <v>22</v>
      </c>
      <c r="K6" s="128" t="s">
        <v>20</v>
      </c>
      <c r="L6" s="129" t="s">
        <v>21</v>
      </c>
      <c r="M6" s="130" t="s">
        <v>22</v>
      </c>
      <c r="N6" s="128" t="s">
        <v>20</v>
      </c>
      <c r="O6" s="129" t="s">
        <v>21</v>
      </c>
      <c r="P6" s="130" t="s">
        <v>22</v>
      </c>
      <c r="Q6" s="128" t="s">
        <v>20</v>
      </c>
      <c r="R6" s="129" t="s">
        <v>21</v>
      </c>
      <c r="S6" s="130" t="s">
        <v>22</v>
      </c>
      <c r="T6" s="128" t="s">
        <v>20</v>
      </c>
      <c r="U6" s="129" t="s">
        <v>21</v>
      </c>
      <c r="V6" s="130" t="s">
        <v>22</v>
      </c>
      <c r="W6" s="128" t="s">
        <v>20</v>
      </c>
      <c r="X6" s="129" t="s">
        <v>21</v>
      </c>
      <c r="Y6" s="130" t="s">
        <v>22</v>
      </c>
      <c r="Z6" s="128" t="s">
        <v>20</v>
      </c>
      <c r="AA6" s="129" t="s">
        <v>21</v>
      </c>
      <c r="AB6" s="130" t="s">
        <v>22</v>
      </c>
      <c r="AC6" s="128" t="s">
        <v>20</v>
      </c>
      <c r="AD6" s="129" t="s">
        <v>21</v>
      </c>
      <c r="AE6" s="130" t="s">
        <v>22</v>
      </c>
      <c r="AF6" s="128" t="s">
        <v>20</v>
      </c>
      <c r="AG6" s="129" t="s">
        <v>21</v>
      </c>
      <c r="AH6" s="130" t="s">
        <v>22</v>
      </c>
      <c r="AI6" s="128" t="s">
        <v>20</v>
      </c>
      <c r="AJ6" s="129" t="s">
        <v>21</v>
      </c>
      <c r="AK6" s="130" t="s">
        <v>22</v>
      </c>
      <c r="AL6" s="128" t="s">
        <v>20</v>
      </c>
      <c r="AM6" s="129" t="s">
        <v>21</v>
      </c>
      <c r="AN6" s="130" t="s">
        <v>22</v>
      </c>
      <c r="AO6" s="128" t="s">
        <v>20</v>
      </c>
      <c r="AP6" s="129" t="s">
        <v>21</v>
      </c>
      <c r="AQ6" s="130" t="s">
        <v>22</v>
      </c>
    </row>
    <row r="7" spans="1:84" s="1" customFormat="1" ht="16.5" customHeight="1" x14ac:dyDescent="0.25">
      <c r="A7" s="1729" t="s">
        <v>23</v>
      </c>
      <c r="B7" s="1730"/>
      <c r="C7" s="1735">
        <v>10</v>
      </c>
      <c r="D7" s="1738" t="s">
        <v>24</v>
      </c>
      <c r="E7" s="1739"/>
      <c r="F7" s="1742" t="s">
        <v>143</v>
      </c>
      <c r="G7" s="1743"/>
      <c r="H7" s="131">
        <v>13</v>
      </c>
      <c r="I7" s="132">
        <v>0.15259999999999999</v>
      </c>
      <c r="J7" s="133">
        <v>8.2599999999999993E-2</v>
      </c>
      <c r="K7" s="131">
        <v>13</v>
      </c>
      <c r="L7" s="132">
        <v>0.154</v>
      </c>
      <c r="M7" s="133">
        <v>8.6800000000000002E-2</v>
      </c>
      <c r="N7" s="131">
        <v>13</v>
      </c>
      <c r="O7" s="132">
        <v>0.154</v>
      </c>
      <c r="P7" s="133">
        <v>8.6800000000000002E-2</v>
      </c>
      <c r="Q7" s="131">
        <v>13</v>
      </c>
      <c r="R7" s="132">
        <v>0.15959999999999999</v>
      </c>
      <c r="S7" s="133">
        <v>8.8199999999999987E-2</v>
      </c>
      <c r="T7" s="131">
        <v>13</v>
      </c>
      <c r="U7" s="132">
        <v>0.16800000000000001</v>
      </c>
      <c r="V7" s="133">
        <v>8.4000000000000005E-2</v>
      </c>
      <c r="W7" s="131">
        <v>13</v>
      </c>
      <c r="X7" s="132">
        <v>0.18060000000000001</v>
      </c>
      <c r="Y7" s="133">
        <v>8.1200000000000008E-2</v>
      </c>
      <c r="Z7" s="131">
        <v>13</v>
      </c>
      <c r="AA7" s="132">
        <v>0.18340000000000001</v>
      </c>
      <c r="AB7" s="133">
        <v>7.8400000000000011E-2</v>
      </c>
      <c r="AC7" s="131">
        <v>13</v>
      </c>
      <c r="AD7" s="132">
        <v>0.19600000000000001</v>
      </c>
      <c r="AE7" s="133">
        <v>8.6800000000000002E-2</v>
      </c>
      <c r="AF7" s="131">
        <v>13</v>
      </c>
      <c r="AG7" s="132">
        <v>0.20300000000000001</v>
      </c>
      <c r="AH7" s="133">
        <v>9.5200000000000007E-2</v>
      </c>
      <c r="AI7" s="131">
        <v>13</v>
      </c>
      <c r="AJ7" s="132">
        <v>0.21280000000000002</v>
      </c>
      <c r="AK7" s="133">
        <v>9.5200000000000007E-2</v>
      </c>
      <c r="AL7" s="131">
        <v>13</v>
      </c>
      <c r="AM7" s="132">
        <v>0.2324</v>
      </c>
      <c r="AN7" s="133">
        <v>9.6599999999999991E-2</v>
      </c>
      <c r="AO7" s="131">
        <v>13</v>
      </c>
      <c r="AP7" s="132">
        <v>0.2142</v>
      </c>
      <c r="AQ7" s="133">
        <v>8.6800000000000002E-2</v>
      </c>
      <c r="CB7" s="7"/>
      <c r="CC7" s="7"/>
      <c r="CE7" s="7"/>
      <c r="CF7" s="7"/>
    </row>
    <row r="8" spans="1:84" s="1" customFormat="1" ht="16.5" customHeight="1" thickBot="1" x14ac:dyDescent="0.3">
      <c r="A8" s="1731"/>
      <c r="B8" s="1732"/>
      <c r="C8" s="1736"/>
      <c r="D8" s="1740"/>
      <c r="E8" s="1741"/>
      <c r="F8" s="1744" t="s">
        <v>26</v>
      </c>
      <c r="G8" s="1745"/>
      <c r="H8" s="134">
        <v>47</v>
      </c>
      <c r="I8" s="135">
        <v>0.14413600000000001</v>
      </c>
      <c r="J8" s="136">
        <v>7.8219999999999998E-2</v>
      </c>
      <c r="K8" s="134">
        <v>47</v>
      </c>
      <c r="L8" s="135">
        <v>0.14413600000000001</v>
      </c>
      <c r="M8" s="136">
        <v>7.8219999999999998E-2</v>
      </c>
      <c r="N8" s="134">
        <v>47</v>
      </c>
      <c r="O8" s="135">
        <v>0.14413600000000001</v>
      </c>
      <c r="P8" s="136">
        <v>7.8219999999999998E-2</v>
      </c>
      <c r="Q8" s="134">
        <v>47</v>
      </c>
      <c r="R8" s="135">
        <v>0.14413600000000001</v>
      </c>
      <c r="S8" s="136">
        <v>7.8219999999999998E-2</v>
      </c>
      <c r="T8" s="134">
        <v>47</v>
      </c>
      <c r="U8" s="135">
        <v>0.14413600000000001</v>
      </c>
      <c r="V8" s="136">
        <v>7.8219999999999998E-2</v>
      </c>
      <c r="W8" s="134">
        <v>47</v>
      </c>
      <c r="X8" s="135">
        <v>0.14413600000000001</v>
      </c>
      <c r="Y8" s="136">
        <v>7.8219999999999998E-2</v>
      </c>
      <c r="Z8" s="134">
        <v>47</v>
      </c>
      <c r="AA8" s="135">
        <v>0.14413600000000001</v>
      </c>
      <c r="AB8" s="136">
        <v>7.8219999999999998E-2</v>
      </c>
      <c r="AC8" s="134">
        <v>47</v>
      </c>
      <c r="AD8" s="135">
        <v>0.14413600000000001</v>
      </c>
      <c r="AE8" s="136">
        <v>7.8219999999999998E-2</v>
      </c>
      <c r="AF8" s="134">
        <v>47</v>
      </c>
      <c r="AG8" s="135">
        <v>0.14413600000000001</v>
      </c>
      <c r="AH8" s="136">
        <v>7.8219999999999998E-2</v>
      </c>
      <c r="AI8" s="134">
        <v>47</v>
      </c>
      <c r="AJ8" s="135">
        <v>0.14413600000000001</v>
      </c>
      <c r="AK8" s="136">
        <v>7.8219999999999998E-2</v>
      </c>
      <c r="AL8" s="134">
        <v>47</v>
      </c>
      <c r="AM8" s="135">
        <v>0.14413600000000001</v>
      </c>
      <c r="AN8" s="136">
        <v>7.8219999999999998E-2</v>
      </c>
      <c r="AO8" s="134">
        <v>47</v>
      </c>
      <c r="AP8" s="135">
        <v>0.14413600000000001</v>
      </c>
      <c r="AQ8" s="136">
        <v>7.8219999999999998E-2</v>
      </c>
      <c r="CB8" s="7"/>
      <c r="CC8" s="7"/>
      <c r="CE8" s="7"/>
      <c r="CF8" s="7"/>
    </row>
    <row r="9" spans="1:84" s="8" customFormat="1" ht="16.5" customHeight="1" thickBot="1" x14ac:dyDescent="0.3">
      <c r="A9" s="1731"/>
      <c r="B9" s="1732"/>
      <c r="C9" s="1736"/>
      <c r="D9" s="1746" t="s">
        <v>27</v>
      </c>
      <c r="E9" s="1747"/>
      <c r="F9" s="1747"/>
      <c r="G9" s="1748"/>
      <c r="H9" s="1762">
        <v>8</v>
      </c>
      <c r="I9" s="1763"/>
      <c r="J9" s="1764"/>
      <c r="K9" s="1759">
        <v>8</v>
      </c>
      <c r="L9" s="1760"/>
      <c r="M9" s="1761"/>
      <c r="N9" s="1759">
        <v>8</v>
      </c>
      <c r="O9" s="1760"/>
      <c r="P9" s="1761"/>
      <c r="Q9" s="1759">
        <v>8</v>
      </c>
      <c r="R9" s="1760"/>
      <c r="S9" s="1761"/>
      <c r="T9" s="1759">
        <v>8</v>
      </c>
      <c r="U9" s="1760"/>
      <c r="V9" s="1761"/>
      <c r="W9" s="1759">
        <v>8</v>
      </c>
      <c r="X9" s="1760"/>
      <c r="Y9" s="1761"/>
      <c r="Z9" s="1759">
        <v>8</v>
      </c>
      <c r="AA9" s="1760"/>
      <c r="AB9" s="1761"/>
      <c r="AC9" s="1759">
        <v>8</v>
      </c>
      <c r="AD9" s="1760"/>
      <c r="AE9" s="1761"/>
      <c r="AF9" s="1759">
        <v>8</v>
      </c>
      <c r="AG9" s="1760"/>
      <c r="AH9" s="1761"/>
      <c r="AI9" s="1759">
        <v>8</v>
      </c>
      <c r="AJ9" s="1760"/>
      <c r="AK9" s="1761"/>
      <c r="AL9" s="1759">
        <v>8</v>
      </c>
      <c r="AM9" s="1760"/>
      <c r="AN9" s="1761"/>
      <c r="AO9" s="1759">
        <v>8</v>
      </c>
      <c r="AP9" s="1760"/>
      <c r="AQ9" s="1761"/>
    </row>
    <row r="10" spans="1:84" s="1" customFormat="1" ht="16.5" customHeight="1" x14ac:dyDescent="0.25">
      <c r="A10" s="1731"/>
      <c r="B10" s="1732"/>
      <c r="C10" s="1736"/>
      <c r="D10" s="1796" t="s">
        <v>28</v>
      </c>
      <c r="E10" s="1730"/>
      <c r="F10" s="1742" t="s">
        <v>143</v>
      </c>
      <c r="G10" s="1743"/>
      <c r="H10" s="1770">
        <v>36.4</v>
      </c>
      <c r="I10" s="1771"/>
      <c r="J10" s="1772"/>
      <c r="K10" s="1770">
        <v>36.4</v>
      </c>
      <c r="L10" s="1771"/>
      <c r="M10" s="1772"/>
      <c r="N10" s="1770">
        <v>36.4</v>
      </c>
      <c r="O10" s="1771"/>
      <c r="P10" s="1772"/>
      <c r="Q10" s="1770">
        <v>36.4</v>
      </c>
      <c r="R10" s="1771"/>
      <c r="S10" s="1772"/>
      <c r="T10" s="1770">
        <v>36.4</v>
      </c>
      <c r="U10" s="1771"/>
      <c r="V10" s="1772"/>
      <c r="W10" s="1770">
        <v>36.4</v>
      </c>
      <c r="X10" s="1771"/>
      <c r="Y10" s="1772"/>
      <c r="Z10" s="1770">
        <v>36.4</v>
      </c>
      <c r="AA10" s="1771"/>
      <c r="AB10" s="1772"/>
      <c r="AC10" s="1770">
        <v>36.4</v>
      </c>
      <c r="AD10" s="1771"/>
      <c r="AE10" s="1772"/>
      <c r="AF10" s="1770">
        <v>36.4</v>
      </c>
      <c r="AG10" s="1771"/>
      <c r="AH10" s="1772"/>
      <c r="AI10" s="1770">
        <v>36.4</v>
      </c>
      <c r="AJ10" s="1771"/>
      <c r="AK10" s="1772"/>
      <c r="AL10" s="1770">
        <v>36.4</v>
      </c>
      <c r="AM10" s="1771"/>
      <c r="AN10" s="1772"/>
      <c r="AO10" s="1770">
        <v>36.4</v>
      </c>
      <c r="AP10" s="1771"/>
      <c r="AQ10" s="1772"/>
    </row>
    <row r="11" spans="1:84" s="1" customFormat="1" ht="16.5" customHeight="1" thickBot="1" x14ac:dyDescent="0.3">
      <c r="A11" s="1731"/>
      <c r="B11" s="1732"/>
      <c r="C11" s="1736"/>
      <c r="D11" s="1733"/>
      <c r="E11" s="1734"/>
      <c r="F11" s="1744" t="s">
        <v>26</v>
      </c>
      <c r="G11" s="1745"/>
      <c r="H11" s="1767">
        <v>10.4</v>
      </c>
      <c r="I11" s="1768"/>
      <c r="J11" s="1769"/>
      <c r="K11" s="1767">
        <v>10.4</v>
      </c>
      <c r="L11" s="1768"/>
      <c r="M11" s="1769"/>
      <c r="N11" s="1767">
        <v>10.4</v>
      </c>
      <c r="O11" s="1768"/>
      <c r="P11" s="1769"/>
      <c r="Q11" s="1767">
        <v>10.4</v>
      </c>
      <c r="R11" s="1768"/>
      <c r="S11" s="1769"/>
      <c r="T11" s="1767">
        <v>10.4</v>
      </c>
      <c r="U11" s="1768"/>
      <c r="V11" s="1769"/>
      <c r="W11" s="1767">
        <v>10.4</v>
      </c>
      <c r="X11" s="1768"/>
      <c r="Y11" s="1769"/>
      <c r="Z11" s="1767">
        <v>10.4</v>
      </c>
      <c r="AA11" s="1768"/>
      <c r="AB11" s="1769"/>
      <c r="AC11" s="1767">
        <v>10.4</v>
      </c>
      <c r="AD11" s="1768"/>
      <c r="AE11" s="1769"/>
      <c r="AF11" s="1767">
        <v>10.4</v>
      </c>
      <c r="AG11" s="1768"/>
      <c r="AH11" s="1769"/>
      <c r="AI11" s="1767">
        <v>10.4</v>
      </c>
      <c r="AJ11" s="1768"/>
      <c r="AK11" s="1769"/>
      <c r="AL11" s="1767">
        <v>10.4</v>
      </c>
      <c r="AM11" s="1768"/>
      <c r="AN11" s="1769"/>
      <c r="AO11" s="1767">
        <v>10.4</v>
      </c>
      <c r="AP11" s="1768"/>
      <c r="AQ11" s="1769"/>
    </row>
    <row r="12" spans="1:84" s="8" customFormat="1" ht="16.5" customHeight="1" thickBot="1" x14ac:dyDescent="0.3">
      <c r="A12" s="1733"/>
      <c r="B12" s="1734"/>
      <c r="C12" s="1737"/>
      <c r="D12" s="1746" t="s">
        <v>29</v>
      </c>
      <c r="E12" s="1747"/>
      <c r="F12" s="1747"/>
      <c r="G12" s="1748"/>
      <c r="H12" s="1762" t="s">
        <v>30</v>
      </c>
      <c r="I12" s="1763"/>
      <c r="J12" s="1764"/>
      <c r="K12" s="1762" t="s">
        <v>30</v>
      </c>
      <c r="L12" s="1763"/>
      <c r="M12" s="1764"/>
      <c r="N12" s="1762" t="s">
        <v>30</v>
      </c>
      <c r="O12" s="1763"/>
      <c r="P12" s="1764"/>
      <c r="Q12" s="1762" t="s">
        <v>30</v>
      </c>
      <c r="R12" s="1763"/>
      <c r="S12" s="1764"/>
      <c r="T12" s="1762" t="s">
        <v>30</v>
      </c>
      <c r="U12" s="1763"/>
      <c r="V12" s="1764"/>
      <c r="W12" s="1762" t="s">
        <v>30</v>
      </c>
      <c r="X12" s="1763"/>
      <c r="Y12" s="1764"/>
      <c r="Z12" s="1762" t="s">
        <v>30</v>
      </c>
      <c r="AA12" s="1763"/>
      <c r="AB12" s="1764"/>
      <c r="AC12" s="1762" t="s">
        <v>30</v>
      </c>
      <c r="AD12" s="1763"/>
      <c r="AE12" s="1764"/>
      <c r="AF12" s="1762" t="s">
        <v>30</v>
      </c>
      <c r="AG12" s="1763"/>
      <c r="AH12" s="1764"/>
      <c r="AI12" s="1762" t="s">
        <v>30</v>
      </c>
      <c r="AJ12" s="1763"/>
      <c r="AK12" s="1764"/>
      <c r="AL12" s="1762" t="s">
        <v>30</v>
      </c>
      <c r="AM12" s="1763"/>
      <c r="AN12" s="1764"/>
      <c r="AO12" s="1762" t="s">
        <v>30</v>
      </c>
      <c r="AP12" s="1763"/>
      <c r="AQ12" s="1764"/>
    </row>
    <row r="13" spans="1:84" s="1" customFormat="1" ht="16.5" customHeight="1" x14ac:dyDescent="0.25">
      <c r="A13" s="1729" t="s">
        <v>31</v>
      </c>
      <c r="B13" s="1730"/>
      <c r="C13" s="1735">
        <v>10</v>
      </c>
      <c r="D13" s="1738" t="s">
        <v>24</v>
      </c>
      <c r="E13" s="1739"/>
      <c r="F13" s="1742" t="s">
        <v>143</v>
      </c>
      <c r="G13" s="1743"/>
      <c r="H13" s="131">
        <v>10</v>
      </c>
      <c r="I13" s="256">
        <v>3.3600000000000005E-2</v>
      </c>
      <c r="J13" s="257">
        <v>1.54E-2</v>
      </c>
      <c r="K13" s="131">
        <v>10</v>
      </c>
      <c r="L13" s="256">
        <v>3.5000000000000003E-2</v>
      </c>
      <c r="M13" s="257">
        <v>1.54E-2</v>
      </c>
      <c r="N13" s="131">
        <v>10</v>
      </c>
      <c r="O13" s="256">
        <v>3.6400000000000002E-2</v>
      </c>
      <c r="P13" s="257">
        <v>1.54E-2</v>
      </c>
      <c r="Q13" s="131">
        <v>10</v>
      </c>
      <c r="R13" s="256">
        <v>3.6400000000000002E-2</v>
      </c>
      <c r="S13" s="257">
        <v>1.54E-2</v>
      </c>
      <c r="T13" s="131">
        <v>10</v>
      </c>
      <c r="U13" s="256">
        <v>3.78E-2</v>
      </c>
      <c r="V13" s="257">
        <v>1.54E-2</v>
      </c>
      <c r="W13" s="131">
        <v>10</v>
      </c>
      <c r="X13" s="256">
        <v>4.0600000000000004E-2</v>
      </c>
      <c r="Y13" s="257">
        <v>1.54E-2</v>
      </c>
      <c r="Z13" s="131">
        <v>10</v>
      </c>
      <c r="AA13" s="256">
        <v>4.3400000000000001E-2</v>
      </c>
      <c r="AB13" s="257">
        <v>1.6800000000000002E-2</v>
      </c>
      <c r="AC13" s="131">
        <v>10</v>
      </c>
      <c r="AD13" s="256">
        <v>4.2000000000000003E-2</v>
      </c>
      <c r="AE13" s="257">
        <v>1.6800000000000002E-2</v>
      </c>
      <c r="AF13" s="131">
        <v>10</v>
      </c>
      <c r="AG13" s="256">
        <v>4.48E-2</v>
      </c>
      <c r="AH13" s="257">
        <v>1.9600000000000003E-2</v>
      </c>
      <c r="AI13" s="131">
        <v>10</v>
      </c>
      <c r="AJ13" s="256">
        <v>4.48E-2</v>
      </c>
      <c r="AK13" s="257">
        <v>1.6800000000000002E-2</v>
      </c>
      <c r="AL13" s="131">
        <v>10</v>
      </c>
      <c r="AM13" s="256">
        <v>4.48E-2</v>
      </c>
      <c r="AN13" s="257">
        <v>1.54E-2</v>
      </c>
      <c r="AO13" s="131">
        <v>10</v>
      </c>
      <c r="AP13" s="256">
        <v>4.3400000000000001E-2</v>
      </c>
      <c r="AQ13" s="257">
        <v>1.6800000000000002E-2</v>
      </c>
      <c r="CB13" s="7"/>
      <c r="CC13" s="7"/>
    </row>
    <row r="14" spans="1:84" s="1" customFormat="1" ht="16.5" customHeight="1" thickBot="1" x14ac:dyDescent="0.3">
      <c r="A14" s="1731"/>
      <c r="B14" s="1732"/>
      <c r="C14" s="1736"/>
      <c r="D14" s="1740"/>
      <c r="E14" s="1741"/>
      <c r="F14" s="1744" t="s">
        <v>26</v>
      </c>
      <c r="G14" s="1745"/>
      <c r="H14" s="134">
        <v>35</v>
      </c>
      <c r="I14" s="135">
        <v>2.6031999999999996E-2</v>
      </c>
      <c r="J14" s="136">
        <v>7.0480000000000004E-3</v>
      </c>
      <c r="K14" s="134">
        <v>35</v>
      </c>
      <c r="L14" s="135">
        <v>2.6031999999999996E-2</v>
      </c>
      <c r="M14" s="136">
        <v>7.0480000000000004E-3</v>
      </c>
      <c r="N14" s="134">
        <v>35</v>
      </c>
      <c r="O14" s="135">
        <v>2.6031999999999996E-2</v>
      </c>
      <c r="P14" s="136">
        <v>7.0480000000000004E-3</v>
      </c>
      <c r="Q14" s="134">
        <v>35</v>
      </c>
      <c r="R14" s="135">
        <v>2.6031999999999996E-2</v>
      </c>
      <c r="S14" s="136">
        <v>7.0480000000000004E-3</v>
      </c>
      <c r="T14" s="134">
        <v>35</v>
      </c>
      <c r="U14" s="135">
        <v>2.6031999999999996E-2</v>
      </c>
      <c r="V14" s="136">
        <v>7.0480000000000004E-3</v>
      </c>
      <c r="W14" s="134">
        <v>35</v>
      </c>
      <c r="X14" s="135">
        <v>2.6031999999999996E-2</v>
      </c>
      <c r="Y14" s="136">
        <v>7.0480000000000004E-3</v>
      </c>
      <c r="Z14" s="134">
        <v>35</v>
      </c>
      <c r="AA14" s="135">
        <v>2.6031999999999996E-2</v>
      </c>
      <c r="AB14" s="136">
        <v>7.0480000000000004E-3</v>
      </c>
      <c r="AC14" s="134">
        <v>35</v>
      </c>
      <c r="AD14" s="135">
        <v>2.6031999999999996E-2</v>
      </c>
      <c r="AE14" s="136">
        <v>7.0480000000000004E-3</v>
      </c>
      <c r="AF14" s="134">
        <v>35</v>
      </c>
      <c r="AG14" s="135">
        <v>2.6031999999999996E-2</v>
      </c>
      <c r="AH14" s="136">
        <v>7.0480000000000004E-3</v>
      </c>
      <c r="AI14" s="134">
        <v>35</v>
      </c>
      <c r="AJ14" s="135">
        <v>2.6031999999999996E-2</v>
      </c>
      <c r="AK14" s="136">
        <v>7.0480000000000004E-3</v>
      </c>
      <c r="AL14" s="134">
        <v>35</v>
      </c>
      <c r="AM14" s="135">
        <v>2.6031999999999996E-2</v>
      </c>
      <c r="AN14" s="136">
        <v>7.0480000000000004E-3</v>
      </c>
      <c r="AO14" s="134">
        <v>35</v>
      </c>
      <c r="AP14" s="135">
        <v>2.6031999999999996E-2</v>
      </c>
      <c r="AQ14" s="136">
        <v>7.0480000000000004E-3</v>
      </c>
      <c r="CB14" s="7"/>
      <c r="CC14" s="7"/>
    </row>
    <row r="15" spans="1:84" s="8" customFormat="1" ht="16.5" customHeight="1" thickBot="1" x14ac:dyDescent="0.3">
      <c r="A15" s="1731"/>
      <c r="B15" s="1732"/>
      <c r="C15" s="1736"/>
      <c r="D15" s="1746" t="s">
        <v>27</v>
      </c>
      <c r="E15" s="1747"/>
      <c r="F15" s="1747"/>
      <c r="G15" s="1748"/>
      <c r="H15" s="1773">
        <v>8</v>
      </c>
      <c r="I15" s="1774"/>
      <c r="J15" s="1775"/>
      <c r="K15" s="1759">
        <v>8</v>
      </c>
      <c r="L15" s="1760"/>
      <c r="M15" s="1761"/>
      <c r="N15" s="1759">
        <v>8</v>
      </c>
      <c r="O15" s="1760"/>
      <c r="P15" s="1761"/>
      <c r="Q15" s="1759">
        <v>8</v>
      </c>
      <c r="R15" s="1760"/>
      <c r="S15" s="1761"/>
      <c r="T15" s="1759">
        <v>8</v>
      </c>
      <c r="U15" s="1760"/>
      <c r="V15" s="1761"/>
      <c r="W15" s="1759">
        <v>8</v>
      </c>
      <c r="X15" s="1760"/>
      <c r="Y15" s="1761"/>
      <c r="Z15" s="1759">
        <v>8</v>
      </c>
      <c r="AA15" s="1760"/>
      <c r="AB15" s="1761"/>
      <c r="AC15" s="1759">
        <v>8</v>
      </c>
      <c r="AD15" s="1760"/>
      <c r="AE15" s="1761"/>
      <c r="AF15" s="1759">
        <v>8</v>
      </c>
      <c r="AG15" s="1760"/>
      <c r="AH15" s="1761"/>
      <c r="AI15" s="1759">
        <v>8</v>
      </c>
      <c r="AJ15" s="1760"/>
      <c r="AK15" s="1761"/>
      <c r="AL15" s="1759">
        <v>8</v>
      </c>
      <c r="AM15" s="1760"/>
      <c r="AN15" s="1761"/>
      <c r="AO15" s="1759">
        <v>8</v>
      </c>
      <c r="AP15" s="1760"/>
      <c r="AQ15" s="1761"/>
    </row>
    <row r="16" spans="1:84" s="1" customFormat="1" ht="16.5" customHeight="1" x14ac:dyDescent="0.25">
      <c r="A16" s="1731"/>
      <c r="B16" s="1732"/>
      <c r="C16" s="1736"/>
      <c r="D16" s="1796" t="s">
        <v>28</v>
      </c>
      <c r="E16" s="1730"/>
      <c r="F16" s="1742" t="s">
        <v>143</v>
      </c>
      <c r="G16" s="1743"/>
      <c r="H16" s="1770">
        <v>36.4</v>
      </c>
      <c r="I16" s="1771"/>
      <c r="J16" s="1772"/>
      <c r="K16" s="1770">
        <v>36.4</v>
      </c>
      <c r="L16" s="1771"/>
      <c r="M16" s="1772"/>
      <c r="N16" s="1770">
        <v>36.4</v>
      </c>
      <c r="O16" s="1771"/>
      <c r="P16" s="1772"/>
      <c r="Q16" s="1770">
        <v>36.4</v>
      </c>
      <c r="R16" s="1771"/>
      <c r="S16" s="1772"/>
      <c r="T16" s="1770">
        <v>36.4</v>
      </c>
      <c r="U16" s="1771"/>
      <c r="V16" s="1772"/>
      <c r="W16" s="1770">
        <v>36.4</v>
      </c>
      <c r="X16" s="1771"/>
      <c r="Y16" s="1772"/>
      <c r="Z16" s="1770">
        <v>36.4</v>
      </c>
      <c r="AA16" s="1771"/>
      <c r="AB16" s="1772"/>
      <c r="AC16" s="1770">
        <v>36.4</v>
      </c>
      <c r="AD16" s="1771"/>
      <c r="AE16" s="1772"/>
      <c r="AF16" s="1770">
        <v>36.4</v>
      </c>
      <c r="AG16" s="1771"/>
      <c r="AH16" s="1772"/>
      <c r="AI16" s="1770">
        <v>36.4</v>
      </c>
      <c r="AJ16" s="1771"/>
      <c r="AK16" s="1772"/>
      <c r="AL16" s="1770">
        <v>36.4</v>
      </c>
      <c r="AM16" s="1771"/>
      <c r="AN16" s="1772"/>
      <c r="AO16" s="1770">
        <v>36.4</v>
      </c>
      <c r="AP16" s="1771"/>
      <c r="AQ16" s="1772"/>
    </row>
    <row r="17" spans="1:43" s="1" customFormat="1" ht="16.5" customHeight="1" thickBot="1" x14ac:dyDescent="0.3">
      <c r="A17" s="1731"/>
      <c r="B17" s="1732"/>
      <c r="C17" s="1736"/>
      <c r="D17" s="1733"/>
      <c r="E17" s="1734"/>
      <c r="F17" s="1744" t="s">
        <v>26</v>
      </c>
      <c r="G17" s="1745"/>
      <c r="H17" s="1767">
        <v>10.4</v>
      </c>
      <c r="I17" s="1768"/>
      <c r="J17" s="1769"/>
      <c r="K17" s="1767">
        <v>10.4</v>
      </c>
      <c r="L17" s="1768"/>
      <c r="M17" s="1769"/>
      <c r="N17" s="1767">
        <v>10.4</v>
      </c>
      <c r="O17" s="1768"/>
      <c r="P17" s="1769"/>
      <c r="Q17" s="1767">
        <v>10.4</v>
      </c>
      <c r="R17" s="1768"/>
      <c r="S17" s="1769"/>
      <c r="T17" s="1767">
        <v>10.4</v>
      </c>
      <c r="U17" s="1768"/>
      <c r="V17" s="1769"/>
      <c r="W17" s="1767">
        <v>10.4</v>
      </c>
      <c r="X17" s="1768"/>
      <c r="Y17" s="1769"/>
      <c r="Z17" s="1767">
        <v>10.4</v>
      </c>
      <c r="AA17" s="1768"/>
      <c r="AB17" s="1769"/>
      <c r="AC17" s="1767">
        <v>10.4</v>
      </c>
      <c r="AD17" s="1768"/>
      <c r="AE17" s="1769"/>
      <c r="AF17" s="1767">
        <v>10.4</v>
      </c>
      <c r="AG17" s="1768"/>
      <c r="AH17" s="1769"/>
      <c r="AI17" s="1767">
        <v>10.4</v>
      </c>
      <c r="AJ17" s="1768"/>
      <c r="AK17" s="1769"/>
      <c r="AL17" s="1767">
        <v>10.4</v>
      </c>
      <c r="AM17" s="1768"/>
      <c r="AN17" s="1769"/>
      <c r="AO17" s="1767">
        <v>10.4</v>
      </c>
      <c r="AP17" s="1768"/>
      <c r="AQ17" s="1769"/>
    </row>
    <row r="18" spans="1:43" s="8" customFormat="1" ht="16.5" customHeight="1" thickBot="1" x14ac:dyDescent="0.3">
      <c r="A18" s="1731"/>
      <c r="B18" s="1732"/>
      <c r="C18" s="1736"/>
      <c r="D18" s="1746" t="s">
        <v>29</v>
      </c>
      <c r="E18" s="1747"/>
      <c r="F18" s="1747"/>
      <c r="G18" s="1748"/>
      <c r="H18" s="1762" t="s">
        <v>30</v>
      </c>
      <c r="I18" s="1763"/>
      <c r="J18" s="1764"/>
      <c r="K18" s="1762" t="s">
        <v>30</v>
      </c>
      <c r="L18" s="1763"/>
      <c r="M18" s="1764"/>
      <c r="N18" s="1762" t="s">
        <v>30</v>
      </c>
      <c r="O18" s="1763"/>
      <c r="P18" s="1764"/>
      <c r="Q18" s="1762" t="s">
        <v>30</v>
      </c>
      <c r="R18" s="1763"/>
      <c r="S18" s="1764"/>
      <c r="T18" s="1762" t="s">
        <v>30</v>
      </c>
      <c r="U18" s="1763"/>
      <c r="V18" s="1764"/>
      <c r="W18" s="1762" t="s">
        <v>30</v>
      </c>
      <c r="X18" s="1763"/>
      <c r="Y18" s="1764"/>
      <c r="Z18" s="1762" t="s">
        <v>30</v>
      </c>
      <c r="AA18" s="1763"/>
      <c r="AB18" s="1764"/>
      <c r="AC18" s="1762" t="s">
        <v>30</v>
      </c>
      <c r="AD18" s="1763"/>
      <c r="AE18" s="1764"/>
      <c r="AF18" s="1762" t="s">
        <v>30</v>
      </c>
      <c r="AG18" s="1763"/>
      <c r="AH18" s="1764"/>
      <c r="AI18" s="1762" t="s">
        <v>30</v>
      </c>
      <c r="AJ18" s="1763"/>
      <c r="AK18" s="1764"/>
      <c r="AL18" s="1762" t="s">
        <v>30</v>
      </c>
      <c r="AM18" s="1763"/>
      <c r="AN18" s="1764"/>
      <c r="AO18" s="1762" t="s">
        <v>30</v>
      </c>
      <c r="AP18" s="1763"/>
      <c r="AQ18" s="1764"/>
    </row>
    <row r="19" spans="1:43" s="1" customFormat="1" ht="16.5" customHeight="1" x14ac:dyDescent="0.25">
      <c r="A19" s="1796" t="s">
        <v>32</v>
      </c>
      <c r="B19" s="1809"/>
      <c r="C19" s="1730"/>
      <c r="D19" s="1811"/>
      <c r="E19" s="1812"/>
      <c r="F19" s="1742" t="s">
        <v>143</v>
      </c>
      <c r="G19" s="1743"/>
      <c r="H19" s="131">
        <v>23</v>
      </c>
      <c r="I19" s="137">
        <v>0.18619999999999998</v>
      </c>
      <c r="J19" s="138">
        <v>9.799999999999999E-2</v>
      </c>
      <c r="K19" s="131">
        <v>23</v>
      </c>
      <c r="L19" s="137">
        <v>0.189</v>
      </c>
      <c r="M19" s="138">
        <v>0.1022</v>
      </c>
      <c r="N19" s="131">
        <v>23</v>
      </c>
      <c r="O19" s="137">
        <v>0.19040000000000001</v>
      </c>
      <c r="P19" s="138">
        <v>0.1022</v>
      </c>
      <c r="Q19" s="131">
        <v>23</v>
      </c>
      <c r="R19" s="137">
        <v>0.19600000000000001</v>
      </c>
      <c r="S19" s="138">
        <v>0.10359999999999998</v>
      </c>
      <c r="T19" s="131">
        <v>23</v>
      </c>
      <c r="U19" s="137">
        <v>0.20580000000000001</v>
      </c>
      <c r="V19" s="138">
        <v>9.9400000000000002E-2</v>
      </c>
      <c r="W19" s="131">
        <v>23</v>
      </c>
      <c r="X19" s="137">
        <v>0.22120000000000001</v>
      </c>
      <c r="Y19" s="138">
        <v>9.6600000000000005E-2</v>
      </c>
      <c r="Z19" s="131">
        <v>23</v>
      </c>
      <c r="AA19" s="137">
        <v>0.2268</v>
      </c>
      <c r="AB19" s="138">
        <v>9.5200000000000007E-2</v>
      </c>
      <c r="AC19" s="131">
        <v>23</v>
      </c>
      <c r="AD19" s="137">
        <v>0.23800000000000002</v>
      </c>
      <c r="AE19" s="138">
        <v>0.1036</v>
      </c>
      <c r="AF19" s="131">
        <v>23</v>
      </c>
      <c r="AG19" s="137">
        <v>0.24780000000000002</v>
      </c>
      <c r="AH19" s="138">
        <v>0.11480000000000001</v>
      </c>
      <c r="AI19" s="131">
        <v>23</v>
      </c>
      <c r="AJ19" s="137">
        <v>0.2576</v>
      </c>
      <c r="AK19" s="138">
        <v>0.11200000000000002</v>
      </c>
      <c r="AL19" s="131">
        <v>23</v>
      </c>
      <c r="AM19" s="137">
        <v>0.2772</v>
      </c>
      <c r="AN19" s="138">
        <v>0.11199999999999999</v>
      </c>
      <c r="AO19" s="131">
        <v>23</v>
      </c>
      <c r="AP19" s="137">
        <v>0.2576</v>
      </c>
      <c r="AQ19" s="138">
        <v>0.1036</v>
      </c>
    </row>
    <row r="20" spans="1:43" s="1" customFormat="1" ht="16.5" customHeight="1" thickBot="1" x14ac:dyDescent="0.3">
      <c r="A20" s="1733"/>
      <c r="B20" s="1810"/>
      <c r="C20" s="1734"/>
      <c r="D20" s="1813"/>
      <c r="E20" s="1814"/>
      <c r="F20" s="1744" t="s">
        <v>26</v>
      </c>
      <c r="G20" s="1745"/>
      <c r="H20" s="134">
        <v>82</v>
      </c>
      <c r="I20" s="139">
        <v>0.17016800000000001</v>
      </c>
      <c r="J20" s="140">
        <v>8.5267999999999997E-2</v>
      </c>
      <c r="K20" s="134">
        <v>82</v>
      </c>
      <c r="L20" s="139">
        <v>0.17016800000000001</v>
      </c>
      <c r="M20" s="140">
        <v>8.5267999999999997E-2</v>
      </c>
      <c r="N20" s="134">
        <v>82</v>
      </c>
      <c r="O20" s="139">
        <v>0.17016800000000001</v>
      </c>
      <c r="P20" s="140">
        <v>8.5267999999999997E-2</v>
      </c>
      <c r="Q20" s="134">
        <v>82</v>
      </c>
      <c r="R20" s="139">
        <v>0.17016800000000001</v>
      </c>
      <c r="S20" s="140">
        <v>8.5267999999999997E-2</v>
      </c>
      <c r="T20" s="134">
        <v>82</v>
      </c>
      <c r="U20" s="139">
        <v>0.17016800000000001</v>
      </c>
      <c r="V20" s="140">
        <v>8.5267999999999997E-2</v>
      </c>
      <c r="W20" s="134">
        <v>82</v>
      </c>
      <c r="X20" s="139">
        <v>0.17016800000000001</v>
      </c>
      <c r="Y20" s="140">
        <v>8.5267999999999997E-2</v>
      </c>
      <c r="Z20" s="134">
        <v>82</v>
      </c>
      <c r="AA20" s="139">
        <v>0.17016800000000001</v>
      </c>
      <c r="AB20" s="140">
        <v>8.5267999999999997E-2</v>
      </c>
      <c r="AC20" s="134">
        <v>82</v>
      </c>
      <c r="AD20" s="139">
        <v>0.17016800000000001</v>
      </c>
      <c r="AE20" s="140">
        <v>8.5267999999999997E-2</v>
      </c>
      <c r="AF20" s="134">
        <v>82</v>
      </c>
      <c r="AG20" s="139">
        <v>0.17016800000000001</v>
      </c>
      <c r="AH20" s="140">
        <v>8.5267999999999997E-2</v>
      </c>
      <c r="AI20" s="134">
        <v>82</v>
      </c>
      <c r="AJ20" s="139">
        <v>0.17016800000000001</v>
      </c>
      <c r="AK20" s="140">
        <v>8.5267999999999997E-2</v>
      </c>
      <c r="AL20" s="134">
        <v>82</v>
      </c>
      <c r="AM20" s="139">
        <v>0.17016800000000001</v>
      </c>
      <c r="AN20" s="140">
        <v>8.5267999999999997E-2</v>
      </c>
      <c r="AO20" s="134">
        <v>82</v>
      </c>
      <c r="AP20" s="139">
        <v>0.17016800000000001</v>
      </c>
      <c r="AQ20" s="140">
        <v>8.5267999999999997E-2</v>
      </c>
    </row>
    <row r="21" spans="1:43" s="1" customFormat="1" ht="16.5" customHeight="1" x14ac:dyDescent="0.25">
      <c r="A21" s="141" t="s">
        <v>144</v>
      </c>
      <c r="B21" s="142">
        <v>0.91478002073353093</v>
      </c>
      <c r="C21" s="143"/>
      <c r="D21" s="119" t="s">
        <v>145</v>
      </c>
      <c r="E21" s="1765">
        <v>0.44158415841584153</v>
      </c>
      <c r="F21" s="1765"/>
      <c r="G21" s="144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44"/>
    </row>
    <row r="22" spans="1:43" s="1" customFormat="1" ht="16.5" customHeight="1" thickBot="1" x14ac:dyDescent="0.3">
      <c r="A22" s="145" t="s">
        <v>35</v>
      </c>
      <c r="B22" s="146">
        <v>0.89839074245798323</v>
      </c>
      <c r="C22" s="147"/>
      <c r="D22" s="148" t="s">
        <v>36</v>
      </c>
      <c r="E22" s="1766">
        <v>0.48887088642015852</v>
      </c>
      <c r="F22" s="1766"/>
      <c r="G22" s="149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49"/>
    </row>
    <row r="23" spans="1:43" s="1" customFormat="1" ht="16.5" customHeight="1" thickBot="1" x14ac:dyDescent="0.3">
      <c r="A23" s="151"/>
      <c r="B23" s="152"/>
      <c r="C23" s="152"/>
      <c r="D23" s="153"/>
      <c r="E23" s="154"/>
      <c r="F23" s="153"/>
      <c r="G23" s="154"/>
      <c r="H23" s="155"/>
      <c r="I23" s="153"/>
      <c r="J23" s="153"/>
      <c r="K23" s="155"/>
      <c r="L23" s="153"/>
      <c r="M23" s="153"/>
      <c r="N23" s="155"/>
      <c r="O23" s="153"/>
      <c r="P23" s="153"/>
      <c r="Q23" s="155"/>
      <c r="R23" s="153"/>
      <c r="S23" s="153"/>
      <c r="T23" s="155"/>
      <c r="U23" s="153"/>
      <c r="V23" s="153"/>
      <c r="W23" s="155"/>
      <c r="X23" s="153"/>
      <c r="Y23" s="153"/>
      <c r="Z23" s="155"/>
      <c r="AA23" s="153"/>
      <c r="AB23" s="153"/>
      <c r="AC23" s="155"/>
      <c r="AD23" s="153"/>
      <c r="AE23" s="153"/>
      <c r="AF23" s="155"/>
      <c r="AG23" s="153"/>
      <c r="AH23" s="153"/>
      <c r="AI23" s="155"/>
      <c r="AJ23" s="153"/>
      <c r="AK23" s="153"/>
      <c r="AL23" s="155"/>
      <c r="AM23" s="153"/>
      <c r="AN23" s="153"/>
      <c r="AO23" s="155"/>
      <c r="AP23" s="153"/>
      <c r="AQ23" s="153"/>
    </row>
    <row r="24" spans="1:43" s="1" customFormat="1" ht="16.5" customHeight="1" x14ac:dyDescent="0.25">
      <c r="A24" s="1800" t="s">
        <v>37</v>
      </c>
      <c r="B24" s="1801"/>
      <c r="C24" s="1801"/>
      <c r="D24" s="1770" t="s">
        <v>38</v>
      </c>
      <c r="E24" s="1771"/>
      <c r="F24" s="1771" t="s">
        <v>39</v>
      </c>
      <c r="G24" s="1772"/>
      <c r="H24" s="1803" t="s">
        <v>3</v>
      </c>
      <c r="I24" s="1804"/>
      <c r="J24" s="1805"/>
      <c r="K24" s="1803" t="s">
        <v>4</v>
      </c>
      <c r="L24" s="1804"/>
      <c r="M24" s="1805"/>
      <c r="N24" s="1803" t="s">
        <v>5</v>
      </c>
      <c r="O24" s="1804"/>
      <c r="P24" s="1805"/>
      <c r="Q24" s="1803" t="s">
        <v>6</v>
      </c>
      <c r="R24" s="1804"/>
      <c r="S24" s="1805"/>
      <c r="T24" s="1803" t="s">
        <v>7</v>
      </c>
      <c r="U24" s="1804"/>
      <c r="V24" s="1805"/>
      <c r="W24" s="1803" t="s">
        <v>8</v>
      </c>
      <c r="X24" s="1804"/>
      <c r="Y24" s="1805"/>
      <c r="Z24" s="1803" t="s">
        <v>9</v>
      </c>
      <c r="AA24" s="1804"/>
      <c r="AB24" s="1805"/>
      <c r="AC24" s="1803" t="s">
        <v>10</v>
      </c>
      <c r="AD24" s="1804"/>
      <c r="AE24" s="1805"/>
      <c r="AF24" s="1803" t="s">
        <v>11</v>
      </c>
      <c r="AG24" s="1804"/>
      <c r="AH24" s="1805"/>
      <c r="AI24" s="1803" t="s">
        <v>12</v>
      </c>
      <c r="AJ24" s="1804"/>
      <c r="AK24" s="1805"/>
      <c r="AL24" s="1803" t="s">
        <v>13</v>
      </c>
      <c r="AM24" s="1804"/>
      <c r="AN24" s="1805"/>
      <c r="AO24" s="1803" t="s">
        <v>14</v>
      </c>
      <c r="AP24" s="1804"/>
      <c r="AQ24" s="1805"/>
    </row>
    <row r="25" spans="1:43" s="1" customFormat="1" ht="16.5" customHeight="1" thickBot="1" x14ac:dyDescent="0.3">
      <c r="A25" s="1818" t="s">
        <v>40</v>
      </c>
      <c r="B25" s="1819"/>
      <c r="C25" s="1819"/>
      <c r="D25" s="156" t="s">
        <v>41</v>
      </c>
      <c r="E25" s="157" t="s">
        <v>42</v>
      </c>
      <c r="F25" s="158" t="s">
        <v>41</v>
      </c>
      <c r="G25" s="159" t="s">
        <v>42</v>
      </c>
      <c r="H25" s="1806"/>
      <c r="I25" s="1807"/>
      <c r="J25" s="1808"/>
      <c r="K25" s="1815"/>
      <c r="L25" s="1816"/>
      <c r="M25" s="1817"/>
      <c r="N25" s="1815"/>
      <c r="O25" s="1816"/>
      <c r="P25" s="1817"/>
      <c r="Q25" s="1815"/>
      <c r="R25" s="1816"/>
      <c r="S25" s="1817"/>
      <c r="T25" s="1815"/>
      <c r="U25" s="1816"/>
      <c r="V25" s="1817"/>
      <c r="W25" s="1815"/>
      <c r="X25" s="1816"/>
      <c r="Y25" s="1817"/>
      <c r="Z25" s="1815"/>
      <c r="AA25" s="1816"/>
      <c r="AB25" s="1817"/>
      <c r="AC25" s="1815"/>
      <c r="AD25" s="1816"/>
      <c r="AE25" s="1817"/>
      <c r="AF25" s="1815"/>
      <c r="AG25" s="1816"/>
      <c r="AH25" s="1817"/>
      <c r="AI25" s="1815"/>
      <c r="AJ25" s="1816"/>
      <c r="AK25" s="1817"/>
      <c r="AL25" s="1815"/>
      <c r="AM25" s="1816"/>
      <c r="AN25" s="1817"/>
      <c r="AO25" s="1815"/>
      <c r="AP25" s="1816"/>
      <c r="AQ25" s="1817"/>
    </row>
    <row r="26" spans="1:43" s="1" customFormat="1" ht="16.5" customHeight="1" x14ac:dyDescent="0.25">
      <c r="A26" s="160" t="s">
        <v>161</v>
      </c>
      <c r="B26" s="161" t="s">
        <v>151</v>
      </c>
      <c r="C26" s="162"/>
      <c r="D26" s="163"/>
      <c r="E26" s="164"/>
      <c r="F26" s="165"/>
      <c r="G26" s="166"/>
      <c r="H26" s="167">
        <v>31</v>
      </c>
      <c r="I26" s="168">
        <v>0.10440000000000001</v>
      </c>
      <c r="J26" s="169">
        <v>6.3E-2</v>
      </c>
      <c r="K26" s="167">
        <v>31</v>
      </c>
      <c r="L26" s="168">
        <v>0.10440000000000001</v>
      </c>
      <c r="M26" s="169">
        <v>6.3E-2</v>
      </c>
      <c r="N26" s="167">
        <v>31</v>
      </c>
      <c r="O26" s="168">
        <v>0.10440000000000001</v>
      </c>
      <c r="P26" s="169">
        <v>6.3E-2</v>
      </c>
      <c r="Q26" s="167">
        <v>31</v>
      </c>
      <c r="R26" s="168">
        <v>0.10440000000000001</v>
      </c>
      <c r="S26" s="169">
        <v>6.3E-2</v>
      </c>
      <c r="T26" s="167">
        <v>31</v>
      </c>
      <c r="U26" s="168">
        <v>0.10440000000000001</v>
      </c>
      <c r="V26" s="169">
        <v>6.3E-2</v>
      </c>
      <c r="W26" s="167">
        <v>31</v>
      </c>
      <c r="X26" s="168">
        <v>0.10440000000000001</v>
      </c>
      <c r="Y26" s="169">
        <v>6.3E-2</v>
      </c>
      <c r="Z26" s="167">
        <v>31</v>
      </c>
      <c r="AA26" s="168">
        <v>0.10440000000000001</v>
      </c>
      <c r="AB26" s="169">
        <v>6.3E-2</v>
      </c>
      <c r="AC26" s="167">
        <v>31</v>
      </c>
      <c r="AD26" s="168">
        <v>0.10440000000000001</v>
      </c>
      <c r="AE26" s="169">
        <v>6.3E-2</v>
      </c>
      <c r="AF26" s="167">
        <v>31</v>
      </c>
      <c r="AG26" s="168">
        <v>0.10440000000000001</v>
      </c>
      <c r="AH26" s="169">
        <v>6.3E-2</v>
      </c>
      <c r="AI26" s="167">
        <v>31</v>
      </c>
      <c r="AJ26" s="168">
        <v>0.10440000000000001</v>
      </c>
      <c r="AK26" s="169">
        <v>6.3E-2</v>
      </c>
      <c r="AL26" s="167">
        <v>31</v>
      </c>
      <c r="AM26" s="168">
        <v>0.10440000000000001</v>
      </c>
      <c r="AN26" s="169">
        <v>6.3E-2</v>
      </c>
      <c r="AO26" s="167">
        <v>31</v>
      </c>
      <c r="AP26" s="168">
        <v>0.10440000000000001</v>
      </c>
      <c r="AQ26" s="169">
        <v>6.3E-2</v>
      </c>
    </row>
    <row r="27" spans="1:43" s="1" customFormat="1" ht="16.5" customHeight="1" x14ac:dyDescent="0.25">
      <c r="A27" s="170" t="s">
        <v>119</v>
      </c>
      <c r="B27" s="171" t="s">
        <v>152</v>
      </c>
      <c r="C27" s="172"/>
      <c r="D27" s="173"/>
      <c r="E27" s="174"/>
      <c r="F27" s="175"/>
      <c r="G27" s="176"/>
      <c r="H27" s="177">
        <v>37</v>
      </c>
      <c r="I27" s="178">
        <v>2.5799999999999997E-2</v>
      </c>
      <c r="J27" s="179">
        <v>6.0000000000000001E-3</v>
      </c>
      <c r="K27" s="177">
        <v>37</v>
      </c>
      <c r="L27" s="178">
        <v>2.5799999999999997E-2</v>
      </c>
      <c r="M27" s="179">
        <v>6.0000000000000001E-3</v>
      </c>
      <c r="N27" s="177">
        <v>37</v>
      </c>
      <c r="O27" s="178">
        <v>2.5799999999999997E-2</v>
      </c>
      <c r="P27" s="179">
        <v>6.0000000000000001E-3</v>
      </c>
      <c r="Q27" s="177">
        <v>37</v>
      </c>
      <c r="R27" s="178">
        <v>2.5799999999999997E-2</v>
      </c>
      <c r="S27" s="179">
        <v>6.0000000000000001E-3</v>
      </c>
      <c r="T27" s="177">
        <v>37</v>
      </c>
      <c r="U27" s="178">
        <v>2.5799999999999997E-2</v>
      </c>
      <c r="V27" s="179">
        <v>6.0000000000000001E-3</v>
      </c>
      <c r="W27" s="177">
        <v>37</v>
      </c>
      <c r="X27" s="178">
        <v>2.5799999999999997E-2</v>
      </c>
      <c r="Y27" s="179">
        <v>6.0000000000000001E-3</v>
      </c>
      <c r="Z27" s="177">
        <v>37</v>
      </c>
      <c r="AA27" s="178">
        <v>2.5799999999999997E-2</v>
      </c>
      <c r="AB27" s="179">
        <v>6.0000000000000001E-3</v>
      </c>
      <c r="AC27" s="177">
        <v>37</v>
      </c>
      <c r="AD27" s="178">
        <v>2.5799999999999997E-2</v>
      </c>
      <c r="AE27" s="179">
        <v>6.0000000000000001E-3</v>
      </c>
      <c r="AF27" s="177">
        <v>37</v>
      </c>
      <c r="AG27" s="178">
        <v>2.5799999999999997E-2</v>
      </c>
      <c r="AH27" s="179">
        <v>6.0000000000000001E-3</v>
      </c>
      <c r="AI27" s="177">
        <v>37</v>
      </c>
      <c r="AJ27" s="178">
        <v>2.5799999999999997E-2</v>
      </c>
      <c r="AK27" s="179">
        <v>6.0000000000000001E-3</v>
      </c>
      <c r="AL27" s="177">
        <v>37</v>
      </c>
      <c r="AM27" s="178">
        <v>2.5799999999999997E-2</v>
      </c>
      <c r="AN27" s="179">
        <v>6.0000000000000001E-3</v>
      </c>
      <c r="AO27" s="177">
        <v>37</v>
      </c>
      <c r="AP27" s="178">
        <v>2.5799999999999997E-2</v>
      </c>
      <c r="AQ27" s="179">
        <v>6.0000000000000001E-3</v>
      </c>
    </row>
    <row r="28" spans="1:43" s="1" customFormat="1" ht="16.5" customHeight="1" x14ac:dyDescent="0.25">
      <c r="A28" s="170" t="s">
        <v>47</v>
      </c>
      <c r="B28" s="171" t="s">
        <v>162</v>
      </c>
      <c r="C28" s="172"/>
      <c r="D28" s="173"/>
      <c r="E28" s="174"/>
      <c r="F28" s="175"/>
      <c r="G28" s="176"/>
      <c r="H28" s="185">
        <v>7</v>
      </c>
      <c r="I28" s="186">
        <v>3.9399999999999998E-2</v>
      </c>
      <c r="J28" s="187">
        <v>1.4500000000000001E-2</v>
      </c>
      <c r="K28" s="185">
        <v>7</v>
      </c>
      <c r="L28" s="186">
        <v>3.9399999999999998E-2</v>
      </c>
      <c r="M28" s="187">
        <v>1.4500000000000001E-2</v>
      </c>
      <c r="N28" s="185">
        <v>7</v>
      </c>
      <c r="O28" s="186">
        <v>3.9399999999999998E-2</v>
      </c>
      <c r="P28" s="187">
        <v>1.4500000000000001E-2</v>
      </c>
      <c r="Q28" s="185">
        <v>7</v>
      </c>
      <c r="R28" s="186">
        <v>3.9399999999999998E-2</v>
      </c>
      <c r="S28" s="187">
        <v>1.4500000000000001E-2</v>
      </c>
      <c r="T28" s="185">
        <v>7</v>
      </c>
      <c r="U28" s="186">
        <v>3.9399999999999998E-2</v>
      </c>
      <c r="V28" s="187">
        <v>1.4500000000000001E-2</v>
      </c>
      <c r="W28" s="185">
        <v>7</v>
      </c>
      <c r="X28" s="186">
        <v>3.9399999999999998E-2</v>
      </c>
      <c r="Y28" s="187">
        <v>1.4500000000000001E-2</v>
      </c>
      <c r="Z28" s="185">
        <v>7</v>
      </c>
      <c r="AA28" s="186">
        <v>3.9399999999999998E-2</v>
      </c>
      <c r="AB28" s="187">
        <v>1.4500000000000001E-2</v>
      </c>
      <c r="AC28" s="185">
        <v>7</v>
      </c>
      <c r="AD28" s="186">
        <v>3.9399999999999998E-2</v>
      </c>
      <c r="AE28" s="187">
        <v>1.4500000000000001E-2</v>
      </c>
      <c r="AF28" s="185">
        <v>7</v>
      </c>
      <c r="AG28" s="186">
        <v>3.9399999999999998E-2</v>
      </c>
      <c r="AH28" s="187">
        <v>1.4500000000000001E-2</v>
      </c>
      <c r="AI28" s="185">
        <v>7</v>
      </c>
      <c r="AJ28" s="186">
        <v>3.9399999999999998E-2</v>
      </c>
      <c r="AK28" s="187">
        <v>1.4500000000000001E-2</v>
      </c>
      <c r="AL28" s="185">
        <v>7</v>
      </c>
      <c r="AM28" s="186">
        <v>3.9399999999999998E-2</v>
      </c>
      <c r="AN28" s="187">
        <v>1.4500000000000001E-2</v>
      </c>
      <c r="AO28" s="185">
        <v>7</v>
      </c>
      <c r="AP28" s="186">
        <v>3.9399999999999998E-2</v>
      </c>
      <c r="AQ28" s="187">
        <v>1.4500000000000001E-2</v>
      </c>
    </row>
    <row r="29" spans="1:43" s="1" customFormat="1" ht="16.5" customHeight="1" x14ac:dyDescent="0.25">
      <c r="A29" s="170" t="s">
        <v>114</v>
      </c>
      <c r="B29" s="171" t="s">
        <v>163</v>
      </c>
      <c r="C29" s="172"/>
      <c r="D29" s="181"/>
      <c r="E29" s="182"/>
      <c r="F29" s="183"/>
      <c r="G29" s="184"/>
      <c r="H29" s="185">
        <v>7</v>
      </c>
      <c r="I29" s="186">
        <v>5.0900000000000008E-2</v>
      </c>
      <c r="J29" s="187">
        <v>1.7000000000000001E-2</v>
      </c>
      <c r="K29" s="185">
        <v>7</v>
      </c>
      <c r="L29" s="186">
        <v>5.0900000000000008E-2</v>
      </c>
      <c r="M29" s="187">
        <v>1.7000000000000001E-2</v>
      </c>
      <c r="N29" s="185">
        <v>7</v>
      </c>
      <c r="O29" s="186">
        <v>5.0900000000000008E-2</v>
      </c>
      <c r="P29" s="187">
        <v>1.7000000000000001E-2</v>
      </c>
      <c r="Q29" s="185">
        <v>7</v>
      </c>
      <c r="R29" s="186">
        <v>5.0900000000000008E-2</v>
      </c>
      <c r="S29" s="187">
        <v>1.7000000000000001E-2</v>
      </c>
      <c r="T29" s="185">
        <v>7</v>
      </c>
      <c r="U29" s="186">
        <v>5.0900000000000008E-2</v>
      </c>
      <c r="V29" s="187">
        <v>1.7000000000000001E-2</v>
      </c>
      <c r="W29" s="185">
        <v>7</v>
      </c>
      <c r="X29" s="186">
        <v>5.0900000000000008E-2</v>
      </c>
      <c r="Y29" s="187">
        <v>1.7000000000000001E-2</v>
      </c>
      <c r="Z29" s="185">
        <v>7</v>
      </c>
      <c r="AA29" s="186">
        <v>5.0900000000000008E-2</v>
      </c>
      <c r="AB29" s="187">
        <v>1.7000000000000001E-2</v>
      </c>
      <c r="AC29" s="185">
        <v>7</v>
      </c>
      <c r="AD29" s="186">
        <v>5.0900000000000008E-2</v>
      </c>
      <c r="AE29" s="187">
        <v>1.7000000000000001E-2</v>
      </c>
      <c r="AF29" s="185">
        <v>7</v>
      </c>
      <c r="AG29" s="186">
        <v>5.0900000000000008E-2</v>
      </c>
      <c r="AH29" s="187">
        <v>1.7000000000000001E-2</v>
      </c>
      <c r="AI29" s="185">
        <v>7</v>
      </c>
      <c r="AJ29" s="186">
        <v>5.0900000000000008E-2</v>
      </c>
      <c r="AK29" s="187">
        <v>1.7000000000000001E-2</v>
      </c>
      <c r="AL29" s="185">
        <v>7</v>
      </c>
      <c r="AM29" s="186">
        <v>5.0900000000000008E-2</v>
      </c>
      <c r="AN29" s="187">
        <v>1.7000000000000001E-2</v>
      </c>
      <c r="AO29" s="185">
        <v>7</v>
      </c>
      <c r="AP29" s="186">
        <v>5.0900000000000008E-2</v>
      </c>
      <c r="AQ29" s="187">
        <v>1.7000000000000001E-2</v>
      </c>
    </row>
    <row r="30" spans="1:43" s="1" customFormat="1" ht="16.5" customHeight="1" x14ac:dyDescent="0.25">
      <c r="A30" s="180"/>
      <c r="B30" s="171" t="s">
        <v>75</v>
      </c>
      <c r="C30" s="172"/>
      <c r="D30" s="181"/>
      <c r="E30" s="182"/>
      <c r="F30" s="183"/>
      <c r="G30" s="184"/>
      <c r="H30" s="185">
        <v>1</v>
      </c>
      <c r="I30" s="186">
        <v>3.3599999999999998E-4</v>
      </c>
      <c r="J30" s="187">
        <v>7.1999999999999994E-4</v>
      </c>
      <c r="K30" s="185">
        <v>1</v>
      </c>
      <c r="L30" s="186">
        <v>3.3599999999999998E-4</v>
      </c>
      <c r="M30" s="187">
        <v>7.1999999999999994E-4</v>
      </c>
      <c r="N30" s="185">
        <v>1</v>
      </c>
      <c r="O30" s="186">
        <v>3.3599999999999998E-4</v>
      </c>
      <c r="P30" s="187">
        <v>7.1999999999999994E-4</v>
      </c>
      <c r="Q30" s="185">
        <v>1</v>
      </c>
      <c r="R30" s="186">
        <v>3.3599999999999998E-4</v>
      </c>
      <c r="S30" s="187">
        <v>7.1999999999999994E-4</v>
      </c>
      <c r="T30" s="185">
        <v>1</v>
      </c>
      <c r="U30" s="186">
        <v>3.3599999999999998E-4</v>
      </c>
      <c r="V30" s="187">
        <v>7.1999999999999994E-4</v>
      </c>
      <c r="W30" s="185">
        <v>1</v>
      </c>
      <c r="X30" s="186">
        <v>3.3599999999999998E-4</v>
      </c>
      <c r="Y30" s="187">
        <v>7.1999999999999994E-4</v>
      </c>
      <c r="Z30" s="185">
        <v>1</v>
      </c>
      <c r="AA30" s="186">
        <v>3.3599999999999998E-4</v>
      </c>
      <c r="AB30" s="187">
        <v>7.1999999999999994E-4</v>
      </c>
      <c r="AC30" s="185">
        <v>1</v>
      </c>
      <c r="AD30" s="186">
        <v>3.3599999999999998E-4</v>
      </c>
      <c r="AE30" s="187">
        <v>7.1999999999999994E-4</v>
      </c>
      <c r="AF30" s="185">
        <v>1</v>
      </c>
      <c r="AG30" s="186">
        <v>3.3599999999999998E-4</v>
      </c>
      <c r="AH30" s="187">
        <v>7.1999999999999994E-4</v>
      </c>
      <c r="AI30" s="185">
        <v>1</v>
      </c>
      <c r="AJ30" s="186">
        <v>3.3599999999999998E-4</v>
      </c>
      <c r="AK30" s="187">
        <v>7.1999999999999994E-4</v>
      </c>
      <c r="AL30" s="185">
        <v>1</v>
      </c>
      <c r="AM30" s="186">
        <v>3.3599999999999998E-4</v>
      </c>
      <c r="AN30" s="187">
        <v>7.1999999999999994E-4</v>
      </c>
      <c r="AO30" s="185">
        <v>1</v>
      </c>
      <c r="AP30" s="186">
        <v>3.3599999999999998E-4</v>
      </c>
      <c r="AQ30" s="187">
        <v>7.1999999999999994E-4</v>
      </c>
    </row>
    <row r="31" spans="1:43" s="1" customFormat="1" ht="16.5" customHeight="1" thickBot="1" x14ac:dyDescent="0.3">
      <c r="A31" s="188"/>
      <c r="B31" s="189" t="s">
        <v>76</v>
      </c>
      <c r="C31" s="190"/>
      <c r="D31" s="191"/>
      <c r="E31" s="182"/>
      <c r="F31" s="192"/>
      <c r="G31" s="193"/>
      <c r="H31" s="185">
        <v>0</v>
      </c>
      <c r="I31" s="186">
        <v>2.3199999999999997E-4</v>
      </c>
      <c r="J31" s="194">
        <v>1.0480000000000001E-3</v>
      </c>
      <c r="K31" s="185">
        <v>0</v>
      </c>
      <c r="L31" s="186">
        <v>2.3199999999999997E-4</v>
      </c>
      <c r="M31" s="194">
        <v>1.0480000000000001E-3</v>
      </c>
      <c r="N31" s="185">
        <v>0</v>
      </c>
      <c r="O31" s="186">
        <v>2.3199999999999997E-4</v>
      </c>
      <c r="P31" s="194">
        <v>1.0480000000000001E-3</v>
      </c>
      <c r="Q31" s="185">
        <v>0</v>
      </c>
      <c r="R31" s="186">
        <v>2.3199999999999997E-4</v>
      </c>
      <c r="S31" s="194">
        <v>1.0480000000000001E-3</v>
      </c>
      <c r="T31" s="185">
        <v>0</v>
      </c>
      <c r="U31" s="186">
        <v>2.3199999999999997E-4</v>
      </c>
      <c r="V31" s="194">
        <v>1.0480000000000001E-3</v>
      </c>
      <c r="W31" s="185">
        <v>0</v>
      </c>
      <c r="X31" s="186">
        <v>2.3199999999999997E-4</v>
      </c>
      <c r="Y31" s="194">
        <v>1.0480000000000001E-3</v>
      </c>
      <c r="Z31" s="185">
        <v>0</v>
      </c>
      <c r="AA31" s="186">
        <v>2.3199999999999997E-4</v>
      </c>
      <c r="AB31" s="194">
        <v>1.0480000000000001E-3</v>
      </c>
      <c r="AC31" s="185">
        <v>0</v>
      </c>
      <c r="AD31" s="186">
        <v>2.3199999999999997E-4</v>
      </c>
      <c r="AE31" s="194">
        <v>1.0480000000000001E-3</v>
      </c>
      <c r="AF31" s="185">
        <v>0</v>
      </c>
      <c r="AG31" s="186">
        <v>2.3199999999999997E-4</v>
      </c>
      <c r="AH31" s="194">
        <v>1.0480000000000001E-3</v>
      </c>
      <c r="AI31" s="185">
        <v>0</v>
      </c>
      <c r="AJ31" s="186">
        <v>2.3199999999999997E-4</v>
      </c>
      <c r="AK31" s="194">
        <v>1.0480000000000001E-3</v>
      </c>
      <c r="AL31" s="185">
        <v>0</v>
      </c>
      <c r="AM31" s="186">
        <v>2.3199999999999997E-4</v>
      </c>
      <c r="AN31" s="194">
        <v>1.0480000000000001E-3</v>
      </c>
      <c r="AO31" s="185">
        <v>0</v>
      </c>
      <c r="AP31" s="186">
        <v>2.3199999999999997E-4</v>
      </c>
      <c r="AQ31" s="194">
        <v>1.0480000000000001E-3</v>
      </c>
    </row>
    <row r="32" spans="1:43" s="1" customFormat="1" ht="16.5" customHeight="1" x14ac:dyDescent="0.25">
      <c r="A32" s="1822" t="s">
        <v>77</v>
      </c>
      <c r="B32" s="1823"/>
      <c r="C32" s="1823"/>
      <c r="D32" s="1823"/>
      <c r="E32" s="1823"/>
      <c r="F32" s="1823"/>
      <c r="G32" s="1824"/>
      <c r="H32" s="167">
        <v>46</v>
      </c>
      <c r="I32" s="168">
        <v>0.14380000000000001</v>
      </c>
      <c r="J32" s="169">
        <v>7.7499999999999999E-2</v>
      </c>
      <c r="K32" s="305">
        <v>46</v>
      </c>
      <c r="L32" s="168">
        <v>0.14380000000000001</v>
      </c>
      <c r="M32" s="169">
        <v>7.7499999999999999E-2</v>
      </c>
      <c r="N32" s="305">
        <v>46</v>
      </c>
      <c r="O32" s="168">
        <v>0.14380000000000001</v>
      </c>
      <c r="P32" s="169">
        <v>7.7499999999999999E-2</v>
      </c>
      <c r="Q32" s="305">
        <v>46</v>
      </c>
      <c r="R32" s="168">
        <v>0.14380000000000001</v>
      </c>
      <c r="S32" s="169">
        <v>7.7499999999999999E-2</v>
      </c>
      <c r="T32" s="305">
        <v>46</v>
      </c>
      <c r="U32" s="168">
        <v>0.14380000000000001</v>
      </c>
      <c r="V32" s="169">
        <v>7.7499999999999999E-2</v>
      </c>
      <c r="W32" s="305">
        <v>46</v>
      </c>
      <c r="X32" s="305">
        <v>46</v>
      </c>
      <c r="Y32" s="169">
        <v>7.7499999999999999E-2</v>
      </c>
      <c r="Z32" s="305">
        <v>46</v>
      </c>
      <c r="AA32" s="168">
        <v>0.14380000000000001</v>
      </c>
      <c r="AB32" s="169">
        <v>7.7499999999999999E-2</v>
      </c>
      <c r="AC32" s="305">
        <v>46</v>
      </c>
      <c r="AD32" s="168">
        <v>0.14380000000000001</v>
      </c>
      <c r="AE32" s="169">
        <v>7.7499999999999999E-2</v>
      </c>
      <c r="AF32" s="305">
        <v>46</v>
      </c>
      <c r="AG32" s="168">
        <v>0.14380000000000001</v>
      </c>
      <c r="AH32" s="169">
        <v>7.7499999999999999E-2</v>
      </c>
      <c r="AI32" s="305">
        <v>46</v>
      </c>
      <c r="AJ32" s="168">
        <v>0.14380000000000001</v>
      </c>
      <c r="AK32" s="169">
        <v>7.7499999999999999E-2</v>
      </c>
      <c r="AL32" s="305">
        <v>46</v>
      </c>
      <c r="AM32" s="168">
        <v>0.14380000000000001</v>
      </c>
      <c r="AN32" s="169">
        <v>7.7499999999999999E-2</v>
      </c>
      <c r="AO32" s="305">
        <v>46</v>
      </c>
      <c r="AP32" s="168">
        <v>0.14380000000000001</v>
      </c>
      <c r="AQ32" s="169">
        <v>7.7499999999999999E-2</v>
      </c>
    </row>
    <row r="33" spans="1:81" s="1" customFormat="1" ht="16.5" customHeight="1" thickBot="1" x14ac:dyDescent="0.3">
      <c r="A33" s="1825" t="s">
        <v>78</v>
      </c>
      <c r="B33" s="1826"/>
      <c r="C33" s="1826"/>
      <c r="D33" s="1826"/>
      <c r="E33" s="1826"/>
      <c r="F33" s="1826"/>
      <c r="G33" s="1827"/>
      <c r="H33" s="195">
        <v>37</v>
      </c>
      <c r="I33" s="196">
        <v>2.5799999999999997E-2</v>
      </c>
      <c r="J33" s="197">
        <v>6.0000000000000001E-3</v>
      </c>
      <c r="K33" s="195">
        <v>37</v>
      </c>
      <c r="L33" s="196">
        <v>2.5799999999999997E-2</v>
      </c>
      <c r="M33" s="197">
        <v>6.0000000000000001E-3</v>
      </c>
      <c r="N33" s="195">
        <v>37</v>
      </c>
      <c r="O33" s="196">
        <v>2.5799999999999997E-2</v>
      </c>
      <c r="P33" s="197">
        <v>6.0000000000000001E-3</v>
      </c>
      <c r="Q33" s="195">
        <v>37</v>
      </c>
      <c r="R33" s="196">
        <v>2.5799999999999997E-2</v>
      </c>
      <c r="S33" s="197">
        <v>6.0000000000000001E-3</v>
      </c>
      <c r="T33" s="195">
        <v>37</v>
      </c>
      <c r="U33" s="196">
        <v>2.5799999999999997E-2</v>
      </c>
      <c r="V33" s="197">
        <v>6.0000000000000001E-3</v>
      </c>
      <c r="W33" s="195">
        <v>37</v>
      </c>
      <c r="X33" s="196">
        <v>2.5799999999999997E-2</v>
      </c>
      <c r="Y33" s="197">
        <v>6.0000000000000001E-3</v>
      </c>
      <c r="Z33" s="195">
        <v>37</v>
      </c>
      <c r="AA33" s="196">
        <v>2.5799999999999997E-2</v>
      </c>
      <c r="AB33" s="197">
        <v>6.0000000000000001E-3</v>
      </c>
      <c r="AC33" s="195">
        <v>37</v>
      </c>
      <c r="AD33" s="196">
        <v>2.5799999999999997E-2</v>
      </c>
      <c r="AE33" s="197">
        <v>6.0000000000000001E-3</v>
      </c>
      <c r="AF33" s="195">
        <v>37</v>
      </c>
      <c r="AG33" s="196">
        <v>2.5799999999999997E-2</v>
      </c>
      <c r="AH33" s="197">
        <v>6.0000000000000001E-3</v>
      </c>
      <c r="AI33" s="195">
        <v>37</v>
      </c>
      <c r="AJ33" s="196">
        <v>2.5799999999999997E-2</v>
      </c>
      <c r="AK33" s="197">
        <v>6.0000000000000001E-3</v>
      </c>
      <c r="AL33" s="195">
        <v>37</v>
      </c>
      <c r="AM33" s="196">
        <v>2.5799999999999997E-2</v>
      </c>
      <c r="AN33" s="197">
        <v>6.0000000000000001E-3</v>
      </c>
      <c r="AO33" s="195">
        <v>37</v>
      </c>
      <c r="AP33" s="196">
        <v>2.5799999999999997E-2</v>
      </c>
      <c r="AQ33" s="197">
        <v>6.0000000000000001E-3</v>
      </c>
    </row>
    <row r="34" spans="1:81" s="1" customFormat="1" ht="16.5" customHeight="1" thickBot="1" x14ac:dyDescent="0.3">
      <c r="A34" s="1828" t="s">
        <v>79</v>
      </c>
      <c r="B34" s="1829"/>
      <c r="C34" s="1829"/>
      <c r="D34" s="1829"/>
      <c r="E34" s="1829"/>
      <c r="F34" s="1829"/>
      <c r="G34" s="1829"/>
      <c r="H34" s="198">
        <v>82</v>
      </c>
      <c r="I34" s="199">
        <v>0.1696</v>
      </c>
      <c r="J34" s="200">
        <v>8.3500000000000005E-2</v>
      </c>
      <c r="K34" s="198">
        <v>83</v>
      </c>
      <c r="L34" s="199">
        <v>0.1696</v>
      </c>
      <c r="M34" s="200">
        <v>8.3500000000000005E-2</v>
      </c>
      <c r="N34" s="329">
        <v>83</v>
      </c>
      <c r="O34" s="199">
        <v>0.1696</v>
      </c>
      <c r="P34" s="200">
        <v>8.3500000000000005E-2</v>
      </c>
      <c r="Q34" s="329">
        <v>83</v>
      </c>
      <c r="R34" s="199">
        <v>0.1696</v>
      </c>
      <c r="S34" s="200">
        <v>8.3500000000000005E-2</v>
      </c>
      <c r="T34" s="329">
        <v>83</v>
      </c>
      <c r="U34" s="199">
        <v>0.1696</v>
      </c>
      <c r="V34" s="200">
        <v>8.3500000000000005E-2</v>
      </c>
      <c r="W34" s="329">
        <v>83</v>
      </c>
      <c r="X34" s="199">
        <v>0.1696</v>
      </c>
      <c r="Y34" s="200">
        <v>8.3500000000000005E-2</v>
      </c>
      <c r="Z34" s="329">
        <v>83</v>
      </c>
      <c r="AA34" s="199">
        <v>0.1696</v>
      </c>
      <c r="AB34" s="200">
        <v>8.3500000000000005E-2</v>
      </c>
      <c r="AC34" s="329">
        <v>83</v>
      </c>
      <c r="AD34" s="199">
        <v>0.1696</v>
      </c>
      <c r="AE34" s="200">
        <v>8.3500000000000005E-2</v>
      </c>
      <c r="AF34" s="329">
        <v>83</v>
      </c>
      <c r="AG34" s="199">
        <v>0.1696</v>
      </c>
      <c r="AH34" s="200">
        <v>8.3500000000000005E-2</v>
      </c>
      <c r="AI34" s="329">
        <v>83</v>
      </c>
      <c r="AJ34" s="199">
        <v>0.1696</v>
      </c>
      <c r="AK34" s="200">
        <v>8.3500000000000005E-2</v>
      </c>
      <c r="AL34" s="329">
        <v>83</v>
      </c>
      <c r="AM34" s="199">
        <v>0.1696</v>
      </c>
      <c r="AN34" s="200">
        <v>8.3500000000000005E-2</v>
      </c>
      <c r="AO34" s="329">
        <v>83</v>
      </c>
      <c r="AP34" s="199">
        <v>0.1696</v>
      </c>
      <c r="AQ34" s="200">
        <v>8.3500000000000005E-2</v>
      </c>
      <c r="CB34" s="7"/>
      <c r="CC34" s="7"/>
    </row>
    <row r="35" spans="1:81" s="1" customFormat="1" ht="16.5" customHeight="1" x14ac:dyDescent="0.25">
      <c r="A35" s="201"/>
      <c r="B35" s="116"/>
      <c r="C35" s="151"/>
      <c r="D35" s="153"/>
      <c r="E35" s="154"/>
      <c r="F35" s="153"/>
      <c r="G35" s="154"/>
      <c r="H35" s="155"/>
      <c r="I35" s="153"/>
      <c r="J35" s="115"/>
      <c r="K35" s="155"/>
      <c r="L35" s="153"/>
      <c r="M35" s="153"/>
      <c r="N35" s="155"/>
      <c r="O35" s="153"/>
      <c r="P35" s="153"/>
      <c r="Q35" s="155"/>
      <c r="R35" s="153"/>
      <c r="S35" s="153"/>
      <c r="T35" s="155"/>
      <c r="U35" s="153"/>
      <c r="V35" s="153"/>
      <c r="W35" s="155"/>
      <c r="X35" s="153"/>
      <c r="Y35" s="153"/>
      <c r="Z35" s="155"/>
      <c r="AA35" s="153"/>
      <c r="AB35" s="153"/>
      <c r="AC35" s="155"/>
      <c r="AD35" s="153"/>
      <c r="AE35" s="153"/>
      <c r="AF35" s="155"/>
      <c r="AG35" s="153"/>
      <c r="AH35" s="153"/>
      <c r="AI35" s="155"/>
      <c r="AJ35" s="153"/>
      <c r="AK35" s="153"/>
      <c r="AL35" s="155"/>
      <c r="AM35" s="153"/>
      <c r="AN35" s="153"/>
      <c r="AO35" s="155"/>
      <c r="AP35" s="153"/>
      <c r="AQ35" s="153"/>
    </row>
    <row r="36" spans="1:81" s="1" customFormat="1" ht="16.5" customHeight="1" thickBot="1" x14ac:dyDescent="0.3">
      <c r="A36" s="202" t="s">
        <v>80</v>
      </c>
      <c r="B36" s="116"/>
      <c r="C36" s="116"/>
      <c r="D36" s="116"/>
      <c r="E36" s="116"/>
      <c r="F36" s="116"/>
      <c r="G36" s="116"/>
      <c r="H36" s="203"/>
      <c r="I36" s="204"/>
      <c r="J36" s="153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</row>
    <row r="37" spans="1:81" s="1" customFormat="1" ht="16.5" customHeight="1" x14ac:dyDescent="0.25">
      <c r="A37" s="1735" t="s">
        <v>23</v>
      </c>
      <c r="B37" s="206" t="s">
        <v>81</v>
      </c>
      <c r="C37" s="207"/>
      <c r="D37" s="207" t="s">
        <v>82</v>
      </c>
      <c r="E37" s="207"/>
      <c r="F37" s="207"/>
      <c r="G37" s="208"/>
      <c r="H37" s="209">
        <v>1.2500000000000001E-2</v>
      </c>
      <c r="I37" s="210" t="s">
        <v>83</v>
      </c>
      <c r="J37" s="211">
        <v>5.8999999999999997E-2</v>
      </c>
      <c r="K37" s="209">
        <v>1.2500000000000001E-2</v>
      </c>
      <c r="L37" s="210" t="s">
        <v>83</v>
      </c>
      <c r="M37" s="211">
        <v>5.8999999999999997E-2</v>
      </c>
      <c r="N37" s="209">
        <v>1.2500000000000001E-2</v>
      </c>
      <c r="O37" s="210" t="s">
        <v>83</v>
      </c>
      <c r="P37" s="211">
        <v>5.8999999999999997E-2</v>
      </c>
      <c r="Q37" s="209">
        <v>1.2500000000000001E-2</v>
      </c>
      <c r="R37" s="210" t="s">
        <v>83</v>
      </c>
      <c r="S37" s="211">
        <v>5.8999999999999997E-2</v>
      </c>
      <c r="T37" s="209">
        <v>1.2500000000000001E-2</v>
      </c>
      <c r="U37" s="210" t="s">
        <v>83</v>
      </c>
      <c r="V37" s="211">
        <v>5.8999999999999997E-2</v>
      </c>
      <c r="W37" s="209">
        <v>1.2500000000000001E-2</v>
      </c>
      <c r="X37" s="210" t="s">
        <v>83</v>
      </c>
      <c r="Y37" s="211">
        <v>5.8999999999999997E-2</v>
      </c>
      <c r="Z37" s="209">
        <v>1.2500000000000001E-2</v>
      </c>
      <c r="AA37" s="210" t="s">
        <v>83</v>
      </c>
      <c r="AB37" s="211">
        <v>5.8999999999999997E-2</v>
      </c>
      <c r="AC37" s="209">
        <v>1.2500000000000001E-2</v>
      </c>
      <c r="AD37" s="210" t="s">
        <v>83</v>
      </c>
      <c r="AE37" s="211">
        <v>5.8999999999999997E-2</v>
      </c>
      <c r="AF37" s="209">
        <v>1.2500000000000001E-2</v>
      </c>
      <c r="AG37" s="210" t="s">
        <v>83</v>
      </c>
      <c r="AH37" s="211">
        <v>5.8999999999999997E-2</v>
      </c>
      <c r="AI37" s="209">
        <v>1.2500000000000001E-2</v>
      </c>
      <c r="AJ37" s="210" t="s">
        <v>83</v>
      </c>
      <c r="AK37" s="211">
        <v>5.8999999999999997E-2</v>
      </c>
      <c r="AL37" s="209">
        <v>1.2500000000000001E-2</v>
      </c>
      <c r="AM37" s="210" t="s">
        <v>83</v>
      </c>
      <c r="AN37" s="211">
        <v>5.8999999999999997E-2</v>
      </c>
      <c r="AO37" s="209">
        <v>1.2500000000000001E-2</v>
      </c>
      <c r="AP37" s="210" t="s">
        <v>83</v>
      </c>
      <c r="AQ37" s="211">
        <v>5.8999999999999997E-2</v>
      </c>
    </row>
    <row r="38" spans="1:81" s="1" customFormat="1" ht="16.5" customHeight="1" thickBot="1" x14ac:dyDescent="0.3">
      <c r="A38" s="1736"/>
      <c r="B38" s="212" t="s">
        <v>84</v>
      </c>
      <c r="C38" s="213"/>
      <c r="D38" s="213" t="s">
        <v>85</v>
      </c>
      <c r="E38" s="213"/>
      <c r="F38" s="213"/>
      <c r="G38" s="214"/>
      <c r="H38" s="215">
        <v>1.6136132937600003E-3</v>
      </c>
      <c r="I38" s="216" t="s">
        <v>83</v>
      </c>
      <c r="J38" s="217">
        <v>2.1514843916800003E-4</v>
      </c>
      <c r="K38" s="215">
        <v>1.6136132937600003E-3</v>
      </c>
      <c r="L38" s="216" t="s">
        <v>83</v>
      </c>
      <c r="M38" s="217">
        <v>2.1514843916800003E-4</v>
      </c>
      <c r="N38" s="215">
        <v>1.6136132937600003E-3</v>
      </c>
      <c r="O38" s="216" t="s">
        <v>83</v>
      </c>
      <c r="P38" s="217">
        <v>2.1514843916800003E-4</v>
      </c>
      <c r="Q38" s="215">
        <v>1.6136132937600003E-3</v>
      </c>
      <c r="R38" s="216" t="s">
        <v>83</v>
      </c>
      <c r="S38" s="217">
        <v>2.1514843916800003E-4</v>
      </c>
      <c r="T38" s="215">
        <v>1.6136132937600003E-3</v>
      </c>
      <c r="U38" s="216" t="s">
        <v>83</v>
      </c>
      <c r="V38" s="217">
        <v>2.1514843916800003E-4</v>
      </c>
      <c r="W38" s="215">
        <v>1.6136132937600003E-3</v>
      </c>
      <c r="X38" s="216" t="s">
        <v>83</v>
      </c>
      <c r="Y38" s="217">
        <v>2.1514843916800003E-4</v>
      </c>
      <c r="Z38" s="215">
        <v>1.6136132937600003E-3</v>
      </c>
      <c r="AA38" s="216" t="s">
        <v>83</v>
      </c>
      <c r="AB38" s="217">
        <v>2.1514843916800003E-4</v>
      </c>
      <c r="AC38" s="215">
        <v>1.6136132937600003E-3</v>
      </c>
      <c r="AD38" s="216" t="s">
        <v>83</v>
      </c>
      <c r="AE38" s="217">
        <v>2.1514843916800003E-4</v>
      </c>
      <c r="AF38" s="215">
        <v>1.6136132937600003E-3</v>
      </c>
      <c r="AG38" s="216" t="s">
        <v>83</v>
      </c>
      <c r="AH38" s="217">
        <v>2.1514843916800003E-4</v>
      </c>
      <c r="AI38" s="215">
        <v>1.6136132937600003E-3</v>
      </c>
      <c r="AJ38" s="216" t="s">
        <v>83</v>
      </c>
      <c r="AK38" s="217">
        <v>2.1514843916800003E-4</v>
      </c>
      <c r="AL38" s="215">
        <v>1.6136132937600003E-3</v>
      </c>
      <c r="AM38" s="216" t="s">
        <v>83</v>
      </c>
      <c r="AN38" s="217">
        <v>2.1514843916800003E-4</v>
      </c>
      <c r="AO38" s="215">
        <v>1.6136132937600003E-3</v>
      </c>
      <c r="AP38" s="216" t="s">
        <v>83</v>
      </c>
      <c r="AQ38" s="217">
        <v>2.1514843916800003E-4</v>
      </c>
    </row>
    <row r="39" spans="1:81" s="1" customFormat="1" ht="16.5" customHeight="1" x14ac:dyDescent="0.25">
      <c r="A39" s="1736"/>
      <c r="B39" s="218" t="s">
        <v>86</v>
      </c>
      <c r="C39" s="219">
        <v>12.5</v>
      </c>
      <c r="D39" s="220"/>
      <c r="E39" s="1830" t="s">
        <v>87</v>
      </c>
      <c r="F39" s="1830"/>
      <c r="G39" s="258">
        <v>59</v>
      </c>
      <c r="H39" s="221"/>
      <c r="I39" s="222"/>
      <c r="J39" s="223"/>
      <c r="K39" s="1811"/>
      <c r="L39" s="1820"/>
      <c r="M39" s="1812"/>
      <c r="N39" s="1811"/>
      <c r="O39" s="1820"/>
      <c r="P39" s="1812"/>
      <c r="Q39" s="1811"/>
      <c r="R39" s="1820"/>
      <c r="S39" s="1812"/>
      <c r="T39" s="1811"/>
      <c r="U39" s="1820"/>
      <c r="V39" s="1812"/>
      <c r="W39" s="1811"/>
      <c r="X39" s="1820"/>
      <c r="Y39" s="1812"/>
      <c r="Z39" s="1811"/>
      <c r="AA39" s="1820"/>
      <c r="AB39" s="1812"/>
      <c r="AC39" s="1811"/>
      <c r="AD39" s="1820"/>
      <c r="AE39" s="1812"/>
      <c r="AF39" s="1811"/>
      <c r="AG39" s="1820"/>
      <c r="AH39" s="1812"/>
      <c r="AI39" s="1811"/>
      <c r="AJ39" s="1820"/>
      <c r="AK39" s="1812"/>
      <c r="AL39" s="1811"/>
      <c r="AM39" s="1820"/>
      <c r="AN39" s="1812"/>
      <c r="AO39" s="1811"/>
      <c r="AP39" s="1820"/>
      <c r="AQ39" s="1812"/>
    </row>
    <row r="40" spans="1:81" s="1" customFormat="1" ht="16.5" customHeight="1" thickBot="1" x14ac:dyDescent="0.3">
      <c r="A40" s="1736"/>
      <c r="B40" s="145"/>
      <c r="C40" s="148"/>
      <c r="D40" s="150"/>
      <c r="E40" s="224"/>
      <c r="F40" s="224" t="s">
        <v>88</v>
      </c>
      <c r="G40" s="146">
        <v>60</v>
      </c>
      <c r="H40" s="1794" t="s">
        <v>89</v>
      </c>
      <c r="I40" s="1795"/>
      <c r="J40" s="225">
        <v>8</v>
      </c>
      <c r="K40" s="1813"/>
      <c r="L40" s="1821"/>
      <c r="M40" s="1814"/>
      <c r="N40" s="1813"/>
      <c r="O40" s="1821"/>
      <c r="P40" s="1814"/>
      <c r="Q40" s="1813"/>
      <c r="R40" s="1821"/>
      <c r="S40" s="1814"/>
      <c r="T40" s="1813"/>
      <c r="U40" s="1821"/>
      <c r="V40" s="1814"/>
      <c r="W40" s="1813"/>
      <c r="X40" s="1821"/>
      <c r="Y40" s="1814"/>
      <c r="Z40" s="1813"/>
      <c r="AA40" s="1821"/>
      <c r="AB40" s="1814"/>
      <c r="AC40" s="1813"/>
      <c r="AD40" s="1821"/>
      <c r="AE40" s="1814"/>
      <c r="AF40" s="1813"/>
      <c r="AG40" s="1821"/>
      <c r="AH40" s="1814"/>
      <c r="AI40" s="1813"/>
      <c r="AJ40" s="1821"/>
      <c r="AK40" s="1814"/>
      <c r="AL40" s="1813"/>
      <c r="AM40" s="1821"/>
      <c r="AN40" s="1814"/>
      <c r="AO40" s="1813"/>
      <c r="AP40" s="1821"/>
      <c r="AQ40" s="1814"/>
    </row>
    <row r="41" spans="1:81" s="1" customFormat="1" ht="16.5" customHeight="1" thickBot="1" x14ac:dyDescent="0.3">
      <c r="A41" s="1737"/>
      <c r="B41" s="1797" t="s">
        <v>90</v>
      </c>
      <c r="C41" s="1798"/>
      <c r="D41" s="1798"/>
      <c r="E41" s="1798"/>
      <c r="F41" s="1798"/>
      <c r="G41" s="1799"/>
      <c r="H41" s="226">
        <v>0.15824961329376003</v>
      </c>
      <c r="I41" s="227" t="s">
        <v>83</v>
      </c>
      <c r="J41" s="228">
        <v>0.13743514843916801</v>
      </c>
      <c r="K41" s="226">
        <v>0.15824961329376003</v>
      </c>
      <c r="L41" s="227" t="s">
        <v>83</v>
      </c>
      <c r="M41" s="228">
        <v>0.13743514843916801</v>
      </c>
      <c r="N41" s="226">
        <v>0.15824961329376003</v>
      </c>
      <c r="O41" s="227" t="s">
        <v>83</v>
      </c>
      <c r="P41" s="228">
        <v>0.13743514843916801</v>
      </c>
      <c r="Q41" s="226">
        <v>0.15824961329376003</v>
      </c>
      <c r="R41" s="227" t="s">
        <v>83</v>
      </c>
      <c r="S41" s="228">
        <v>0.13743514843916801</v>
      </c>
      <c r="T41" s="226">
        <v>0.15824961329376003</v>
      </c>
      <c r="U41" s="227" t="s">
        <v>83</v>
      </c>
      <c r="V41" s="228">
        <v>0.13743514843916801</v>
      </c>
      <c r="W41" s="226">
        <v>0.15824961329376003</v>
      </c>
      <c r="X41" s="227" t="s">
        <v>83</v>
      </c>
      <c r="Y41" s="228">
        <v>0.13743514843916801</v>
      </c>
      <c r="Z41" s="226">
        <v>0.15824961329376003</v>
      </c>
      <c r="AA41" s="227" t="s">
        <v>83</v>
      </c>
      <c r="AB41" s="228">
        <v>0.13743514843916801</v>
      </c>
      <c r="AC41" s="226">
        <v>0.15824961329376003</v>
      </c>
      <c r="AD41" s="227" t="s">
        <v>83</v>
      </c>
      <c r="AE41" s="228">
        <v>0.13743514843916801</v>
      </c>
      <c r="AF41" s="226">
        <v>0.15824961329376003</v>
      </c>
      <c r="AG41" s="227" t="s">
        <v>83</v>
      </c>
      <c r="AH41" s="228">
        <v>0.13743514843916801</v>
      </c>
      <c r="AI41" s="226">
        <v>0.15824961329376003</v>
      </c>
      <c r="AJ41" s="227" t="s">
        <v>83</v>
      </c>
      <c r="AK41" s="228">
        <v>0.13743514843916801</v>
      </c>
      <c r="AL41" s="226">
        <v>0.15824961329376003</v>
      </c>
      <c r="AM41" s="227" t="s">
        <v>83</v>
      </c>
      <c r="AN41" s="228">
        <v>0.13743514843916801</v>
      </c>
      <c r="AO41" s="226">
        <v>0.15824961329376003</v>
      </c>
      <c r="AP41" s="227" t="s">
        <v>83</v>
      </c>
      <c r="AQ41" s="228">
        <v>0.13743514843916801</v>
      </c>
    </row>
    <row r="42" spans="1:81" s="1" customFormat="1" ht="16.5" customHeight="1" x14ac:dyDescent="0.25">
      <c r="A42" s="1735" t="s">
        <v>91</v>
      </c>
      <c r="B42" s="206" t="s">
        <v>81</v>
      </c>
      <c r="C42" s="207"/>
      <c r="D42" s="207" t="s">
        <v>82</v>
      </c>
      <c r="E42" s="207"/>
      <c r="F42" s="207"/>
      <c r="G42" s="207"/>
      <c r="H42" s="209">
        <v>1.2500000000000001E-2</v>
      </c>
      <c r="I42" s="210" t="s">
        <v>83</v>
      </c>
      <c r="J42" s="211">
        <v>5.8999999999999997E-2</v>
      </c>
      <c r="K42" s="209">
        <v>1.2500000000000001E-2</v>
      </c>
      <c r="L42" s="210" t="s">
        <v>83</v>
      </c>
      <c r="M42" s="211">
        <v>5.8999999999999997E-2</v>
      </c>
      <c r="N42" s="209">
        <v>1.2500000000000001E-2</v>
      </c>
      <c r="O42" s="210" t="s">
        <v>83</v>
      </c>
      <c r="P42" s="211">
        <v>5.8999999999999997E-2</v>
      </c>
      <c r="Q42" s="209">
        <v>1.2500000000000001E-2</v>
      </c>
      <c r="R42" s="210" t="s">
        <v>83</v>
      </c>
      <c r="S42" s="211">
        <v>5.8999999999999997E-2</v>
      </c>
      <c r="T42" s="209">
        <v>1.2500000000000001E-2</v>
      </c>
      <c r="U42" s="210" t="s">
        <v>83</v>
      </c>
      <c r="V42" s="211">
        <v>5.8999999999999997E-2</v>
      </c>
      <c r="W42" s="209">
        <v>1.2500000000000001E-2</v>
      </c>
      <c r="X42" s="210" t="s">
        <v>83</v>
      </c>
      <c r="Y42" s="211">
        <v>5.8999999999999997E-2</v>
      </c>
      <c r="Z42" s="209">
        <v>1.2500000000000001E-2</v>
      </c>
      <c r="AA42" s="210" t="s">
        <v>83</v>
      </c>
      <c r="AB42" s="211">
        <v>5.8999999999999997E-2</v>
      </c>
      <c r="AC42" s="209">
        <v>1.2500000000000001E-2</v>
      </c>
      <c r="AD42" s="210" t="s">
        <v>83</v>
      </c>
      <c r="AE42" s="211">
        <v>5.8999999999999997E-2</v>
      </c>
      <c r="AF42" s="209">
        <v>1.2500000000000001E-2</v>
      </c>
      <c r="AG42" s="210" t="s">
        <v>83</v>
      </c>
      <c r="AH42" s="211">
        <v>5.8999999999999997E-2</v>
      </c>
      <c r="AI42" s="209">
        <v>1.2500000000000001E-2</v>
      </c>
      <c r="AJ42" s="210" t="s">
        <v>83</v>
      </c>
      <c r="AK42" s="211">
        <v>5.8999999999999997E-2</v>
      </c>
      <c r="AL42" s="209">
        <v>1.2500000000000001E-2</v>
      </c>
      <c r="AM42" s="210" t="s">
        <v>83</v>
      </c>
      <c r="AN42" s="211">
        <v>5.8999999999999997E-2</v>
      </c>
      <c r="AO42" s="209">
        <v>1.2500000000000001E-2</v>
      </c>
      <c r="AP42" s="210" t="s">
        <v>83</v>
      </c>
      <c r="AQ42" s="211">
        <v>5.8999999999999997E-2</v>
      </c>
    </row>
    <row r="43" spans="1:81" s="1" customFormat="1" ht="16.5" customHeight="1" thickBot="1" x14ac:dyDescent="0.3">
      <c r="A43" s="1736"/>
      <c r="B43" s="212" t="s">
        <v>84</v>
      </c>
      <c r="C43" s="213"/>
      <c r="D43" s="213" t="s">
        <v>85</v>
      </c>
      <c r="E43" s="213"/>
      <c r="F43" s="213"/>
      <c r="G43" s="229"/>
      <c r="H43" s="215">
        <v>4.3640359679999992E-5</v>
      </c>
      <c r="I43" s="216" t="s">
        <v>83</v>
      </c>
      <c r="J43" s="217">
        <v>5.8187146239999987E-6</v>
      </c>
      <c r="K43" s="215">
        <v>4.3640359679999992E-5</v>
      </c>
      <c r="L43" s="216" t="s">
        <v>83</v>
      </c>
      <c r="M43" s="217">
        <v>5.8187146239999987E-6</v>
      </c>
      <c r="N43" s="215">
        <v>4.3640359679999992E-5</v>
      </c>
      <c r="O43" s="216" t="s">
        <v>83</v>
      </c>
      <c r="P43" s="217">
        <v>5.8187146239999987E-6</v>
      </c>
      <c r="Q43" s="215">
        <v>4.3640359679999992E-5</v>
      </c>
      <c r="R43" s="216" t="s">
        <v>83</v>
      </c>
      <c r="S43" s="217">
        <v>5.8187146239999987E-6</v>
      </c>
      <c r="T43" s="215">
        <v>4.3640359679999992E-5</v>
      </c>
      <c r="U43" s="216" t="s">
        <v>83</v>
      </c>
      <c r="V43" s="217">
        <v>5.8187146239999987E-6</v>
      </c>
      <c r="W43" s="215">
        <v>4.3640359679999992E-5</v>
      </c>
      <c r="X43" s="216" t="s">
        <v>83</v>
      </c>
      <c r="Y43" s="217">
        <v>5.8187146239999987E-6</v>
      </c>
      <c r="Z43" s="215">
        <v>4.3640359679999992E-5</v>
      </c>
      <c r="AA43" s="216" t="s">
        <v>83</v>
      </c>
      <c r="AB43" s="217">
        <v>5.8187146239999987E-6</v>
      </c>
      <c r="AC43" s="215">
        <v>4.3640359679999992E-5</v>
      </c>
      <c r="AD43" s="216" t="s">
        <v>83</v>
      </c>
      <c r="AE43" s="217">
        <v>5.8187146239999987E-6</v>
      </c>
      <c r="AF43" s="215">
        <v>4.3640359679999992E-5</v>
      </c>
      <c r="AG43" s="216" t="s">
        <v>83</v>
      </c>
      <c r="AH43" s="217">
        <v>5.8187146239999987E-6</v>
      </c>
      <c r="AI43" s="215">
        <v>4.3640359679999992E-5</v>
      </c>
      <c r="AJ43" s="216" t="s">
        <v>83</v>
      </c>
      <c r="AK43" s="217">
        <v>5.8187146239999987E-6</v>
      </c>
      <c r="AL43" s="215">
        <v>4.3640359679999992E-5</v>
      </c>
      <c r="AM43" s="216" t="s">
        <v>83</v>
      </c>
      <c r="AN43" s="217">
        <v>5.8187146239999987E-6</v>
      </c>
      <c r="AO43" s="215">
        <v>4.3640359679999992E-5</v>
      </c>
      <c r="AP43" s="216" t="s">
        <v>83</v>
      </c>
      <c r="AQ43" s="217">
        <v>5.8187146239999987E-6</v>
      </c>
    </row>
    <row r="44" spans="1:81" s="1" customFormat="1" ht="16.5" customHeight="1" x14ac:dyDescent="0.25">
      <c r="A44" s="1736"/>
      <c r="B44" s="218" t="s">
        <v>86</v>
      </c>
      <c r="C44" s="230">
        <v>12.5</v>
      </c>
      <c r="D44" s="220"/>
      <c r="E44" s="1830" t="s">
        <v>87</v>
      </c>
      <c r="F44" s="1830"/>
      <c r="G44" s="231">
        <v>59</v>
      </c>
      <c r="H44" s="221"/>
      <c r="I44" s="222"/>
      <c r="J44" s="232"/>
      <c r="K44" s="1788"/>
      <c r="L44" s="1789"/>
      <c r="M44" s="1790"/>
      <c r="N44" s="1788"/>
      <c r="O44" s="1789"/>
      <c r="P44" s="1790"/>
      <c r="Q44" s="1788"/>
      <c r="R44" s="1789"/>
      <c r="S44" s="1790"/>
      <c r="T44" s="1788"/>
      <c r="U44" s="1789"/>
      <c r="V44" s="1790"/>
      <c r="W44" s="1788"/>
      <c r="X44" s="1789"/>
      <c r="Y44" s="1790"/>
      <c r="Z44" s="1788"/>
      <c r="AA44" s="1789"/>
      <c r="AB44" s="1790"/>
      <c r="AC44" s="1788"/>
      <c r="AD44" s="1789"/>
      <c r="AE44" s="1790"/>
      <c r="AF44" s="1788"/>
      <c r="AG44" s="1789"/>
      <c r="AH44" s="1790"/>
      <c r="AI44" s="1788"/>
      <c r="AJ44" s="1789"/>
      <c r="AK44" s="1790"/>
      <c r="AL44" s="1788"/>
      <c r="AM44" s="1789"/>
      <c r="AN44" s="1790"/>
      <c r="AO44" s="1788"/>
      <c r="AP44" s="1789"/>
      <c r="AQ44" s="1790"/>
    </row>
    <row r="45" spans="1:81" s="1" customFormat="1" ht="16.5" customHeight="1" thickBot="1" x14ac:dyDescent="0.3">
      <c r="A45" s="1736"/>
      <c r="B45" s="233"/>
      <c r="C45" s="205"/>
      <c r="D45" s="116"/>
      <c r="E45" s="224"/>
      <c r="F45" s="224" t="s">
        <v>88</v>
      </c>
      <c r="G45" s="234">
        <v>60</v>
      </c>
      <c r="H45" s="1794" t="s">
        <v>89</v>
      </c>
      <c r="I45" s="1795"/>
      <c r="J45" s="225">
        <v>8</v>
      </c>
      <c r="K45" s="1791"/>
      <c r="L45" s="1792"/>
      <c r="M45" s="1793"/>
      <c r="N45" s="1791"/>
      <c r="O45" s="1792"/>
      <c r="P45" s="1793"/>
      <c r="Q45" s="1791"/>
      <c r="R45" s="1792"/>
      <c r="S45" s="1793"/>
      <c r="T45" s="1791"/>
      <c r="U45" s="1792"/>
      <c r="V45" s="1793"/>
      <c r="W45" s="1791"/>
      <c r="X45" s="1792"/>
      <c r="Y45" s="1793"/>
      <c r="Z45" s="1791"/>
      <c r="AA45" s="1792"/>
      <c r="AB45" s="1793"/>
      <c r="AC45" s="1791"/>
      <c r="AD45" s="1792"/>
      <c r="AE45" s="1793"/>
      <c r="AF45" s="1791"/>
      <c r="AG45" s="1792"/>
      <c r="AH45" s="1793"/>
      <c r="AI45" s="1791"/>
      <c r="AJ45" s="1792"/>
      <c r="AK45" s="1793"/>
      <c r="AL45" s="1791"/>
      <c r="AM45" s="1792"/>
      <c r="AN45" s="1793"/>
      <c r="AO45" s="1791"/>
      <c r="AP45" s="1792"/>
      <c r="AQ45" s="1793"/>
    </row>
    <row r="46" spans="1:81" s="9" customFormat="1" ht="16.5" customHeight="1" thickBot="1" x14ac:dyDescent="0.3">
      <c r="A46" s="1737"/>
      <c r="B46" s="1797" t="s">
        <v>90</v>
      </c>
      <c r="C46" s="1798"/>
      <c r="D46" s="1798"/>
      <c r="E46" s="1798"/>
      <c r="F46" s="1798"/>
      <c r="G46" s="1799"/>
      <c r="H46" s="235">
        <v>3.8575640359679995E-2</v>
      </c>
      <c r="I46" s="236" t="s">
        <v>83</v>
      </c>
      <c r="J46" s="237">
        <v>6.6053818714623999E-2</v>
      </c>
      <c r="K46" s="235">
        <v>3.8575640359679995E-2</v>
      </c>
      <c r="L46" s="236" t="s">
        <v>83</v>
      </c>
      <c r="M46" s="237">
        <v>6.6053818714623999E-2</v>
      </c>
      <c r="N46" s="235">
        <v>3.8575640359679995E-2</v>
      </c>
      <c r="O46" s="236" t="s">
        <v>83</v>
      </c>
      <c r="P46" s="237">
        <v>6.6053818714623999E-2</v>
      </c>
      <c r="Q46" s="235">
        <v>3.8575640359679995E-2</v>
      </c>
      <c r="R46" s="236" t="s">
        <v>83</v>
      </c>
      <c r="S46" s="237">
        <v>6.6053818714623999E-2</v>
      </c>
      <c r="T46" s="235">
        <v>3.8575640359679995E-2</v>
      </c>
      <c r="U46" s="236" t="s">
        <v>83</v>
      </c>
      <c r="V46" s="237">
        <v>6.6053818714623999E-2</v>
      </c>
      <c r="W46" s="235">
        <v>3.8575640359679995E-2</v>
      </c>
      <c r="X46" s="236" t="s">
        <v>83</v>
      </c>
      <c r="Y46" s="237">
        <v>6.6053818714623999E-2</v>
      </c>
      <c r="Z46" s="235">
        <v>3.8575640359679995E-2</v>
      </c>
      <c r="AA46" s="236" t="s">
        <v>83</v>
      </c>
      <c r="AB46" s="237">
        <v>6.6053818714623999E-2</v>
      </c>
      <c r="AC46" s="235">
        <v>3.8575640359679995E-2</v>
      </c>
      <c r="AD46" s="236" t="s">
        <v>83</v>
      </c>
      <c r="AE46" s="237">
        <v>6.6053818714623999E-2</v>
      </c>
      <c r="AF46" s="235">
        <v>3.8575640359679995E-2</v>
      </c>
      <c r="AG46" s="236" t="s">
        <v>83</v>
      </c>
      <c r="AH46" s="237">
        <v>6.6053818714623999E-2</v>
      </c>
      <c r="AI46" s="235">
        <v>3.8575640359679995E-2</v>
      </c>
      <c r="AJ46" s="236" t="s">
        <v>83</v>
      </c>
      <c r="AK46" s="237">
        <v>6.6053818714623999E-2</v>
      </c>
      <c r="AL46" s="235">
        <v>3.8575640359679995E-2</v>
      </c>
      <c r="AM46" s="236" t="s">
        <v>83</v>
      </c>
      <c r="AN46" s="237">
        <v>6.6053818714623999E-2</v>
      </c>
      <c r="AO46" s="235">
        <v>3.8575640359679995E-2</v>
      </c>
      <c r="AP46" s="236" t="s">
        <v>83</v>
      </c>
      <c r="AQ46" s="237">
        <v>6.6053818714623999E-2</v>
      </c>
      <c r="CC46" s="10"/>
    </row>
    <row r="47" spans="1:81" s="1" customFormat="1" ht="16.5" customHeight="1" x14ac:dyDescent="0.25">
      <c r="A47" s="1800" t="s">
        <v>92</v>
      </c>
      <c r="B47" s="1801"/>
      <c r="C47" s="1801"/>
      <c r="D47" s="1801"/>
      <c r="E47" s="1801"/>
      <c r="F47" s="1801"/>
      <c r="G47" s="1802"/>
      <c r="H47" s="239"/>
      <c r="I47" s="240"/>
      <c r="J47" s="223"/>
      <c r="K47" s="239"/>
      <c r="L47" s="240"/>
      <c r="M47" s="223"/>
      <c r="N47" s="239"/>
      <c r="O47" s="240"/>
      <c r="P47" s="223"/>
      <c r="Q47" s="239"/>
      <c r="R47" s="240"/>
      <c r="S47" s="223"/>
      <c r="T47" s="239"/>
      <c r="U47" s="240"/>
      <c r="V47" s="223"/>
      <c r="W47" s="239"/>
      <c r="X47" s="240"/>
      <c r="Y47" s="223"/>
      <c r="Z47" s="239"/>
      <c r="AA47" s="240"/>
      <c r="AB47" s="223"/>
      <c r="AC47" s="239"/>
      <c r="AD47" s="240"/>
      <c r="AE47" s="223"/>
      <c r="AF47" s="239"/>
      <c r="AG47" s="240"/>
      <c r="AH47" s="223"/>
      <c r="AI47" s="239"/>
      <c r="AJ47" s="240"/>
      <c r="AK47" s="223"/>
      <c r="AL47" s="239"/>
      <c r="AM47" s="240"/>
      <c r="AN47" s="223"/>
      <c r="AO47" s="239"/>
      <c r="AP47" s="240"/>
      <c r="AQ47" s="223"/>
    </row>
    <row r="48" spans="1:81" s="1" customFormat="1" ht="16.5" customHeight="1" thickBot="1" x14ac:dyDescent="0.3">
      <c r="A48" s="241" t="s">
        <v>93</v>
      </c>
      <c r="B48" s="242"/>
      <c r="C48" s="243"/>
      <c r="D48" s="242"/>
      <c r="E48" s="150"/>
      <c r="F48" s="242" t="s">
        <v>94</v>
      </c>
      <c r="G48" s="149"/>
      <c r="H48" s="244">
        <v>0.19682525365344003</v>
      </c>
      <c r="I48" s="245" t="s">
        <v>83</v>
      </c>
      <c r="J48" s="246">
        <v>0.203488967153792</v>
      </c>
      <c r="K48" s="244">
        <v>0.19682525365344003</v>
      </c>
      <c r="L48" s="245" t="s">
        <v>83</v>
      </c>
      <c r="M48" s="246">
        <v>0.203488967153792</v>
      </c>
      <c r="N48" s="244">
        <v>0.19682525365344003</v>
      </c>
      <c r="O48" s="245" t="s">
        <v>83</v>
      </c>
      <c r="P48" s="246">
        <v>0.203488967153792</v>
      </c>
      <c r="Q48" s="244">
        <v>0.19682525365344003</v>
      </c>
      <c r="R48" s="245" t="s">
        <v>83</v>
      </c>
      <c r="S48" s="246">
        <v>0.203488967153792</v>
      </c>
      <c r="T48" s="244">
        <v>0.19682525365344003</v>
      </c>
      <c r="U48" s="245" t="s">
        <v>83</v>
      </c>
      <c r="V48" s="246">
        <v>0.203488967153792</v>
      </c>
      <c r="W48" s="244">
        <v>0.19682525365344003</v>
      </c>
      <c r="X48" s="245" t="s">
        <v>83</v>
      </c>
      <c r="Y48" s="246">
        <v>0.203488967153792</v>
      </c>
      <c r="Z48" s="244">
        <v>0.19682525365344003</v>
      </c>
      <c r="AA48" s="245" t="s">
        <v>83</v>
      </c>
      <c r="AB48" s="246">
        <v>0.203488967153792</v>
      </c>
      <c r="AC48" s="244">
        <v>0.19682525365344003</v>
      </c>
      <c r="AD48" s="245" t="s">
        <v>83</v>
      </c>
      <c r="AE48" s="246">
        <v>0.203488967153792</v>
      </c>
      <c r="AF48" s="244">
        <v>0.19682525365344003</v>
      </c>
      <c r="AG48" s="245" t="s">
        <v>83</v>
      </c>
      <c r="AH48" s="246">
        <v>0.203488967153792</v>
      </c>
      <c r="AI48" s="244">
        <v>0.19682525365344003</v>
      </c>
      <c r="AJ48" s="245" t="s">
        <v>83</v>
      </c>
      <c r="AK48" s="246">
        <v>0.203488967153792</v>
      </c>
      <c r="AL48" s="244">
        <v>0.19682525365344003</v>
      </c>
      <c r="AM48" s="245" t="s">
        <v>83</v>
      </c>
      <c r="AN48" s="246">
        <v>0.203488967153792</v>
      </c>
      <c r="AO48" s="244">
        <v>0.19682525365344003</v>
      </c>
      <c r="AP48" s="245" t="s">
        <v>83</v>
      </c>
      <c r="AQ48" s="246">
        <v>0.203488967153792</v>
      </c>
    </row>
    <row r="49" spans="1:78" s="1" customFormat="1" ht="16.5" hidden="1" customHeight="1" x14ac:dyDescent="0.25">
      <c r="A49" s="247" t="s">
        <v>95</v>
      </c>
      <c r="B49" s="238"/>
      <c r="C49" s="238"/>
      <c r="D49" s="238"/>
      <c r="E49" s="238"/>
      <c r="F49" s="238"/>
      <c r="G49" s="238"/>
      <c r="H49" s="238"/>
      <c r="I49" s="248">
        <v>1.0338559883788343</v>
      </c>
      <c r="J49" s="238"/>
      <c r="K49" s="238"/>
      <c r="L49" s="248">
        <v>1.0338559883788343</v>
      </c>
      <c r="M49" s="238"/>
      <c r="N49" s="238"/>
      <c r="O49" s="248">
        <v>1.0338559883788343</v>
      </c>
      <c r="P49" s="238"/>
      <c r="Q49" s="238"/>
      <c r="R49" s="248">
        <v>1.0338559883788343</v>
      </c>
      <c r="S49" s="238"/>
      <c r="T49" s="238"/>
      <c r="U49" s="248">
        <v>1.0338559883788343</v>
      </c>
      <c r="V49" s="238"/>
      <c r="W49" s="238"/>
      <c r="X49" s="248">
        <v>1.0338559883788343</v>
      </c>
      <c r="Y49" s="238"/>
      <c r="Z49" s="238"/>
      <c r="AA49" s="248">
        <v>1.0338559883788343</v>
      </c>
      <c r="AB49" s="238"/>
      <c r="AC49" s="238"/>
      <c r="AD49" s="248">
        <v>1.0338559883788343</v>
      </c>
      <c r="AE49" s="238"/>
      <c r="AF49" s="238"/>
      <c r="AG49" s="248">
        <v>1.0338559883788343</v>
      </c>
      <c r="AH49" s="238"/>
      <c r="AI49" s="238"/>
      <c r="AJ49" s="248">
        <v>1.0338559883788343</v>
      </c>
      <c r="AK49" s="238"/>
      <c r="AL49" s="238"/>
      <c r="AM49" s="248">
        <v>1.0338559883788343</v>
      </c>
      <c r="AN49" s="238"/>
      <c r="AO49" s="238"/>
      <c r="AP49" s="248">
        <v>1.0338559883788343</v>
      </c>
      <c r="AQ49" s="238"/>
    </row>
    <row r="50" spans="1:78" s="13" customFormat="1" ht="16.5" hidden="1" customHeight="1" x14ac:dyDescent="0.25">
      <c r="A50" s="247" t="s">
        <v>96</v>
      </c>
      <c r="B50" s="249"/>
      <c r="C50" s="247"/>
      <c r="D50" s="247"/>
      <c r="E50" s="247"/>
      <c r="F50" s="247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50"/>
      <c r="U50" s="251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</row>
    <row r="51" spans="1:78" s="14" customFormat="1" ht="30" customHeight="1" thickBot="1" x14ac:dyDescent="0.25">
      <c r="A51" s="252"/>
      <c r="B51" s="252"/>
      <c r="C51" s="252"/>
      <c r="D51" s="252"/>
      <c r="E51" s="252"/>
      <c r="F51" s="252"/>
      <c r="G51" s="252"/>
      <c r="H51" s="252"/>
      <c r="I51" s="253"/>
      <c r="J51" s="252"/>
      <c r="K51" s="252"/>
      <c r="L51" s="253"/>
      <c r="M51" s="252"/>
      <c r="N51" s="252"/>
      <c r="O51" s="253"/>
      <c r="P51" s="252"/>
      <c r="Q51" s="252"/>
      <c r="R51" s="253"/>
      <c r="S51" s="252"/>
      <c r="T51" s="252"/>
      <c r="U51" s="253"/>
      <c r="V51" s="252"/>
      <c r="W51" s="252"/>
      <c r="X51" s="253"/>
      <c r="Y51" s="252"/>
      <c r="Z51" s="252"/>
      <c r="AA51" s="253"/>
      <c r="AB51" s="252"/>
      <c r="AC51" s="252"/>
      <c r="AD51" s="253"/>
      <c r="AE51" s="252"/>
      <c r="AF51" s="252"/>
      <c r="AG51" s="253"/>
      <c r="AH51" s="252"/>
      <c r="AI51" s="252"/>
      <c r="AJ51" s="253"/>
      <c r="AK51" s="252"/>
      <c r="AL51" s="252"/>
      <c r="AM51" s="253"/>
      <c r="AN51" s="252"/>
      <c r="AO51" s="252"/>
      <c r="AP51" s="253"/>
      <c r="AQ51" s="252"/>
      <c r="AS51" s="15"/>
      <c r="AV51" s="15"/>
      <c r="AY51" s="15"/>
      <c r="BB51" s="15"/>
      <c r="BE51" s="15"/>
      <c r="BH51" s="15"/>
      <c r="BK51" s="15"/>
      <c r="BN51" s="15"/>
      <c r="BQ51" s="15"/>
      <c r="BT51" s="15"/>
      <c r="BW51" s="15"/>
      <c r="BZ51" s="15"/>
    </row>
    <row r="52" spans="1:78" s="14" customFormat="1" ht="17.25" thickBot="1" x14ac:dyDescent="0.3">
      <c r="A52" s="1753" t="s">
        <v>2</v>
      </c>
      <c r="B52" s="1754"/>
      <c r="C52" s="1754"/>
      <c r="D52" s="1754"/>
      <c r="E52" s="1754"/>
      <c r="F52" s="1754"/>
      <c r="G52" s="1755"/>
      <c r="H52" s="1756" t="s">
        <v>97</v>
      </c>
      <c r="I52" s="1757"/>
      <c r="J52" s="1758"/>
      <c r="K52" s="1756" t="s">
        <v>98</v>
      </c>
      <c r="L52" s="1757"/>
      <c r="M52" s="1758"/>
      <c r="N52" s="1756" t="s">
        <v>99</v>
      </c>
      <c r="O52" s="1757"/>
      <c r="P52" s="1758"/>
      <c r="Q52" s="1756" t="s">
        <v>100</v>
      </c>
      <c r="R52" s="1757"/>
      <c r="S52" s="1758"/>
      <c r="T52" s="1756" t="s">
        <v>101</v>
      </c>
      <c r="U52" s="1757"/>
      <c r="V52" s="1758"/>
      <c r="W52" s="1756" t="s">
        <v>102</v>
      </c>
      <c r="X52" s="1757"/>
      <c r="Y52" s="1758"/>
      <c r="Z52" s="1756" t="s">
        <v>103</v>
      </c>
      <c r="AA52" s="1757"/>
      <c r="AB52" s="1758"/>
      <c r="AC52" s="1756" t="s">
        <v>104</v>
      </c>
      <c r="AD52" s="1757"/>
      <c r="AE52" s="1758"/>
      <c r="AF52" s="1756" t="s">
        <v>105</v>
      </c>
      <c r="AG52" s="1757"/>
      <c r="AH52" s="1758"/>
      <c r="AI52" s="1756" t="s">
        <v>106</v>
      </c>
      <c r="AJ52" s="1757"/>
      <c r="AK52" s="1758"/>
      <c r="AL52" s="1756" t="s">
        <v>107</v>
      </c>
      <c r="AM52" s="1757"/>
      <c r="AN52" s="1758"/>
      <c r="AO52" s="1756" t="s">
        <v>108</v>
      </c>
      <c r="AP52" s="1757"/>
      <c r="AQ52" s="1758"/>
    </row>
    <row r="53" spans="1:78" s="14" customFormat="1" ht="16.5" customHeight="1" x14ac:dyDescent="0.25">
      <c r="A53" s="1776" t="s">
        <v>15</v>
      </c>
      <c r="B53" s="1777"/>
      <c r="C53" s="1780" t="s">
        <v>16</v>
      </c>
      <c r="D53" s="1782"/>
      <c r="E53" s="1783"/>
      <c r="F53" s="1783"/>
      <c r="G53" s="1784"/>
      <c r="H53" s="122" t="s">
        <v>17</v>
      </c>
      <c r="I53" s="123" t="s">
        <v>18</v>
      </c>
      <c r="J53" s="124" t="s">
        <v>19</v>
      </c>
      <c r="K53" s="122" t="s">
        <v>17</v>
      </c>
      <c r="L53" s="123" t="s">
        <v>18</v>
      </c>
      <c r="M53" s="124" t="s">
        <v>19</v>
      </c>
      <c r="N53" s="122" t="s">
        <v>17</v>
      </c>
      <c r="O53" s="123" t="s">
        <v>18</v>
      </c>
      <c r="P53" s="124" t="s">
        <v>19</v>
      </c>
      <c r="Q53" s="122" t="s">
        <v>17</v>
      </c>
      <c r="R53" s="123" t="s">
        <v>18</v>
      </c>
      <c r="S53" s="124" t="s">
        <v>19</v>
      </c>
      <c r="T53" s="122" t="s">
        <v>17</v>
      </c>
      <c r="U53" s="123" t="s">
        <v>18</v>
      </c>
      <c r="V53" s="124" t="s">
        <v>19</v>
      </c>
      <c r="W53" s="122" t="s">
        <v>17</v>
      </c>
      <c r="X53" s="123" t="s">
        <v>18</v>
      </c>
      <c r="Y53" s="124" t="s">
        <v>19</v>
      </c>
      <c r="Z53" s="122" t="s">
        <v>17</v>
      </c>
      <c r="AA53" s="123" t="s">
        <v>18</v>
      </c>
      <c r="AB53" s="124" t="s">
        <v>19</v>
      </c>
      <c r="AC53" s="122" t="s">
        <v>17</v>
      </c>
      <c r="AD53" s="123" t="s">
        <v>18</v>
      </c>
      <c r="AE53" s="124" t="s">
        <v>19</v>
      </c>
      <c r="AF53" s="122" t="s">
        <v>17</v>
      </c>
      <c r="AG53" s="123" t="s">
        <v>18</v>
      </c>
      <c r="AH53" s="124" t="s">
        <v>19</v>
      </c>
      <c r="AI53" s="122" t="s">
        <v>17</v>
      </c>
      <c r="AJ53" s="123" t="s">
        <v>18</v>
      </c>
      <c r="AK53" s="124" t="s">
        <v>19</v>
      </c>
      <c r="AL53" s="122" t="s">
        <v>17</v>
      </c>
      <c r="AM53" s="123" t="s">
        <v>18</v>
      </c>
      <c r="AN53" s="124" t="s">
        <v>19</v>
      </c>
      <c r="AO53" s="122" t="s">
        <v>17</v>
      </c>
      <c r="AP53" s="123" t="s">
        <v>18</v>
      </c>
      <c r="AQ53" s="124" t="s">
        <v>19</v>
      </c>
      <c r="BN53" s="18"/>
      <c r="BO53" s="18"/>
      <c r="BP53" s="16">
        <v>0</v>
      </c>
      <c r="BQ53" s="16"/>
      <c r="BR53" s="18"/>
      <c r="BS53" s="18"/>
    </row>
    <row r="54" spans="1:78" ht="17.25" thickBot="1" x14ac:dyDescent="0.3">
      <c r="A54" s="1778"/>
      <c r="B54" s="1779"/>
      <c r="C54" s="1781"/>
      <c r="D54" s="1785"/>
      <c r="E54" s="1786"/>
      <c r="F54" s="1786"/>
      <c r="G54" s="1787"/>
      <c r="H54" s="128" t="s">
        <v>20</v>
      </c>
      <c r="I54" s="129" t="s">
        <v>21</v>
      </c>
      <c r="J54" s="130" t="s">
        <v>22</v>
      </c>
      <c r="K54" s="128" t="s">
        <v>20</v>
      </c>
      <c r="L54" s="129" t="s">
        <v>21</v>
      </c>
      <c r="M54" s="130" t="s">
        <v>22</v>
      </c>
      <c r="N54" s="128" t="s">
        <v>20</v>
      </c>
      <c r="O54" s="129" t="s">
        <v>21</v>
      </c>
      <c r="P54" s="130" t="s">
        <v>22</v>
      </c>
      <c r="Q54" s="128" t="s">
        <v>20</v>
      </c>
      <c r="R54" s="129" t="s">
        <v>21</v>
      </c>
      <c r="S54" s="130" t="s">
        <v>22</v>
      </c>
      <c r="T54" s="128" t="s">
        <v>20</v>
      </c>
      <c r="U54" s="129" t="s">
        <v>21</v>
      </c>
      <c r="V54" s="130" t="s">
        <v>22</v>
      </c>
      <c r="W54" s="128" t="s">
        <v>20</v>
      </c>
      <c r="X54" s="129" t="s">
        <v>21</v>
      </c>
      <c r="Y54" s="130" t="s">
        <v>22</v>
      </c>
      <c r="Z54" s="128" t="s">
        <v>20</v>
      </c>
      <c r="AA54" s="129" t="s">
        <v>21</v>
      </c>
      <c r="AB54" s="130" t="s">
        <v>22</v>
      </c>
      <c r="AC54" s="128" t="s">
        <v>20</v>
      </c>
      <c r="AD54" s="129" t="s">
        <v>21</v>
      </c>
      <c r="AE54" s="130" t="s">
        <v>22</v>
      </c>
      <c r="AF54" s="128" t="s">
        <v>20</v>
      </c>
      <c r="AG54" s="129" t="s">
        <v>21</v>
      </c>
      <c r="AH54" s="130" t="s">
        <v>22</v>
      </c>
      <c r="AI54" s="128" t="s">
        <v>20</v>
      </c>
      <c r="AJ54" s="129" t="s">
        <v>21</v>
      </c>
      <c r="AK54" s="130" t="s">
        <v>22</v>
      </c>
      <c r="AL54" s="128" t="s">
        <v>20</v>
      </c>
      <c r="AM54" s="129" t="s">
        <v>21</v>
      </c>
      <c r="AN54" s="130" t="s">
        <v>22</v>
      </c>
      <c r="AO54" s="128" t="s">
        <v>20</v>
      </c>
      <c r="AP54" s="129" t="s">
        <v>21</v>
      </c>
      <c r="AQ54" s="130" t="s">
        <v>22</v>
      </c>
      <c r="BN54" s="18"/>
      <c r="BO54" s="18"/>
      <c r="BP54" s="16">
        <v>0</v>
      </c>
      <c r="BR54" s="18"/>
      <c r="BS54" s="18"/>
    </row>
    <row r="55" spans="1:78" ht="16.5" x14ac:dyDescent="0.25">
      <c r="A55" s="1729" t="s">
        <v>23</v>
      </c>
      <c r="B55" s="1730"/>
      <c r="C55" s="1735">
        <v>10</v>
      </c>
      <c r="D55" s="1738" t="s">
        <v>24</v>
      </c>
      <c r="E55" s="1739"/>
      <c r="F55" s="1742" t="s">
        <v>143</v>
      </c>
      <c r="G55" s="1743"/>
      <c r="H55" s="131">
        <v>13</v>
      </c>
      <c r="I55" s="132">
        <v>0.20580000000000001</v>
      </c>
      <c r="J55" s="133">
        <v>8.6800000000000002E-2</v>
      </c>
      <c r="K55" s="131">
        <v>13</v>
      </c>
      <c r="L55" s="132">
        <v>0.20300000000000001</v>
      </c>
      <c r="M55" s="133">
        <v>8.9599999999999999E-2</v>
      </c>
      <c r="N55" s="131">
        <v>48</v>
      </c>
      <c r="O55" s="132">
        <v>0.1988</v>
      </c>
      <c r="P55" s="133">
        <v>8.1200000000000008E-2</v>
      </c>
      <c r="Q55" s="131">
        <v>48</v>
      </c>
      <c r="R55" s="132">
        <v>0.217</v>
      </c>
      <c r="S55" s="133">
        <v>8.9599999999999999E-2</v>
      </c>
      <c r="T55" s="131">
        <v>48</v>
      </c>
      <c r="U55" s="132">
        <v>0.21</v>
      </c>
      <c r="V55" s="133">
        <v>8.8199999999999987E-2</v>
      </c>
      <c r="W55" s="131">
        <v>48</v>
      </c>
      <c r="X55" s="132">
        <v>0.1988</v>
      </c>
      <c r="Y55" s="133">
        <v>8.5400000000000004E-2</v>
      </c>
      <c r="Z55" s="131">
        <v>48</v>
      </c>
      <c r="AA55" s="132">
        <v>0.2114</v>
      </c>
      <c r="AB55" s="133">
        <v>8.8200000000000001E-2</v>
      </c>
      <c r="AC55" s="131">
        <v>48</v>
      </c>
      <c r="AD55" s="132">
        <v>0.217</v>
      </c>
      <c r="AE55" s="133">
        <v>8.9599999999999999E-2</v>
      </c>
      <c r="AF55" s="131">
        <v>48</v>
      </c>
      <c r="AG55" s="132">
        <v>0.2072</v>
      </c>
      <c r="AH55" s="133">
        <v>8.5400000000000004E-2</v>
      </c>
      <c r="AI55" s="131">
        <v>20</v>
      </c>
      <c r="AJ55" s="132">
        <v>0.19460000000000002</v>
      </c>
      <c r="AK55" s="133">
        <v>8.2599999999999993E-2</v>
      </c>
      <c r="AL55" s="131">
        <v>20</v>
      </c>
      <c r="AM55" s="132">
        <v>0.17780000000000001</v>
      </c>
      <c r="AN55" s="133">
        <v>8.4000000000000005E-2</v>
      </c>
      <c r="AO55" s="131">
        <v>20</v>
      </c>
      <c r="AP55" s="132">
        <v>0.17219999999999999</v>
      </c>
      <c r="AQ55" s="133">
        <v>8.1200000000000008E-2</v>
      </c>
      <c r="BN55" s="18"/>
      <c r="BO55" s="18"/>
      <c r="BP55" s="16">
        <v>0</v>
      </c>
      <c r="BR55" s="18"/>
      <c r="BS55" s="18"/>
    </row>
    <row r="56" spans="1:78" ht="17.25" thickBot="1" x14ac:dyDescent="0.3">
      <c r="A56" s="1731"/>
      <c r="B56" s="1732"/>
      <c r="C56" s="1736"/>
      <c r="D56" s="1740"/>
      <c r="E56" s="1741"/>
      <c r="F56" s="1744" t="s">
        <v>26</v>
      </c>
      <c r="G56" s="1745"/>
      <c r="H56" s="134">
        <v>47</v>
      </c>
      <c r="I56" s="135">
        <v>0.14413600000000001</v>
      </c>
      <c r="J56" s="136">
        <v>7.8219999999999998E-2</v>
      </c>
      <c r="K56" s="134">
        <v>47</v>
      </c>
      <c r="L56" s="135">
        <v>0.14413600000000001</v>
      </c>
      <c r="M56" s="136">
        <v>7.8219999999999998E-2</v>
      </c>
      <c r="N56" s="134">
        <v>170</v>
      </c>
      <c r="O56" s="135">
        <v>0.14413600000000001</v>
      </c>
      <c r="P56" s="136">
        <v>7.8219999999999998E-2</v>
      </c>
      <c r="Q56" s="134">
        <v>170</v>
      </c>
      <c r="R56" s="135">
        <v>0.14413600000000001</v>
      </c>
      <c r="S56" s="136">
        <v>7.8219999999999998E-2</v>
      </c>
      <c r="T56" s="134">
        <v>170</v>
      </c>
      <c r="U56" s="135">
        <v>0.14413600000000001</v>
      </c>
      <c r="V56" s="136">
        <v>7.8219999999999998E-2</v>
      </c>
      <c r="W56" s="134">
        <v>170</v>
      </c>
      <c r="X56" s="135">
        <v>0.14413600000000001</v>
      </c>
      <c r="Y56" s="136">
        <v>7.8219999999999998E-2</v>
      </c>
      <c r="Z56" s="134">
        <v>170</v>
      </c>
      <c r="AA56" s="135">
        <v>0.14413600000000001</v>
      </c>
      <c r="AB56" s="136">
        <v>7.8219999999999998E-2</v>
      </c>
      <c r="AC56" s="134">
        <v>170</v>
      </c>
      <c r="AD56" s="135">
        <v>0.14413600000000001</v>
      </c>
      <c r="AE56" s="136">
        <v>7.8219999999999998E-2</v>
      </c>
      <c r="AF56" s="134">
        <v>170</v>
      </c>
      <c r="AG56" s="135">
        <v>0.14413600000000001</v>
      </c>
      <c r="AH56" s="136">
        <v>7.8219999999999998E-2</v>
      </c>
      <c r="AI56" s="134">
        <v>20</v>
      </c>
      <c r="AJ56" s="135">
        <v>0.18560800000000002</v>
      </c>
      <c r="AK56" s="136">
        <v>7.954E-2</v>
      </c>
      <c r="AL56" s="134">
        <v>20</v>
      </c>
      <c r="AM56" s="135">
        <v>0.18560800000000002</v>
      </c>
      <c r="AN56" s="136">
        <v>7.954E-2</v>
      </c>
      <c r="AO56" s="134">
        <v>20</v>
      </c>
      <c r="AP56" s="135">
        <v>0.18560800000000002</v>
      </c>
      <c r="AQ56" s="136">
        <v>7.954E-2</v>
      </c>
      <c r="BN56" s="18"/>
      <c r="BO56" s="18"/>
      <c r="BP56" s="16">
        <v>0</v>
      </c>
      <c r="BR56" s="18"/>
      <c r="BS56" s="18"/>
    </row>
    <row r="57" spans="1:78" ht="17.25" thickBot="1" x14ac:dyDescent="0.3">
      <c r="A57" s="1731"/>
      <c r="B57" s="1732"/>
      <c r="C57" s="1736"/>
      <c r="D57" s="1746" t="s">
        <v>27</v>
      </c>
      <c r="E57" s="1747"/>
      <c r="F57" s="1747"/>
      <c r="G57" s="1748"/>
      <c r="H57" s="1759">
        <v>8</v>
      </c>
      <c r="I57" s="1760"/>
      <c r="J57" s="1761"/>
      <c r="K57" s="1759">
        <v>8</v>
      </c>
      <c r="L57" s="1760"/>
      <c r="M57" s="1761"/>
      <c r="N57" s="1759">
        <v>8</v>
      </c>
      <c r="O57" s="1760"/>
      <c r="P57" s="1761"/>
      <c r="Q57" s="1759">
        <v>8</v>
      </c>
      <c r="R57" s="1760"/>
      <c r="S57" s="1761"/>
      <c r="T57" s="1759">
        <v>8</v>
      </c>
      <c r="U57" s="1760"/>
      <c r="V57" s="1761"/>
      <c r="W57" s="1759">
        <v>8</v>
      </c>
      <c r="X57" s="1760"/>
      <c r="Y57" s="1761"/>
      <c r="Z57" s="1759">
        <v>8</v>
      </c>
      <c r="AA57" s="1760"/>
      <c r="AB57" s="1761"/>
      <c r="AC57" s="1759">
        <v>8</v>
      </c>
      <c r="AD57" s="1760"/>
      <c r="AE57" s="1761"/>
      <c r="AF57" s="1759">
        <v>8</v>
      </c>
      <c r="AG57" s="1760"/>
      <c r="AH57" s="1761"/>
      <c r="AI57" s="1759">
        <v>8</v>
      </c>
      <c r="AJ57" s="1760"/>
      <c r="AK57" s="1761"/>
      <c r="AL57" s="1759">
        <v>8</v>
      </c>
      <c r="AM57" s="1760"/>
      <c r="AN57" s="1761"/>
      <c r="AO57" s="1759">
        <v>8</v>
      </c>
      <c r="AP57" s="1760"/>
      <c r="AQ57" s="1761"/>
      <c r="BN57" s="18"/>
      <c r="BO57" s="18"/>
      <c r="BP57" s="16">
        <v>0</v>
      </c>
      <c r="BR57" s="18"/>
      <c r="BS57" s="18"/>
    </row>
    <row r="58" spans="1:78" ht="16.5" x14ac:dyDescent="0.25">
      <c r="A58" s="1731"/>
      <c r="B58" s="1732"/>
      <c r="C58" s="1736"/>
      <c r="D58" s="1796" t="s">
        <v>28</v>
      </c>
      <c r="E58" s="1730"/>
      <c r="F58" s="1742" t="s">
        <v>143</v>
      </c>
      <c r="G58" s="1743"/>
      <c r="H58" s="1770">
        <v>36.4</v>
      </c>
      <c r="I58" s="1771"/>
      <c r="J58" s="1772"/>
      <c r="K58" s="1770">
        <v>36.4</v>
      </c>
      <c r="L58" s="1771"/>
      <c r="M58" s="1772"/>
      <c r="N58" s="1770">
        <v>36.4</v>
      </c>
      <c r="O58" s="1771"/>
      <c r="P58" s="1772"/>
      <c r="Q58" s="1770">
        <v>36.4</v>
      </c>
      <c r="R58" s="1771"/>
      <c r="S58" s="1772"/>
      <c r="T58" s="1770">
        <v>36.4</v>
      </c>
      <c r="U58" s="1771"/>
      <c r="V58" s="1772"/>
      <c r="W58" s="1770">
        <v>36.4</v>
      </c>
      <c r="X58" s="1771"/>
      <c r="Y58" s="1772"/>
      <c r="Z58" s="1770">
        <v>36.4</v>
      </c>
      <c r="AA58" s="1771"/>
      <c r="AB58" s="1772"/>
      <c r="AC58" s="1770">
        <v>36.4</v>
      </c>
      <c r="AD58" s="1771"/>
      <c r="AE58" s="1772"/>
      <c r="AF58" s="1770">
        <v>36.4</v>
      </c>
      <c r="AG58" s="1771"/>
      <c r="AH58" s="1772"/>
      <c r="AI58" s="1770">
        <v>36.299999999999997</v>
      </c>
      <c r="AJ58" s="1771"/>
      <c r="AK58" s="1772"/>
      <c r="AL58" s="1770">
        <v>36.299999999999997</v>
      </c>
      <c r="AM58" s="1771"/>
      <c r="AN58" s="1772"/>
      <c r="AO58" s="1770">
        <v>36.299999999999997</v>
      </c>
      <c r="AP58" s="1771"/>
      <c r="AQ58" s="1772"/>
      <c r="BN58" s="18"/>
      <c r="BO58" s="18"/>
      <c r="BP58" s="16">
        <v>0</v>
      </c>
      <c r="BR58" s="18"/>
      <c r="BS58" s="18"/>
    </row>
    <row r="59" spans="1:78" ht="17.25" thickBot="1" x14ac:dyDescent="0.3">
      <c r="A59" s="1731"/>
      <c r="B59" s="1732"/>
      <c r="C59" s="1736"/>
      <c r="D59" s="1733"/>
      <c r="E59" s="1734"/>
      <c r="F59" s="1744" t="s">
        <v>26</v>
      </c>
      <c r="G59" s="1745"/>
      <c r="H59" s="1767">
        <v>10.4</v>
      </c>
      <c r="I59" s="1768"/>
      <c r="J59" s="1769"/>
      <c r="K59" s="1767">
        <v>10.4</v>
      </c>
      <c r="L59" s="1768"/>
      <c r="M59" s="1769"/>
      <c r="N59" s="1767">
        <v>10.4</v>
      </c>
      <c r="O59" s="1768"/>
      <c r="P59" s="1769"/>
      <c r="Q59" s="1767">
        <v>10.4</v>
      </c>
      <c r="R59" s="1768"/>
      <c r="S59" s="1769"/>
      <c r="T59" s="1767">
        <v>10.4</v>
      </c>
      <c r="U59" s="1768"/>
      <c r="V59" s="1769"/>
      <c r="W59" s="1767">
        <v>10.4</v>
      </c>
      <c r="X59" s="1768"/>
      <c r="Y59" s="1769"/>
      <c r="Z59" s="1767">
        <v>10.4</v>
      </c>
      <c r="AA59" s="1768"/>
      <c r="AB59" s="1769"/>
      <c r="AC59" s="1767">
        <v>10.4</v>
      </c>
      <c r="AD59" s="1768"/>
      <c r="AE59" s="1769"/>
      <c r="AF59" s="1767">
        <v>10.4</v>
      </c>
      <c r="AG59" s="1768"/>
      <c r="AH59" s="1769"/>
      <c r="AI59" s="1767">
        <v>10.3</v>
      </c>
      <c r="AJ59" s="1768"/>
      <c r="AK59" s="1769"/>
      <c r="AL59" s="1767">
        <v>10.3</v>
      </c>
      <c r="AM59" s="1768"/>
      <c r="AN59" s="1769"/>
      <c r="AO59" s="1767">
        <v>10.3</v>
      </c>
      <c r="AP59" s="1768"/>
      <c r="AQ59" s="1769"/>
      <c r="AX59" s="18"/>
      <c r="AY59" s="18"/>
      <c r="AZ59" s="16">
        <v>0</v>
      </c>
      <c r="BB59" s="18"/>
      <c r="BC59" s="18"/>
      <c r="BN59" s="18"/>
      <c r="BO59" s="18"/>
      <c r="BP59" s="16">
        <v>0</v>
      </c>
      <c r="BR59" s="18"/>
      <c r="BS59" s="18"/>
    </row>
    <row r="60" spans="1:78" ht="17.25" thickBot="1" x14ac:dyDescent="0.3">
      <c r="A60" s="1733"/>
      <c r="B60" s="1734"/>
      <c r="C60" s="1737"/>
      <c r="D60" s="1746" t="s">
        <v>29</v>
      </c>
      <c r="E60" s="1747"/>
      <c r="F60" s="1747"/>
      <c r="G60" s="1748"/>
      <c r="H60" s="1759" t="s">
        <v>30</v>
      </c>
      <c r="I60" s="1760"/>
      <c r="J60" s="1761"/>
      <c r="K60" s="1759" t="s">
        <v>30</v>
      </c>
      <c r="L60" s="1760"/>
      <c r="M60" s="1761"/>
      <c r="N60" s="1762" t="s">
        <v>30</v>
      </c>
      <c r="O60" s="1763"/>
      <c r="P60" s="1764"/>
      <c r="Q60" s="1762" t="s">
        <v>30</v>
      </c>
      <c r="R60" s="1763"/>
      <c r="S60" s="1764"/>
      <c r="T60" s="1762" t="s">
        <v>30</v>
      </c>
      <c r="U60" s="1763"/>
      <c r="V60" s="1764"/>
      <c r="W60" s="1762" t="s">
        <v>30</v>
      </c>
      <c r="X60" s="1763"/>
      <c r="Y60" s="1764"/>
      <c r="Z60" s="1762" t="s">
        <v>30</v>
      </c>
      <c r="AA60" s="1763"/>
      <c r="AB60" s="1764"/>
      <c r="AC60" s="1762" t="s">
        <v>30</v>
      </c>
      <c r="AD60" s="1763"/>
      <c r="AE60" s="1764"/>
      <c r="AF60" s="1762" t="s">
        <v>30</v>
      </c>
      <c r="AG60" s="1763"/>
      <c r="AH60" s="1764"/>
      <c r="AI60" s="1762" t="s">
        <v>30</v>
      </c>
      <c r="AJ60" s="1763"/>
      <c r="AK60" s="1764"/>
      <c r="AL60" s="1762" t="s">
        <v>30</v>
      </c>
      <c r="AM60" s="1763"/>
      <c r="AN60" s="1764"/>
      <c r="AO60" s="1762" t="s">
        <v>30</v>
      </c>
      <c r="AP60" s="1763"/>
      <c r="AQ60" s="1764"/>
      <c r="AX60" s="18"/>
      <c r="AY60" s="18"/>
      <c r="AZ60" s="16">
        <v>0</v>
      </c>
      <c r="BB60" s="18"/>
      <c r="BC60" s="18"/>
      <c r="BN60" s="18"/>
      <c r="BO60" s="19"/>
      <c r="BP60" s="16">
        <v>0</v>
      </c>
      <c r="BR60" s="18"/>
      <c r="BS60" s="19"/>
    </row>
    <row r="61" spans="1:78" ht="16.5" x14ac:dyDescent="0.25">
      <c r="A61" s="1729" t="s">
        <v>31</v>
      </c>
      <c r="B61" s="1730"/>
      <c r="C61" s="1735">
        <v>10</v>
      </c>
      <c r="D61" s="1738" t="s">
        <v>24</v>
      </c>
      <c r="E61" s="1739"/>
      <c r="F61" s="1742" t="s">
        <v>143</v>
      </c>
      <c r="G61" s="1743"/>
      <c r="H61" s="131">
        <v>10</v>
      </c>
      <c r="I61" s="256">
        <v>4.48E-2</v>
      </c>
      <c r="J61" s="257">
        <v>1.8200000000000004E-2</v>
      </c>
      <c r="K61" s="131">
        <v>10</v>
      </c>
      <c r="L61" s="256">
        <v>5.0400000000000007E-2</v>
      </c>
      <c r="M61" s="257">
        <v>2.1000000000000001E-2</v>
      </c>
      <c r="N61" s="131">
        <v>50</v>
      </c>
      <c r="O61" s="256">
        <v>5.04E-2</v>
      </c>
      <c r="P61" s="257">
        <v>2.1000000000000001E-2</v>
      </c>
      <c r="Q61" s="131">
        <v>50</v>
      </c>
      <c r="R61" s="256">
        <v>4.6200000000000005E-2</v>
      </c>
      <c r="S61" s="257">
        <v>1.9600000000000003E-2</v>
      </c>
      <c r="T61" s="131">
        <v>50</v>
      </c>
      <c r="U61" s="256">
        <v>4.7600000000000003E-2</v>
      </c>
      <c r="V61" s="257">
        <v>1.6800000000000002E-2</v>
      </c>
      <c r="W61" s="131">
        <v>50</v>
      </c>
      <c r="X61" s="256">
        <v>4.48E-2</v>
      </c>
      <c r="Y61" s="257">
        <v>1.6800000000000002E-2</v>
      </c>
      <c r="Z61" s="131">
        <v>50</v>
      </c>
      <c r="AA61" s="256">
        <v>4.9000000000000002E-2</v>
      </c>
      <c r="AB61" s="257">
        <v>1.8200000000000004E-2</v>
      </c>
      <c r="AC61" s="131">
        <v>50</v>
      </c>
      <c r="AD61" s="256">
        <v>5.04E-2</v>
      </c>
      <c r="AE61" s="257">
        <v>1.8200000000000004E-2</v>
      </c>
      <c r="AF61" s="131">
        <v>50</v>
      </c>
      <c r="AG61" s="256">
        <v>4.7600000000000003E-2</v>
      </c>
      <c r="AH61" s="257">
        <v>1.8200000000000004E-2</v>
      </c>
      <c r="AI61" s="131">
        <v>10</v>
      </c>
      <c r="AJ61" s="256">
        <v>4.3400000000000001E-2</v>
      </c>
      <c r="AK61" s="257">
        <v>1.8200000000000004E-2</v>
      </c>
      <c r="AL61" s="131">
        <v>10</v>
      </c>
      <c r="AM61" s="256">
        <v>3.78E-2</v>
      </c>
      <c r="AN61" s="257">
        <v>1.8200000000000004E-2</v>
      </c>
      <c r="AO61" s="131">
        <v>10</v>
      </c>
      <c r="AP61" s="256">
        <v>3.6400000000000002E-2</v>
      </c>
      <c r="AQ61" s="257">
        <v>1.8200000000000004E-2</v>
      </c>
      <c r="AX61" s="18"/>
      <c r="AY61" s="18"/>
      <c r="AZ61" s="16">
        <v>0</v>
      </c>
      <c r="BB61" s="18"/>
      <c r="BC61" s="18"/>
    </row>
    <row r="62" spans="1:78" ht="17.25" thickBot="1" x14ac:dyDescent="0.3">
      <c r="A62" s="1731"/>
      <c r="B62" s="1732"/>
      <c r="C62" s="1736"/>
      <c r="D62" s="1740"/>
      <c r="E62" s="1741"/>
      <c r="F62" s="1744" t="s">
        <v>26</v>
      </c>
      <c r="G62" s="1745"/>
      <c r="H62" s="134">
        <v>35</v>
      </c>
      <c r="I62" s="135">
        <v>2.6031999999999996E-2</v>
      </c>
      <c r="J62" s="136">
        <v>7.0480000000000004E-3</v>
      </c>
      <c r="K62" s="134">
        <v>35</v>
      </c>
      <c r="L62" s="135">
        <v>2.6031999999999996E-2</v>
      </c>
      <c r="M62" s="136">
        <v>7.0480000000000004E-3</v>
      </c>
      <c r="N62" s="134">
        <v>168</v>
      </c>
      <c r="O62" s="135">
        <v>2.6031999999999996E-2</v>
      </c>
      <c r="P62" s="136">
        <v>7.0480000000000004E-3</v>
      </c>
      <c r="Q62" s="134">
        <v>168</v>
      </c>
      <c r="R62" s="135">
        <v>2.6031999999999996E-2</v>
      </c>
      <c r="S62" s="136">
        <v>7.0480000000000004E-3</v>
      </c>
      <c r="T62" s="134">
        <v>168</v>
      </c>
      <c r="U62" s="135">
        <v>2.6031999999999996E-2</v>
      </c>
      <c r="V62" s="136">
        <v>7.0480000000000004E-3</v>
      </c>
      <c r="W62" s="134">
        <v>168</v>
      </c>
      <c r="X62" s="135">
        <v>2.6031999999999996E-2</v>
      </c>
      <c r="Y62" s="136">
        <v>7.0480000000000004E-3</v>
      </c>
      <c r="Z62" s="134">
        <v>168</v>
      </c>
      <c r="AA62" s="135">
        <v>2.6031999999999996E-2</v>
      </c>
      <c r="AB62" s="136">
        <v>7.0480000000000004E-3</v>
      </c>
      <c r="AC62" s="134">
        <v>168</v>
      </c>
      <c r="AD62" s="135">
        <v>2.6031999999999996E-2</v>
      </c>
      <c r="AE62" s="136">
        <v>7.0480000000000004E-3</v>
      </c>
      <c r="AF62" s="134">
        <v>168</v>
      </c>
      <c r="AG62" s="135">
        <v>2.6031999999999996E-2</v>
      </c>
      <c r="AH62" s="136">
        <v>7.0480000000000004E-3</v>
      </c>
      <c r="AI62" s="134">
        <v>30</v>
      </c>
      <c r="AJ62" s="135">
        <v>3.5367999999999997E-2</v>
      </c>
      <c r="AK62" s="136">
        <v>1.3944E-2</v>
      </c>
      <c r="AL62" s="134">
        <v>30</v>
      </c>
      <c r="AM62" s="135">
        <v>3.5367999999999997E-2</v>
      </c>
      <c r="AN62" s="136">
        <v>1.3944E-2</v>
      </c>
      <c r="AO62" s="134">
        <v>30</v>
      </c>
      <c r="AP62" s="135">
        <v>3.5367999999999997E-2</v>
      </c>
      <c r="AQ62" s="136">
        <v>1.3944E-2</v>
      </c>
      <c r="AX62" s="18"/>
      <c r="AY62" s="18"/>
      <c r="AZ62" s="16">
        <v>0</v>
      </c>
      <c r="BB62" s="18"/>
      <c r="BC62" s="18"/>
    </row>
    <row r="63" spans="1:78" ht="17.25" thickBot="1" x14ac:dyDescent="0.3">
      <c r="A63" s="1731"/>
      <c r="B63" s="1732"/>
      <c r="C63" s="1736"/>
      <c r="D63" s="1746" t="s">
        <v>27</v>
      </c>
      <c r="E63" s="1747"/>
      <c r="F63" s="1747"/>
      <c r="G63" s="1748"/>
      <c r="H63" s="1759">
        <v>8</v>
      </c>
      <c r="I63" s="1760"/>
      <c r="J63" s="1761"/>
      <c r="K63" s="1759">
        <v>8</v>
      </c>
      <c r="L63" s="1760"/>
      <c r="M63" s="1761"/>
      <c r="N63" s="1759">
        <v>8</v>
      </c>
      <c r="O63" s="1760"/>
      <c r="P63" s="1761"/>
      <c r="Q63" s="1759">
        <v>8</v>
      </c>
      <c r="R63" s="1760"/>
      <c r="S63" s="1761"/>
      <c r="T63" s="1759">
        <v>8</v>
      </c>
      <c r="U63" s="1760"/>
      <c r="V63" s="1761"/>
      <c r="W63" s="1759">
        <v>8</v>
      </c>
      <c r="X63" s="1760"/>
      <c r="Y63" s="1761"/>
      <c r="Z63" s="1759">
        <v>8</v>
      </c>
      <c r="AA63" s="1760"/>
      <c r="AB63" s="1761"/>
      <c r="AC63" s="1759">
        <v>8</v>
      </c>
      <c r="AD63" s="1760"/>
      <c r="AE63" s="1761"/>
      <c r="AF63" s="1759">
        <v>8</v>
      </c>
      <c r="AG63" s="1760"/>
      <c r="AH63" s="1761"/>
      <c r="AI63" s="1759">
        <v>8</v>
      </c>
      <c r="AJ63" s="1760"/>
      <c r="AK63" s="1761"/>
      <c r="AL63" s="1759">
        <v>8</v>
      </c>
      <c r="AM63" s="1760"/>
      <c r="AN63" s="1761"/>
      <c r="AO63" s="1759">
        <v>8</v>
      </c>
      <c r="AP63" s="1760"/>
      <c r="AQ63" s="1761"/>
      <c r="AX63" s="18"/>
      <c r="AY63" s="18"/>
      <c r="AZ63" s="16">
        <v>0</v>
      </c>
      <c r="BB63" s="18"/>
      <c r="BC63" s="18"/>
    </row>
    <row r="64" spans="1:78" ht="16.5" x14ac:dyDescent="0.25">
      <c r="A64" s="1731"/>
      <c r="B64" s="1732"/>
      <c r="C64" s="1736"/>
      <c r="D64" s="1796" t="s">
        <v>28</v>
      </c>
      <c r="E64" s="1730"/>
      <c r="F64" s="1742" t="s">
        <v>143</v>
      </c>
      <c r="G64" s="1743"/>
      <c r="H64" s="1770">
        <v>36.4</v>
      </c>
      <c r="I64" s="1771"/>
      <c r="J64" s="1772"/>
      <c r="K64" s="1770">
        <v>36.4</v>
      </c>
      <c r="L64" s="1771"/>
      <c r="M64" s="1772"/>
      <c r="N64" s="1770">
        <v>36.4</v>
      </c>
      <c r="O64" s="1771"/>
      <c r="P64" s="1772"/>
      <c r="Q64" s="1770">
        <v>36.4</v>
      </c>
      <c r="R64" s="1771"/>
      <c r="S64" s="1772"/>
      <c r="T64" s="1770">
        <v>36.4</v>
      </c>
      <c r="U64" s="1771"/>
      <c r="V64" s="1772"/>
      <c r="W64" s="1770">
        <v>36.4</v>
      </c>
      <c r="X64" s="1771"/>
      <c r="Y64" s="1772"/>
      <c r="Z64" s="1770">
        <v>36.4</v>
      </c>
      <c r="AA64" s="1771"/>
      <c r="AB64" s="1772"/>
      <c r="AC64" s="1770">
        <v>36.4</v>
      </c>
      <c r="AD64" s="1771"/>
      <c r="AE64" s="1772"/>
      <c r="AF64" s="1770">
        <v>36.4</v>
      </c>
      <c r="AG64" s="1771"/>
      <c r="AH64" s="1772"/>
      <c r="AI64" s="1770">
        <v>36.299999999999997</v>
      </c>
      <c r="AJ64" s="1771"/>
      <c r="AK64" s="1772"/>
      <c r="AL64" s="1770">
        <v>36.299999999999997</v>
      </c>
      <c r="AM64" s="1771"/>
      <c r="AN64" s="1772"/>
      <c r="AO64" s="1770">
        <v>36.299999999999997</v>
      </c>
      <c r="AP64" s="1771"/>
      <c r="AQ64" s="1772"/>
      <c r="AX64" s="18"/>
      <c r="AY64" s="18"/>
      <c r="AZ64" s="16">
        <v>0</v>
      </c>
      <c r="BB64" s="18"/>
      <c r="BC64" s="18"/>
    </row>
    <row r="65" spans="1:55" ht="17.25" thickBot="1" x14ac:dyDescent="0.3">
      <c r="A65" s="1731"/>
      <c r="B65" s="1732"/>
      <c r="C65" s="1736"/>
      <c r="D65" s="1733"/>
      <c r="E65" s="1734"/>
      <c r="F65" s="1744" t="s">
        <v>26</v>
      </c>
      <c r="G65" s="1745"/>
      <c r="H65" s="1767">
        <v>10.4</v>
      </c>
      <c r="I65" s="1768"/>
      <c r="J65" s="1769"/>
      <c r="K65" s="1767">
        <v>10.4</v>
      </c>
      <c r="L65" s="1768"/>
      <c r="M65" s="1769"/>
      <c r="N65" s="1767">
        <v>10.4</v>
      </c>
      <c r="O65" s="1768"/>
      <c r="P65" s="1769"/>
      <c r="Q65" s="1767">
        <v>10.4</v>
      </c>
      <c r="R65" s="1768"/>
      <c r="S65" s="1769"/>
      <c r="T65" s="1767">
        <v>10.4</v>
      </c>
      <c r="U65" s="1768"/>
      <c r="V65" s="1769"/>
      <c r="W65" s="1767">
        <v>10.4</v>
      </c>
      <c r="X65" s="1768"/>
      <c r="Y65" s="1769"/>
      <c r="Z65" s="1767">
        <v>10.4</v>
      </c>
      <c r="AA65" s="1768"/>
      <c r="AB65" s="1769"/>
      <c r="AC65" s="1767">
        <v>10.4</v>
      </c>
      <c r="AD65" s="1768"/>
      <c r="AE65" s="1769"/>
      <c r="AF65" s="1767">
        <v>10.4</v>
      </c>
      <c r="AG65" s="1768"/>
      <c r="AH65" s="1769"/>
      <c r="AI65" s="1767">
        <v>10.3</v>
      </c>
      <c r="AJ65" s="1768"/>
      <c r="AK65" s="1769"/>
      <c r="AL65" s="1767">
        <v>10.3</v>
      </c>
      <c r="AM65" s="1768"/>
      <c r="AN65" s="1769"/>
      <c r="AO65" s="1767">
        <v>10.3</v>
      </c>
      <c r="AP65" s="1768"/>
      <c r="AQ65" s="1769"/>
      <c r="AX65" s="18"/>
      <c r="AY65" s="18"/>
      <c r="AZ65" s="16">
        <v>0</v>
      </c>
      <c r="BB65" s="18"/>
      <c r="BC65" s="18"/>
    </row>
    <row r="66" spans="1:55" ht="17.25" thickBot="1" x14ac:dyDescent="0.3">
      <c r="A66" s="1731"/>
      <c r="B66" s="1732"/>
      <c r="C66" s="1736"/>
      <c r="D66" s="1746" t="s">
        <v>29</v>
      </c>
      <c r="E66" s="1747"/>
      <c r="F66" s="1747"/>
      <c r="G66" s="1748"/>
      <c r="H66" s="1762" t="s">
        <v>30</v>
      </c>
      <c r="I66" s="1763"/>
      <c r="J66" s="1764"/>
      <c r="K66" s="1762" t="s">
        <v>30</v>
      </c>
      <c r="L66" s="1763"/>
      <c r="M66" s="1764"/>
      <c r="N66" s="1762" t="s">
        <v>30</v>
      </c>
      <c r="O66" s="1763"/>
      <c r="P66" s="1764"/>
      <c r="Q66" s="1762" t="s">
        <v>30</v>
      </c>
      <c r="R66" s="1763"/>
      <c r="S66" s="1764"/>
      <c r="T66" s="1762" t="s">
        <v>30</v>
      </c>
      <c r="U66" s="1763"/>
      <c r="V66" s="1764"/>
      <c r="W66" s="1762" t="s">
        <v>30</v>
      </c>
      <c r="X66" s="1763"/>
      <c r="Y66" s="1764"/>
      <c r="Z66" s="1762" t="s">
        <v>30</v>
      </c>
      <c r="AA66" s="1763"/>
      <c r="AB66" s="1764"/>
      <c r="AC66" s="1762" t="s">
        <v>30</v>
      </c>
      <c r="AD66" s="1763"/>
      <c r="AE66" s="1764"/>
      <c r="AF66" s="1762" t="s">
        <v>30</v>
      </c>
      <c r="AG66" s="1763"/>
      <c r="AH66" s="1764"/>
      <c r="AI66" s="1762" t="s">
        <v>30</v>
      </c>
      <c r="AJ66" s="1763"/>
      <c r="AK66" s="1764"/>
      <c r="AL66" s="1762" t="s">
        <v>30</v>
      </c>
      <c r="AM66" s="1763"/>
      <c r="AN66" s="1764"/>
      <c r="AO66" s="1762" t="s">
        <v>30</v>
      </c>
      <c r="AP66" s="1763"/>
      <c r="AQ66" s="1764"/>
      <c r="AX66" s="18"/>
      <c r="AY66" s="18"/>
      <c r="AZ66" s="16">
        <v>0</v>
      </c>
      <c r="BB66" s="18"/>
      <c r="BC66" s="18"/>
    </row>
    <row r="67" spans="1:55" ht="16.5" x14ac:dyDescent="0.25">
      <c r="A67" s="1796" t="s">
        <v>32</v>
      </c>
      <c r="B67" s="1809"/>
      <c r="C67" s="1730"/>
      <c r="D67" s="1811"/>
      <c r="E67" s="1812"/>
      <c r="F67" s="1742" t="s">
        <v>143</v>
      </c>
      <c r="G67" s="1743"/>
      <c r="H67" s="131">
        <v>23</v>
      </c>
      <c r="I67" s="137">
        <v>0.25059999999999999</v>
      </c>
      <c r="J67" s="138">
        <v>0.10500000000000001</v>
      </c>
      <c r="K67" s="131">
        <v>23</v>
      </c>
      <c r="L67" s="137">
        <v>0.25340000000000001</v>
      </c>
      <c r="M67" s="138">
        <v>0.1106</v>
      </c>
      <c r="N67" s="131">
        <v>98</v>
      </c>
      <c r="O67" s="137">
        <v>0.2492</v>
      </c>
      <c r="P67" s="138">
        <v>0.10220000000000001</v>
      </c>
      <c r="Q67" s="131">
        <v>98</v>
      </c>
      <c r="R67" s="137">
        <v>0.26319999999999999</v>
      </c>
      <c r="S67" s="138">
        <v>0.10920000000000001</v>
      </c>
      <c r="T67" s="131">
        <v>98</v>
      </c>
      <c r="U67" s="137">
        <v>0.2576</v>
      </c>
      <c r="V67" s="138">
        <v>0.10499999999999998</v>
      </c>
      <c r="W67" s="131">
        <v>98</v>
      </c>
      <c r="X67" s="137">
        <v>0.24360000000000001</v>
      </c>
      <c r="Y67" s="138">
        <v>0.10220000000000001</v>
      </c>
      <c r="Z67" s="131">
        <v>98</v>
      </c>
      <c r="AA67" s="137">
        <v>0.26040000000000002</v>
      </c>
      <c r="AB67" s="138">
        <v>0.10640000000000001</v>
      </c>
      <c r="AC67" s="131">
        <v>98</v>
      </c>
      <c r="AD67" s="137">
        <v>0.26739999999999997</v>
      </c>
      <c r="AE67" s="138">
        <v>0.10780000000000001</v>
      </c>
      <c r="AF67" s="131">
        <v>98</v>
      </c>
      <c r="AG67" s="137">
        <v>0.25480000000000003</v>
      </c>
      <c r="AH67" s="138">
        <v>0.10360000000000001</v>
      </c>
      <c r="AI67" s="131">
        <v>30</v>
      </c>
      <c r="AJ67" s="137">
        <v>0.23800000000000002</v>
      </c>
      <c r="AK67" s="138">
        <v>0.1008</v>
      </c>
      <c r="AL67" s="131">
        <v>30</v>
      </c>
      <c r="AM67" s="137">
        <v>0.21560000000000001</v>
      </c>
      <c r="AN67" s="138">
        <v>0.10220000000000001</v>
      </c>
      <c r="AO67" s="131">
        <v>30</v>
      </c>
      <c r="AP67" s="137">
        <v>0.20860000000000001</v>
      </c>
      <c r="AQ67" s="138">
        <v>9.9400000000000016E-2</v>
      </c>
    </row>
    <row r="68" spans="1:55" ht="17.25" thickBot="1" x14ac:dyDescent="0.3">
      <c r="A68" s="1733"/>
      <c r="B68" s="1810"/>
      <c r="C68" s="1734"/>
      <c r="D68" s="1813"/>
      <c r="E68" s="1814"/>
      <c r="F68" s="1744" t="s">
        <v>26</v>
      </c>
      <c r="G68" s="1745"/>
      <c r="H68" s="134">
        <v>82</v>
      </c>
      <c r="I68" s="139">
        <v>0.17016800000000001</v>
      </c>
      <c r="J68" s="140">
        <v>8.5267999999999997E-2</v>
      </c>
      <c r="K68" s="134">
        <v>82</v>
      </c>
      <c r="L68" s="139">
        <v>0.17016800000000001</v>
      </c>
      <c r="M68" s="140">
        <v>8.5267999999999997E-2</v>
      </c>
      <c r="N68" s="134">
        <v>338</v>
      </c>
      <c r="O68" s="139">
        <v>0.17016800000000001</v>
      </c>
      <c r="P68" s="140">
        <v>8.5267999999999997E-2</v>
      </c>
      <c r="Q68" s="134">
        <v>338</v>
      </c>
      <c r="R68" s="139">
        <v>0.17016800000000001</v>
      </c>
      <c r="S68" s="140">
        <v>8.5267999999999997E-2</v>
      </c>
      <c r="T68" s="134">
        <v>338</v>
      </c>
      <c r="U68" s="139">
        <v>0.17016800000000001</v>
      </c>
      <c r="V68" s="140">
        <v>8.5267999999999997E-2</v>
      </c>
      <c r="W68" s="134">
        <v>338</v>
      </c>
      <c r="X68" s="139">
        <v>0.17016800000000001</v>
      </c>
      <c r="Y68" s="140">
        <v>8.5267999999999997E-2</v>
      </c>
      <c r="Z68" s="134">
        <v>338</v>
      </c>
      <c r="AA68" s="139">
        <v>0.17016800000000001</v>
      </c>
      <c r="AB68" s="140">
        <v>8.5267999999999997E-2</v>
      </c>
      <c r="AC68" s="134">
        <v>338</v>
      </c>
      <c r="AD68" s="139">
        <v>0.17016800000000001</v>
      </c>
      <c r="AE68" s="140">
        <v>8.5267999999999997E-2</v>
      </c>
      <c r="AF68" s="134">
        <v>338</v>
      </c>
      <c r="AG68" s="139">
        <v>0.17016800000000001</v>
      </c>
      <c r="AH68" s="140">
        <v>8.5267999999999997E-2</v>
      </c>
      <c r="AI68" s="134">
        <v>50</v>
      </c>
      <c r="AJ68" s="139">
        <v>0.22097600000000001</v>
      </c>
      <c r="AK68" s="140">
        <v>9.3483999999999998E-2</v>
      </c>
      <c r="AL68" s="134">
        <v>50</v>
      </c>
      <c r="AM68" s="139">
        <v>0.22097600000000001</v>
      </c>
      <c r="AN68" s="140">
        <v>9.3483999999999998E-2</v>
      </c>
      <c r="AO68" s="134">
        <v>50</v>
      </c>
      <c r="AP68" s="139">
        <v>0.22097600000000001</v>
      </c>
      <c r="AQ68" s="140">
        <v>9.3483999999999998E-2</v>
      </c>
    </row>
    <row r="69" spans="1:55" ht="16.5" x14ac:dyDescent="0.25">
      <c r="A69" s="141"/>
      <c r="B69" s="142"/>
      <c r="C69" s="143"/>
      <c r="D69" s="119"/>
      <c r="E69" s="1765"/>
      <c r="F69" s="1765"/>
      <c r="G69" s="144"/>
      <c r="H69" s="254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44"/>
    </row>
    <row r="70" spans="1:55" ht="17.25" thickBot="1" x14ac:dyDescent="0.3">
      <c r="A70" s="145"/>
      <c r="B70" s="146"/>
      <c r="C70" s="147"/>
      <c r="D70" s="148"/>
      <c r="E70" s="1766"/>
      <c r="F70" s="1766"/>
      <c r="G70" s="149"/>
      <c r="H70" s="255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49"/>
    </row>
    <row r="71" spans="1:55" ht="17.25" thickBot="1" x14ac:dyDescent="0.3">
      <c r="A71" s="151"/>
      <c r="B71" s="152"/>
      <c r="C71" s="152"/>
      <c r="D71" s="153"/>
      <c r="E71" s="154"/>
      <c r="F71" s="153"/>
      <c r="G71" s="154"/>
      <c r="H71" s="155"/>
      <c r="I71" s="153"/>
      <c r="J71" s="153"/>
      <c r="K71" s="155"/>
      <c r="L71" s="153"/>
      <c r="M71" s="153"/>
      <c r="N71" s="155"/>
      <c r="O71" s="153"/>
      <c r="P71" s="153"/>
      <c r="Q71" s="155"/>
      <c r="R71" s="153"/>
      <c r="S71" s="153"/>
      <c r="T71" s="155"/>
      <c r="U71" s="153"/>
      <c r="V71" s="153"/>
      <c r="W71" s="155"/>
      <c r="X71" s="153"/>
      <c r="Y71" s="153"/>
      <c r="Z71" s="155"/>
      <c r="AA71" s="153"/>
      <c r="AB71" s="153"/>
      <c r="AC71" s="155"/>
      <c r="AD71" s="153"/>
      <c r="AE71" s="153"/>
      <c r="AF71" s="155"/>
      <c r="AG71" s="153"/>
      <c r="AH71" s="153"/>
      <c r="AI71" s="155"/>
      <c r="AJ71" s="153"/>
      <c r="AK71" s="153"/>
      <c r="AL71" s="155"/>
      <c r="AM71" s="153"/>
      <c r="AN71" s="153"/>
      <c r="AO71" s="155"/>
      <c r="AP71" s="153"/>
      <c r="AQ71" s="153"/>
    </row>
    <row r="72" spans="1:55" s="1" customFormat="1" ht="16.5" customHeight="1" x14ac:dyDescent="0.25">
      <c r="A72" s="1800" t="s">
        <v>37</v>
      </c>
      <c r="B72" s="1801"/>
      <c r="C72" s="1801"/>
      <c r="D72" s="1770" t="s">
        <v>38</v>
      </c>
      <c r="E72" s="1771"/>
      <c r="F72" s="1771" t="s">
        <v>39</v>
      </c>
      <c r="G72" s="1772"/>
      <c r="H72" s="1803" t="s">
        <v>97</v>
      </c>
      <c r="I72" s="1804"/>
      <c r="J72" s="1805"/>
      <c r="K72" s="1803" t="s">
        <v>98</v>
      </c>
      <c r="L72" s="1804"/>
      <c r="M72" s="1805"/>
      <c r="N72" s="1803" t="s">
        <v>99</v>
      </c>
      <c r="O72" s="1804"/>
      <c r="P72" s="1805"/>
      <c r="Q72" s="1803" t="s">
        <v>100</v>
      </c>
      <c r="R72" s="1804"/>
      <c r="S72" s="1805"/>
      <c r="T72" s="1803" t="s">
        <v>101</v>
      </c>
      <c r="U72" s="1804"/>
      <c r="V72" s="1805"/>
      <c r="W72" s="1803" t="s">
        <v>102</v>
      </c>
      <c r="X72" s="1804"/>
      <c r="Y72" s="1805"/>
      <c r="Z72" s="1803" t="s">
        <v>103</v>
      </c>
      <c r="AA72" s="1804"/>
      <c r="AB72" s="1805"/>
      <c r="AC72" s="1803" t="s">
        <v>104</v>
      </c>
      <c r="AD72" s="1804"/>
      <c r="AE72" s="1805"/>
      <c r="AF72" s="1803" t="s">
        <v>105</v>
      </c>
      <c r="AG72" s="1804"/>
      <c r="AH72" s="1805"/>
      <c r="AI72" s="1803" t="s">
        <v>106</v>
      </c>
      <c r="AJ72" s="1804"/>
      <c r="AK72" s="1805"/>
      <c r="AL72" s="1803" t="s">
        <v>107</v>
      </c>
      <c r="AM72" s="1804"/>
      <c r="AN72" s="1805"/>
      <c r="AO72" s="1803" t="s">
        <v>108</v>
      </c>
      <c r="AP72" s="1804"/>
      <c r="AQ72" s="1805"/>
    </row>
    <row r="73" spans="1:55" s="1" customFormat="1" ht="16.5" customHeight="1" thickBot="1" x14ac:dyDescent="0.3">
      <c r="A73" s="1818" t="s">
        <v>40</v>
      </c>
      <c r="B73" s="1819"/>
      <c r="C73" s="1819"/>
      <c r="D73" s="156" t="s">
        <v>41</v>
      </c>
      <c r="E73" s="157" t="s">
        <v>42</v>
      </c>
      <c r="F73" s="158" t="s">
        <v>41</v>
      </c>
      <c r="G73" s="159" t="s">
        <v>42</v>
      </c>
      <c r="H73" s="1806"/>
      <c r="I73" s="1807"/>
      <c r="J73" s="1808"/>
      <c r="K73" s="1815"/>
      <c r="L73" s="1816"/>
      <c r="M73" s="1817"/>
      <c r="N73" s="1815"/>
      <c r="O73" s="1816"/>
      <c r="P73" s="1817"/>
      <c r="Q73" s="1815"/>
      <c r="R73" s="1816"/>
      <c r="S73" s="1817"/>
      <c r="T73" s="1815"/>
      <c r="U73" s="1816"/>
      <c r="V73" s="1817"/>
      <c r="W73" s="1815"/>
      <c r="X73" s="1816"/>
      <c r="Y73" s="1817"/>
      <c r="Z73" s="1815"/>
      <c r="AA73" s="1816"/>
      <c r="AB73" s="1817"/>
      <c r="AC73" s="1815"/>
      <c r="AD73" s="1816"/>
      <c r="AE73" s="1817"/>
      <c r="AF73" s="1815"/>
      <c r="AG73" s="1816"/>
      <c r="AH73" s="1817"/>
      <c r="AI73" s="1815"/>
      <c r="AJ73" s="1816"/>
      <c r="AK73" s="1817"/>
      <c r="AL73" s="1815"/>
      <c r="AM73" s="1816"/>
      <c r="AN73" s="1817"/>
      <c r="AO73" s="1815"/>
      <c r="AP73" s="1816"/>
      <c r="AQ73" s="1817"/>
    </row>
    <row r="74" spans="1:55" s="1" customFormat="1" ht="16.5" customHeight="1" x14ac:dyDescent="0.25">
      <c r="A74" s="160" t="s">
        <v>161</v>
      </c>
      <c r="B74" s="161" t="s">
        <v>151</v>
      </c>
      <c r="C74" s="162"/>
      <c r="D74" s="163"/>
      <c r="E74" s="164"/>
      <c r="F74" s="165"/>
      <c r="G74" s="166"/>
      <c r="H74" s="167">
        <v>31</v>
      </c>
      <c r="I74" s="168">
        <v>0.10440000000000001</v>
      </c>
      <c r="J74" s="169">
        <v>6.3E-2</v>
      </c>
      <c r="K74" s="167">
        <v>31</v>
      </c>
      <c r="L74" s="168">
        <v>0.10440000000000001</v>
      </c>
      <c r="M74" s="169">
        <v>6.3E-2</v>
      </c>
      <c r="N74" s="167">
        <v>160</v>
      </c>
      <c r="O74" s="168">
        <v>0.10440000000000001</v>
      </c>
      <c r="P74" s="169">
        <v>6.3E-2</v>
      </c>
      <c r="Q74" s="167">
        <v>160</v>
      </c>
      <c r="R74" s="168">
        <v>0.10440000000000001</v>
      </c>
      <c r="S74" s="169">
        <v>6.3E-2</v>
      </c>
      <c r="T74" s="167">
        <v>160</v>
      </c>
      <c r="U74" s="168">
        <v>0.10440000000000001</v>
      </c>
      <c r="V74" s="169">
        <v>6.3E-2</v>
      </c>
      <c r="W74" s="167">
        <v>160</v>
      </c>
      <c r="X74" s="168">
        <v>0.10440000000000001</v>
      </c>
      <c r="Y74" s="169">
        <v>6.3E-2</v>
      </c>
      <c r="Z74" s="167">
        <v>160</v>
      </c>
      <c r="AA74" s="168">
        <v>0.10440000000000001</v>
      </c>
      <c r="AB74" s="169">
        <v>6.3E-2</v>
      </c>
      <c r="AC74" s="167">
        <v>160</v>
      </c>
      <c r="AD74" s="168">
        <v>0.10440000000000001</v>
      </c>
      <c r="AE74" s="169">
        <v>6.3E-2</v>
      </c>
      <c r="AF74" s="167">
        <v>160</v>
      </c>
      <c r="AG74" s="168">
        <v>0.10440000000000001</v>
      </c>
      <c r="AH74" s="169">
        <v>6.3E-2</v>
      </c>
      <c r="AI74" s="167">
        <v>50</v>
      </c>
      <c r="AJ74" s="168">
        <v>0.12960000000000002</v>
      </c>
      <c r="AK74" s="169">
        <v>6.2399999999999997E-2</v>
      </c>
      <c r="AL74" s="167">
        <v>50</v>
      </c>
      <c r="AM74" s="168">
        <v>0.12960000000000002</v>
      </c>
      <c r="AN74" s="169">
        <v>6.2399999999999997E-2</v>
      </c>
      <c r="AO74" s="167">
        <v>50</v>
      </c>
      <c r="AP74" s="168">
        <v>0.12960000000000002</v>
      </c>
      <c r="AQ74" s="169">
        <v>6.2399999999999997E-2</v>
      </c>
    </row>
    <row r="75" spans="1:55" s="1" customFormat="1" ht="16.5" customHeight="1" x14ac:dyDescent="0.25">
      <c r="A75" s="170" t="s">
        <v>119</v>
      </c>
      <c r="B75" s="171" t="s">
        <v>152</v>
      </c>
      <c r="C75" s="172"/>
      <c r="D75" s="173"/>
      <c r="E75" s="174"/>
      <c r="F75" s="175"/>
      <c r="G75" s="176"/>
      <c r="H75" s="177">
        <v>37</v>
      </c>
      <c r="I75" s="178">
        <v>2.5799999999999997E-2</v>
      </c>
      <c r="J75" s="179">
        <v>6.0000000000000001E-3</v>
      </c>
      <c r="K75" s="177">
        <v>37</v>
      </c>
      <c r="L75" s="178">
        <v>2.5799999999999997E-2</v>
      </c>
      <c r="M75" s="179">
        <v>6.0000000000000001E-3</v>
      </c>
      <c r="N75" s="177">
        <v>170</v>
      </c>
      <c r="O75" s="178">
        <v>2.5799999999999997E-2</v>
      </c>
      <c r="P75" s="179">
        <v>6.0000000000000001E-3</v>
      </c>
      <c r="Q75" s="177">
        <v>170</v>
      </c>
      <c r="R75" s="178">
        <v>2.5799999999999997E-2</v>
      </c>
      <c r="S75" s="179">
        <v>6.0000000000000001E-3</v>
      </c>
      <c r="T75" s="177">
        <v>170</v>
      </c>
      <c r="U75" s="178">
        <v>2.5799999999999997E-2</v>
      </c>
      <c r="V75" s="179">
        <v>6.0000000000000001E-3</v>
      </c>
      <c r="W75" s="177">
        <v>170</v>
      </c>
      <c r="X75" s="178">
        <v>2.5799999999999997E-2</v>
      </c>
      <c r="Y75" s="179">
        <v>6.0000000000000001E-3</v>
      </c>
      <c r="Z75" s="177">
        <v>170</v>
      </c>
      <c r="AA75" s="178">
        <v>2.5799999999999997E-2</v>
      </c>
      <c r="AB75" s="179">
        <v>6.0000000000000001E-3</v>
      </c>
      <c r="AC75" s="177">
        <v>170</v>
      </c>
      <c r="AD75" s="178">
        <v>2.5799999999999997E-2</v>
      </c>
      <c r="AE75" s="179">
        <v>6.0000000000000001E-3</v>
      </c>
      <c r="AF75" s="177">
        <v>170</v>
      </c>
      <c r="AG75" s="178">
        <v>2.5799999999999997E-2</v>
      </c>
      <c r="AH75" s="179">
        <v>6.0000000000000001E-3</v>
      </c>
      <c r="AI75" s="177">
        <v>0</v>
      </c>
      <c r="AJ75" s="178">
        <v>3.4799999999999998E-2</v>
      </c>
      <c r="AK75" s="179">
        <v>1.26E-2</v>
      </c>
      <c r="AL75" s="177">
        <v>0</v>
      </c>
      <c r="AM75" s="178">
        <v>3.4799999999999998E-2</v>
      </c>
      <c r="AN75" s="179">
        <v>1.26E-2</v>
      </c>
      <c r="AO75" s="177">
        <v>0</v>
      </c>
      <c r="AP75" s="178">
        <v>3.4799999999999998E-2</v>
      </c>
      <c r="AQ75" s="179">
        <v>1.26E-2</v>
      </c>
    </row>
    <row r="76" spans="1:55" s="1" customFormat="1" ht="16.5" customHeight="1" x14ac:dyDescent="0.25">
      <c r="A76" s="170" t="s">
        <v>47</v>
      </c>
      <c r="B76" s="171" t="s">
        <v>162</v>
      </c>
      <c r="C76" s="172"/>
      <c r="D76" s="173"/>
      <c r="E76" s="174"/>
      <c r="F76" s="175"/>
      <c r="G76" s="176"/>
      <c r="H76" s="185">
        <v>7</v>
      </c>
      <c r="I76" s="186">
        <v>3.9399999999999998E-2</v>
      </c>
      <c r="J76" s="187">
        <v>1.4500000000000001E-2</v>
      </c>
      <c r="K76" s="185">
        <v>7</v>
      </c>
      <c r="L76" s="186">
        <v>3.9399999999999998E-2</v>
      </c>
      <c r="M76" s="187">
        <v>1.4500000000000001E-2</v>
      </c>
      <c r="N76" s="185">
        <v>8</v>
      </c>
      <c r="O76" s="186">
        <v>3.9399999999999998E-2</v>
      </c>
      <c r="P76" s="187">
        <v>1.4500000000000001E-2</v>
      </c>
      <c r="Q76" s="185">
        <v>8</v>
      </c>
      <c r="R76" s="186">
        <v>3.9399999999999998E-2</v>
      </c>
      <c r="S76" s="187">
        <v>1.4500000000000001E-2</v>
      </c>
      <c r="T76" s="185">
        <v>8</v>
      </c>
      <c r="U76" s="186">
        <v>3.9399999999999998E-2</v>
      </c>
      <c r="V76" s="187">
        <v>1.4500000000000001E-2</v>
      </c>
      <c r="W76" s="185">
        <v>8</v>
      </c>
      <c r="X76" s="186">
        <v>3.9399999999999998E-2</v>
      </c>
      <c r="Y76" s="187">
        <v>1.4500000000000001E-2</v>
      </c>
      <c r="Z76" s="185">
        <v>8</v>
      </c>
      <c r="AA76" s="186">
        <v>3.9399999999999998E-2</v>
      </c>
      <c r="AB76" s="187">
        <v>1.4500000000000001E-2</v>
      </c>
      <c r="AC76" s="185">
        <v>8</v>
      </c>
      <c r="AD76" s="186">
        <v>3.9399999999999998E-2</v>
      </c>
      <c r="AE76" s="187">
        <v>1.4500000000000001E-2</v>
      </c>
      <c r="AF76" s="185">
        <v>8</v>
      </c>
      <c r="AG76" s="186">
        <v>3.9399999999999998E-2</v>
      </c>
      <c r="AH76" s="187">
        <v>1.4500000000000001E-2</v>
      </c>
      <c r="AI76" s="185">
        <v>10</v>
      </c>
      <c r="AJ76" s="186">
        <v>5.5599999999999997E-2</v>
      </c>
      <c r="AK76" s="187">
        <v>1.55E-2</v>
      </c>
      <c r="AL76" s="185">
        <v>10</v>
      </c>
      <c r="AM76" s="186">
        <v>5.5599999999999997E-2</v>
      </c>
      <c r="AN76" s="187">
        <v>1.55E-2</v>
      </c>
      <c r="AO76" s="185">
        <v>10</v>
      </c>
      <c r="AP76" s="186">
        <v>5.5599999999999997E-2</v>
      </c>
      <c r="AQ76" s="187">
        <v>1.55E-2</v>
      </c>
    </row>
    <row r="77" spans="1:55" s="1" customFormat="1" ht="16.5" customHeight="1" x14ac:dyDescent="0.25">
      <c r="A77" s="170" t="s">
        <v>114</v>
      </c>
      <c r="B77" s="171" t="s">
        <v>163</v>
      </c>
      <c r="C77" s="172"/>
      <c r="D77" s="181"/>
      <c r="E77" s="182"/>
      <c r="F77" s="183"/>
      <c r="G77" s="184"/>
      <c r="H77" s="185">
        <v>7</v>
      </c>
      <c r="I77" s="186">
        <v>5.0900000000000008E-2</v>
      </c>
      <c r="J77" s="187">
        <v>1.7000000000000001E-2</v>
      </c>
      <c r="K77" s="185">
        <v>7</v>
      </c>
      <c r="L77" s="186">
        <v>5.0900000000000008E-2</v>
      </c>
      <c r="M77" s="187">
        <v>1.7000000000000001E-2</v>
      </c>
      <c r="N77" s="185">
        <v>7</v>
      </c>
      <c r="O77" s="186">
        <v>5.0900000000000008E-2</v>
      </c>
      <c r="P77" s="187">
        <v>1.7000000000000001E-2</v>
      </c>
      <c r="Q77" s="185">
        <v>7</v>
      </c>
      <c r="R77" s="186">
        <v>5.0900000000000008E-2</v>
      </c>
      <c r="S77" s="187">
        <v>1.7000000000000001E-2</v>
      </c>
      <c r="T77" s="185">
        <v>7</v>
      </c>
      <c r="U77" s="186">
        <v>5.0900000000000008E-2</v>
      </c>
      <c r="V77" s="187">
        <v>1.7000000000000001E-2</v>
      </c>
      <c r="W77" s="185">
        <v>7</v>
      </c>
      <c r="X77" s="186">
        <v>5.0900000000000008E-2</v>
      </c>
      <c r="Y77" s="187">
        <v>1.7000000000000001E-2</v>
      </c>
      <c r="Z77" s="185">
        <v>7</v>
      </c>
      <c r="AA77" s="186">
        <v>5.0900000000000008E-2</v>
      </c>
      <c r="AB77" s="187">
        <v>1.7000000000000001E-2</v>
      </c>
      <c r="AC77" s="185">
        <v>7</v>
      </c>
      <c r="AD77" s="186">
        <v>5.0900000000000008E-2</v>
      </c>
      <c r="AE77" s="187">
        <v>1.7000000000000001E-2</v>
      </c>
      <c r="AF77" s="185">
        <v>7</v>
      </c>
      <c r="AG77" s="186">
        <v>5.0900000000000008E-2</v>
      </c>
      <c r="AH77" s="187">
        <v>1.7000000000000001E-2</v>
      </c>
      <c r="AI77" s="185">
        <v>50</v>
      </c>
      <c r="AJ77" s="186">
        <v>5.5599999999999997E-2</v>
      </c>
      <c r="AK77" s="187">
        <v>1.55E-2</v>
      </c>
      <c r="AL77" s="185">
        <v>50</v>
      </c>
      <c r="AM77" s="186">
        <v>5.5599999999999997E-2</v>
      </c>
      <c r="AN77" s="187">
        <v>1.55E-2</v>
      </c>
      <c r="AO77" s="185">
        <v>50</v>
      </c>
      <c r="AP77" s="186">
        <v>5.5599999999999997E-2</v>
      </c>
      <c r="AQ77" s="187">
        <v>1.55E-2</v>
      </c>
    </row>
    <row r="78" spans="1:55" s="1" customFormat="1" ht="16.5" customHeight="1" x14ac:dyDescent="0.25">
      <c r="A78" s="180"/>
      <c r="B78" s="171" t="s">
        <v>75</v>
      </c>
      <c r="C78" s="172"/>
      <c r="D78" s="181"/>
      <c r="E78" s="182"/>
      <c r="F78" s="183"/>
      <c r="G78" s="184"/>
      <c r="H78" s="185">
        <v>1</v>
      </c>
      <c r="I78" s="186">
        <v>3.3599999999999998E-4</v>
      </c>
      <c r="J78" s="187">
        <v>7.1999999999999994E-4</v>
      </c>
      <c r="K78" s="185">
        <v>1</v>
      </c>
      <c r="L78" s="186">
        <v>3.3599999999999998E-4</v>
      </c>
      <c r="M78" s="187">
        <v>7.1999999999999994E-4</v>
      </c>
      <c r="N78" s="185">
        <v>1</v>
      </c>
      <c r="O78" s="186">
        <v>3.3599999999999998E-4</v>
      </c>
      <c r="P78" s="187">
        <v>7.1999999999999994E-4</v>
      </c>
      <c r="Q78" s="185">
        <v>1</v>
      </c>
      <c r="R78" s="186">
        <v>3.3599999999999998E-4</v>
      </c>
      <c r="S78" s="187">
        <v>7.1999999999999994E-4</v>
      </c>
      <c r="T78" s="185">
        <v>1</v>
      </c>
      <c r="U78" s="186">
        <v>3.3599999999999998E-4</v>
      </c>
      <c r="V78" s="187">
        <v>7.1999999999999994E-4</v>
      </c>
      <c r="W78" s="185">
        <v>1</v>
      </c>
      <c r="X78" s="186">
        <v>3.3599999999999998E-4</v>
      </c>
      <c r="Y78" s="187">
        <v>7.1999999999999994E-4</v>
      </c>
      <c r="Z78" s="185">
        <v>1</v>
      </c>
      <c r="AA78" s="186">
        <v>3.3599999999999998E-4</v>
      </c>
      <c r="AB78" s="187">
        <v>7.1999999999999994E-4</v>
      </c>
      <c r="AC78" s="185">
        <v>1</v>
      </c>
      <c r="AD78" s="186">
        <v>3.3599999999999998E-4</v>
      </c>
      <c r="AE78" s="187">
        <v>7.1999999999999994E-4</v>
      </c>
      <c r="AF78" s="185">
        <v>1</v>
      </c>
      <c r="AG78" s="186">
        <v>3.3599999999999998E-4</v>
      </c>
      <c r="AH78" s="187">
        <v>7.1999999999999994E-4</v>
      </c>
      <c r="AI78" s="185">
        <v>1</v>
      </c>
      <c r="AJ78" s="186">
        <v>4.0800000000000005E-4</v>
      </c>
      <c r="AK78" s="187">
        <v>1.64E-3</v>
      </c>
      <c r="AL78" s="185">
        <v>1</v>
      </c>
      <c r="AM78" s="186">
        <v>4.0800000000000005E-4</v>
      </c>
      <c r="AN78" s="187">
        <v>1.64E-3</v>
      </c>
      <c r="AO78" s="185">
        <v>1</v>
      </c>
      <c r="AP78" s="186">
        <v>4.0800000000000005E-4</v>
      </c>
      <c r="AQ78" s="187">
        <v>1.64E-3</v>
      </c>
    </row>
    <row r="79" spans="1:55" s="1" customFormat="1" ht="16.5" customHeight="1" thickBot="1" x14ac:dyDescent="0.3">
      <c r="A79" s="188"/>
      <c r="B79" s="189" t="s">
        <v>76</v>
      </c>
      <c r="C79" s="190"/>
      <c r="D79" s="191"/>
      <c r="E79" s="182"/>
      <c r="F79" s="192"/>
      <c r="G79" s="193"/>
      <c r="H79" s="185">
        <v>0</v>
      </c>
      <c r="I79" s="186">
        <v>2.3199999999999997E-4</v>
      </c>
      <c r="J79" s="194">
        <v>1.0480000000000001E-3</v>
      </c>
      <c r="K79" s="185">
        <v>0</v>
      </c>
      <c r="L79" s="186">
        <v>2.3199999999999997E-4</v>
      </c>
      <c r="M79" s="194">
        <v>1.0480000000000001E-3</v>
      </c>
      <c r="N79" s="185">
        <v>0</v>
      </c>
      <c r="O79" s="186">
        <v>2.3199999999999997E-4</v>
      </c>
      <c r="P79" s="194">
        <v>1.0480000000000001E-3</v>
      </c>
      <c r="Q79" s="185">
        <v>0</v>
      </c>
      <c r="R79" s="186">
        <v>2.3199999999999997E-4</v>
      </c>
      <c r="S79" s="194">
        <v>1.0480000000000001E-3</v>
      </c>
      <c r="T79" s="185">
        <v>0</v>
      </c>
      <c r="U79" s="186">
        <v>2.3199999999999997E-4</v>
      </c>
      <c r="V79" s="194">
        <v>1.0480000000000001E-3</v>
      </c>
      <c r="W79" s="185">
        <v>0</v>
      </c>
      <c r="X79" s="186">
        <v>2.3199999999999997E-4</v>
      </c>
      <c r="Y79" s="194">
        <v>1.0480000000000001E-3</v>
      </c>
      <c r="Z79" s="185">
        <v>0</v>
      </c>
      <c r="AA79" s="186">
        <v>2.3199999999999997E-4</v>
      </c>
      <c r="AB79" s="194">
        <v>1.0480000000000001E-3</v>
      </c>
      <c r="AC79" s="185">
        <v>0</v>
      </c>
      <c r="AD79" s="186">
        <v>2.3199999999999997E-4</v>
      </c>
      <c r="AE79" s="194">
        <v>1.0480000000000001E-3</v>
      </c>
      <c r="AF79" s="185">
        <v>0</v>
      </c>
      <c r="AG79" s="186">
        <v>2.3199999999999997E-4</v>
      </c>
      <c r="AH79" s="194">
        <v>1.0480000000000001E-3</v>
      </c>
      <c r="AI79" s="185">
        <v>0</v>
      </c>
      <c r="AJ79" s="186">
        <v>5.6800000000000004E-4</v>
      </c>
      <c r="AK79" s="194">
        <v>1.3439999999999999E-3</v>
      </c>
      <c r="AL79" s="185">
        <v>0</v>
      </c>
      <c r="AM79" s="186">
        <v>5.6800000000000004E-4</v>
      </c>
      <c r="AN79" s="194">
        <v>1.3439999999999999E-3</v>
      </c>
      <c r="AO79" s="185">
        <v>0</v>
      </c>
      <c r="AP79" s="186">
        <v>5.6800000000000004E-4</v>
      </c>
      <c r="AQ79" s="194">
        <v>1.3439999999999999E-3</v>
      </c>
    </row>
    <row r="80" spans="1:55" ht="16.5" x14ac:dyDescent="0.25">
      <c r="A80" s="1822" t="s">
        <v>77</v>
      </c>
      <c r="B80" s="1823"/>
      <c r="C80" s="1823"/>
      <c r="D80" s="1823"/>
      <c r="E80" s="1823"/>
      <c r="F80" s="1823"/>
      <c r="G80" s="1824"/>
      <c r="H80" s="167">
        <v>45</v>
      </c>
      <c r="I80" s="168">
        <v>0.14380000000000001</v>
      </c>
      <c r="J80" s="169">
        <v>7.7499999999999999E-2</v>
      </c>
      <c r="K80" s="167">
        <v>45</v>
      </c>
      <c r="L80" s="168">
        <v>0.14380000000000001</v>
      </c>
      <c r="M80" s="169">
        <v>7.7499999999999999E-2</v>
      </c>
      <c r="N80" s="167">
        <v>175</v>
      </c>
      <c r="O80" s="168">
        <v>0.14380000000000001</v>
      </c>
      <c r="P80" s="169">
        <v>7.7499999999999999E-2</v>
      </c>
      <c r="Q80" s="167">
        <v>175</v>
      </c>
      <c r="R80" s="168">
        <v>0.14380000000000001</v>
      </c>
      <c r="S80" s="169">
        <v>7.7499999999999999E-2</v>
      </c>
      <c r="T80" s="167">
        <v>175</v>
      </c>
      <c r="U80" s="168">
        <v>0.14380000000000001</v>
      </c>
      <c r="V80" s="169">
        <v>7.7499999999999999E-2</v>
      </c>
      <c r="W80" s="167">
        <v>175</v>
      </c>
      <c r="X80" s="168">
        <v>0.14380000000000001</v>
      </c>
      <c r="Y80" s="169">
        <v>7.7499999999999999E-2</v>
      </c>
      <c r="Z80" s="167">
        <v>175</v>
      </c>
      <c r="AA80" s="168">
        <v>0.14380000000000001</v>
      </c>
      <c r="AB80" s="169">
        <v>7.7499999999999999E-2</v>
      </c>
      <c r="AC80" s="167">
        <v>175</v>
      </c>
      <c r="AD80" s="168">
        <v>0.14380000000000001</v>
      </c>
      <c r="AE80" s="169">
        <v>7.7499999999999999E-2</v>
      </c>
      <c r="AF80" s="167">
        <v>175</v>
      </c>
      <c r="AG80" s="168">
        <v>0.14380000000000001</v>
      </c>
      <c r="AH80" s="169">
        <v>7.7499999999999999E-2</v>
      </c>
      <c r="AI80" s="167">
        <v>110</v>
      </c>
      <c r="AJ80" s="168">
        <v>0.18520000000000003</v>
      </c>
      <c r="AK80" s="169">
        <v>7.7899999999999997E-2</v>
      </c>
      <c r="AL80" s="167">
        <v>110</v>
      </c>
      <c r="AM80" s="168">
        <v>0.18520000000000003</v>
      </c>
      <c r="AN80" s="169">
        <v>7.7899999999999997E-2</v>
      </c>
      <c r="AO80" s="167">
        <v>110</v>
      </c>
      <c r="AP80" s="168">
        <v>0.18520000000000003</v>
      </c>
      <c r="AQ80" s="169">
        <v>7.7899999999999997E-2</v>
      </c>
    </row>
    <row r="81" spans="1:81" ht="17.25" thickBot="1" x14ac:dyDescent="0.3">
      <c r="A81" s="1825" t="s">
        <v>78</v>
      </c>
      <c r="B81" s="1826"/>
      <c r="C81" s="1826"/>
      <c r="D81" s="1826"/>
      <c r="E81" s="1826"/>
      <c r="F81" s="1826"/>
      <c r="G81" s="1827"/>
      <c r="H81" s="195">
        <v>37</v>
      </c>
      <c r="I81" s="196">
        <v>2.5799999999999997E-2</v>
      </c>
      <c r="J81" s="197">
        <v>6.0000000000000001E-3</v>
      </c>
      <c r="K81" s="195">
        <v>37</v>
      </c>
      <c r="L81" s="196">
        <v>2.5799999999999997E-2</v>
      </c>
      <c r="M81" s="197">
        <v>6.0000000000000001E-3</v>
      </c>
      <c r="N81" s="195">
        <v>170</v>
      </c>
      <c r="O81" s="196">
        <v>2.5799999999999997E-2</v>
      </c>
      <c r="P81" s="197">
        <v>6.0000000000000001E-3</v>
      </c>
      <c r="Q81" s="195">
        <v>170</v>
      </c>
      <c r="R81" s="196">
        <v>2.5799999999999997E-2</v>
      </c>
      <c r="S81" s="197">
        <v>6.0000000000000001E-3</v>
      </c>
      <c r="T81" s="195">
        <v>170</v>
      </c>
      <c r="U81" s="196">
        <v>2.5799999999999997E-2</v>
      </c>
      <c r="V81" s="197">
        <v>6.0000000000000001E-3</v>
      </c>
      <c r="W81" s="195">
        <v>170</v>
      </c>
      <c r="X81" s="196">
        <v>2.5799999999999997E-2</v>
      </c>
      <c r="Y81" s="197">
        <v>6.0000000000000001E-3</v>
      </c>
      <c r="Z81" s="195">
        <v>170</v>
      </c>
      <c r="AA81" s="196">
        <v>2.5799999999999997E-2</v>
      </c>
      <c r="AB81" s="197">
        <v>6.0000000000000001E-3</v>
      </c>
      <c r="AC81" s="195">
        <v>170</v>
      </c>
      <c r="AD81" s="196">
        <v>2.5799999999999997E-2</v>
      </c>
      <c r="AE81" s="197">
        <v>6.0000000000000001E-3</v>
      </c>
      <c r="AF81" s="195">
        <v>170</v>
      </c>
      <c r="AG81" s="196">
        <v>2.5799999999999997E-2</v>
      </c>
      <c r="AH81" s="197">
        <v>6.0000000000000001E-3</v>
      </c>
      <c r="AI81" s="195">
        <v>0</v>
      </c>
      <c r="AJ81" s="196">
        <v>3.4799999999999998E-2</v>
      </c>
      <c r="AK81" s="197">
        <v>1.26E-2</v>
      </c>
      <c r="AL81" s="195">
        <v>0</v>
      </c>
      <c r="AM81" s="196">
        <v>3.4799999999999998E-2</v>
      </c>
      <c r="AN81" s="197">
        <v>1.26E-2</v>
      </c>
      <c r="AO81" s="195">
        <v>0</v>
      </c>
      <c r="AP81" s="196">
        <v>3.4799999999999998E-2</v>
      </c>
      <c r="AQ81" s="197">
        <v>1.26E-2</v>
      </c>
    </row>
    <row r="82" spans="1:81" ht="17.25" thickBot="1" x14ac:dyDescent="0.3">
      <c r="A82" s="1828" t="s">
        <v>79</v>
      </c>
      <c r="B82" s="1829"/>
      <c r="C82" s="1829"/>
      <c r="D82" s="1829"/>
      <c r="E82" s="1829"/>
      <c r="F82" s="1829"/>
      <c r="G82" s="1829"/>
      <c r="H82" s="198">
        <v>82</v>
      </c>
      <c r="I82" s="199">
        <v>0.1696</v>
      </c>
      <c r="J82" s="200">
        <v>8.3500000000000005E-2</v>
      </c>
      <c r="K82" s="198">
        <v>82</v>
      </c>
      <c r="L82" s="199">
        <v>0.1696</v>
      </c>
      <c r="M82" s="200">
        <v>8.3500000000000005E-2</v>
      </c>
      <c r="N82" s="198">
        <v>345</v>
      </c>
      <c r="O82" s="199">
        <v>0.1696</v>
      </c>
      <c r="P82" s="200">
        <v>8.3500000000000005E-2</v>
      </c>
      <c r="Q82" s="198">
        <v>345</v>
      </c>
      <c r="R82" s="199">
        <v>0.1696</v>
      </c>
      <c r="S82" s="200">
        <v>8.3500000000000005E-2</v>
      </c>
      <c r="T82" s="198">
        <v>345</v>
      </c>
      <c r="U82" s="199">
        <v>0.1696</v>
      </c>
      <c r="V82" s="200">
        <v>8.3500000000000005E-2</v>
      </c>
      <c r="W82" s="198">
        <v>345</v>
      </c>
      <c r="X82" s="199">
        <v>0.1696</v>
      </c>
      <c r="Y82" s="200">
        <v>8.3500000000000005E-2</v>
      </c>
      <c r="Z82" s="198">
        <v>345</v>
      </c>
      <c r="AA82" s="199">
        <v>0.1696</v>
      </c>
      <c r="AB82" s="200">
        <v>8.3500000000000005E-2</v>
      </c>
      <c r="AC82" s="198">
        <v>345</v>
      </c>
      <c r="AD82" s="199">
        <v>0.1696</v>
      </c>
      <c r="AE82" s="200">
        <v>8.3500000000000005E-2</v>
      </c>
      <c r="AF82" s="198">
        <v>345</v>
      </c>
      <c r="AG82" s="199">
        <v>0.1696</v>
      </c>
      <c r="AH82" s="200">
        <v>8.3500000000000005E-2</v>
      </c>
      <c r="AI82" s="198">
        <v>110</v>
      </c>
      <c r="AJ82" s="199">
        <v>0.22000000000000003</v>
      </c>
      <c r="AK82" s="200">
        <v>9.0499999999999997E-2</v>
      </c>
      <c r="AL82" s="198">
        <v>110</v>
      </c>
      <c r="AM82" s="199">
        <v>0.22000000000000003</v>
      </c>
      <c r="AN82" s="200">
        <v>9.0499999999999997E-2</v>
      </c>
      <c r="AO82" s="198">
        <v>110</v>
      </c>
      <c r="AP82" s="199">
        <v>0.22000000000000003</v>
      </c>
      <c r="AQ82" s="200">
        <v>9.0499999999999997E-2</v>
      </c>
    </row>
    <row r="83" spans="1:81" ht="16.5" x14ac:dyDescent="0.25">
      <c r="A83" s="201"/>
      <c r="B83" s="116"/>
      <c r="C83" s="151"/>
      <c r="D83" s="153"/>
      <c r="E83" s="154"/>
      <c r="F83" s="153"/>
      <c r="G83" s="154"/>
      <c r="H83" s="155"/>
      <c r="I83" s="153"/>
      <c r="J83" s="153"/>
      <c r="K83" s="155"/>
      <c r="L83" s="153"/>
      <c r="M83" s="153"/>
      <c r="N83" s="155"/>
      <c r="O83" s="153"/>
      <c r="P83" s="153"/>
      <c r="Q83" s="155"/>
      <c r="R83" s="153"/>
      <c r="S83" s="153"/>
      <c r="T83" s="155"/>
      <c r="U83" s="153"/>
      <c r="V83" s="153"/>
      <c r="W83" s="155"/>
      <c r="X83" s="153"/>
      <c r="Y83" s="153"/>
      <c r="Z83" s="155"/>
      <c r="AA83" s="153"/>
      <c r="AB83" s="153"/>
      <c r="AC83" s="155"/>
      <c r="AD83" s="153"/>
      <c r="AE83" s="153"/>
      <c r="AF83" s="155"/>
      <c r="AG83" s="153"/>
      <c r="AH83" s="153"/>
      <c r="AI83" s="155"/>
      <c r="AJ83" s="153"/>
      <c r="AK83" s="153"/>
      <c r="AL83" s="155"/>
      <c r="AM83" s="153"/>
      <c r="AN83" s="153"/>
      <c r="AO83" s="155"/>
      <c r="AP83" s="153"/>
      <c r="AQ83" s="153"/>
    </row>
    <row r="84" spans="1:81" s="1" customFormat="1" ht="16.5" customHeight="1" thickBot="1" x14ac:dyDescent="0.3">
      <c r="A84" s="202" t="s">
        <v>80</v>
      </c>
      <c r="B84" s="116"/>
      <c r="C84" s="116"/>
      <c r="D84" s="116"/>
      <c r="E84" s="116"/>
      <c r="F84" s="116"/>
      <c r="G84" s="116"/>
      <c r="H84" s="203"/>
      <c r="I84" s="204"/>
      <c r="J84" s="153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</row>
    <row r="85" spans="1:81" s="1" customFormat="1" ht="16.5" customHeight="1" x14ac:dyDescent="0.25">
      <c r="A85" s="1735" t="s">
        <v>23</v>
      </c>
      <c r="B85" s="206" t="s">
        <v>81</v>
      </c>
      <c r="C85" s="207"/>
      <c r="D85" s="207" t="s">
        <v>82</v>
      </c>
      <c r="E85" s="207"/>
      <c r="F85" s="207"/>
      <c r="G85" s="208"/>
      <c r="H85" s="209">
        <v>1.2500000000000001E-2</v>
      </c>
      <c r="I85" s="210" t="s">
        <v>83</v>
      </c>
      <c r="J85" s="211">
        <v>5.8999999999999997E-2</v>
      </c>
      <c r="K85" s="209">
        <v>1.2500000000000001E-2</v>
      </c>
      <c r="L85" s="210" t="s">
        <v>83</v>
      </c>
      <c r="M85" s="211">
        <v>5.8999999999999997E-2</v>
      </c>
      <c r="N85" s="209">
        <v>1.2500000000000001E-2</v>
      </c>
      <c r="O85" s="210" t="s">
        <v>83</v>
      </c>
      <c r="P85" s="211">
        <v>5.8999999999999997E-2</v>
      </c>
      <c r="Q85" s="209">
        <v>1.2500000000000001E-2</v>
      </c>
      <c r="R85" s="210" t="s">
        <v>83</v>
      </c>
      <c r="S85" s="211">
        <v>5.8999999999999997E-2</v>
      </c>
      <c r="T85" s="209">
        <v>1.2500000000000001E-2</v>
      </c>
      <c r="U85" s="210" t="s">
        <v>83</v>
      </c>
      <c r="V85" s="211">
        <v>5.8999999999999997E-2</v>
      </c>
      <c r="W85" s="209">
        <v>1.2500000000000001E-2</v>
      </c>
      <c r="X85" s="210" t="s">
        <v>83</v>
      </c>
      <c r="Y85" s="211">
        <v>5.8999999999999997E-2</v>
      </c>
      <c r="Z85" s="209">
        <v>1.2500000000000001E-2</v>
      </c>
      <c r="AA85" s="210" t="s">
        <v>83</v>
      </c>
      <c r="AB85" s="211">
        <v>5.8999999999999997E-2</v>
      </c>
      <c r="AC85" s="209">
        <v>1.2500000000000001E-2</v>
      </c>
      <c r="AD85" s="210" t="s">
        <v>83</v>
      </c>
      <c r="AE85" s="211">
        <v>5.8999999999999997E-2</v>
      </c>
      <c r="AF85" s="209">
        <v>1.2500000000000001E-2</v>
      </c>
      <c r="AG85" s="210" t="s">
        <v>83</v>
      </c>
      <c r="AH85" s="211">
        <v>5.8999999999999997E-2</v>
      </c>
      <c r="AI85" s="209">
        <v>1.2500000000000001E-2</v>
      </c>
      <c r="AJ85" s="210" t="s">
        <v>83</v>
      </c>
      <c r="AK85" s="211">
        <v>5.8999999999999997E-2</v>
      </c>
      <c r="AL85" s="209">
        <v>1.2500000000000001E-2</v>
      </c>
      <c r="AM85" s="210" t="s">
        <v>83</v>
      </c>
      <c r="AN85" s="211">
        <v>5.8999999999999997E-2</v>
      </c>
      <c r="AO85" s="209">
        <v>1.2500000000000001E-2</v>
      </c>
      <c r="AP85" s="210" t="s">
        <v>83</v>
      </c>
      <c r="AQ85" s="211">
        <v>5.8999999999999997E-2</v>
      </c>
    </row>
    <row r="86" spans="1:81" s="1" customFormat="1" ht="16.5" customHeight="1" thickBot="1" x14ac:dyDescent="0.3">
      <c r="A86" s="1736"/>
      <c r="B86" s="212" t="s">
        <v>84</v>
      </c>
      <c r="C86" s="213"/>
      <c r="D86" s="213" t="s">
        <v>85</v>
      </c>
      <c r="E86" s="213"/>
      <c r="F86" s="213"/>
      <c r="G86" s="214"/>
      <c r="H86" s="215">
        <v>1.6136132937600003E-3</v>
      </c>
      <c r="I86" s="216" t="s">
        <v>83</v>
      </c>
      <c r="J86" s="217">
        <v>2.1514843916800003E-4</v>
      </c>
      <c r="K86" s="215">
        <v>1.6136132937600003E-3</v>
      </c>
      <c r="L86" s="216" t="s">
        <v>83</v>
      </c>
      <c r="M86" s="217">
        <v>2.1514843916800003E-4</v>
      </c>
      <c r="N86" s="215">
        <v>1.6136132937600003E-3</v>
      </c>
      <c r="O86" s="216" t="s">
        <v>83</v>
      </c>
      <c r="P86" s="217">
        <v>2.1514843916800003E-4</v>
      </c>
      <c r="Q86" s="215">
        <v>1.6136132937600003E-3</v>
      </c>
      <c r="R86" s="216" t="s">
        <v>83</v>
      </c>
      <c r="S86" s="217">
        <v>2.1514843916800003E-4</v>
      </c>
      <c r="T86" s="215">
        <v>1.6136132937600003E-3</v>
      </c>
      <c r="U86" s="216" t="s">
        <v>83</v>
      </c>
      <c r="V86" s="217">
        <v>2.1514843916800003E-4</v>
      </c>
      <c r="W86" s="215">
        <v>1.6136132937600003E-3</v>
      </c>
      <c r="X86" s="216" t="s">
        <v>83</v>
      </c>
      <c r="Y86" s="217">
        <v>2.1514843916800003E-4</v>
      </c>
      <c r="Z86" s="215">
        <v>1.6136132937600003E-3</v>
      </c>
      <c r="AA86" s="216" t="s">
        <v>83</v>
      </c>
      <c r="AB86" s="217">
        <v>2.1514843916800003E-4</v>
      </c>
      <c r="AC86" s="215">
        <v>1.6136132937600003E-3</v>
      </c>
      <c r="AD86" s="216" t="s">
        <v>83</v>
      </c>
      <c r="AE86" s="217">
        <v>2.1514843916800003E-4</v>
      </c>
      <c r="AF86" s="215">
        <v>1.6136132937600003E-3</v>
      </c>
      <c r="AG86" s="216" t="s">
        <v>83</v>
      </c>
      <c r="AH86" s="217">
        <v>2.1514843916800003E-4</v>
      </c>
      <c r="AI86" s="215">
        <v>2.4466164758400006E-3</v>
      </c>
      <c r="AJ86" s="216" t="s">
        <v>83</v>
      </c>
      <c r="AK86" s="217">
        <v>3.2621553011200007E-4</v>
      </c>
      <c r="AL86" s="215">
        <v>2.4466164758400006E-3</v>
      </c>
      <c r="AM86" s="216" t="s">
        <v>83</v>
      </c>
      <c r="AN86" s="217">
        <v>3.2621553011200007E-4</v>
      </c>
      <c r="AO86" s="215">
        <v>2.4466164758400006E-3</v>
      </c>
      <c r="AP86" s="216" t="s">
        <v>83</v>
      </c>
      <c r="AQ86" s="217">
        <v>3.2621553011200007E-4</v>
      </c>
    </row>
    <row r="87" spans="1:81" s="1" customFormat="1" ht="16.5" customHeight="1" x14ac:dyDescent="0.25">
      <c r="A87" s="1736"/>
      <c r="B87" s="218" t="s">
        <v>86</v>
      </c>
      <c r="C87" s="219">
        <v>12.5</v>
      </c>
      <c r="D87" s="220"/>
      <c r="E87" s="1830" t="s">
        <v>87</v>
      </c>
      <c r="F87" s="1830"/>
      <c r="G87" s="258">
        <v>59</v>
      </c>
      <c r="H87" s="221"/>
      <c r="I87" s="222"/>
      <c r="J87" s="223"/>
      <c r="K87" s="1811"/>
      <c r="L87" s="1820"/>
      <c r="M87" s="1812"/>
      <c r="N87" s="1811"/>
      <c r="O87" s="1820"/>
      <c r="P87" s="1812"/>
      <c r="Q87" s="1811"/>
      <c r="R87" s="1820"/>
      <c r="S87" s="1812"/>
      <c r="T87" s="1811"/>
      <c r="U87" s="1820"/>
      <c r="V87" s="1812"/>
      <c r="W87" s="1811"/>
      <c r="X87" s="1820"/>
      <c r="Y87" s="1812"/>
      <c r="Z87" s="1811"/>
      <c r="AA87" s="1820"/>
      <c r="AB87" s="1812"/>
      <c r="AC87" s="1811"/>
      <c r="AD87" s="1820"/>
      <c r="AE87" s="1812"/>
      <c r="AF87" s="1811"/>
      <c r="AG87" s="1820"/>
      <c r="AH87" s="1812"/>
      <c r="AI87" s="1811"/>
      <c r="AJ87" s="1820"/>
      <c r="AK87" s="1812"/>
      <c r="AL87" s="1811"/>
      <c r="AM87" s="1820"/>
      <c r="AN87" s="1812"/>
      <c r="AO87" s="1811"/>
      <c r="AP87" s="1820"/>
      <c r="AQ87" s="1812"/>
    </row>
    <row r="88" spans="1:81" s="1" customFormat="1" ht="16.5" customHeight="1" thickBot="1" x14ac:dyDescent="0.3">
      <c r="A88" s="1736"/>
      <c r="B88" s="145"/>
      <c r="C88" s="148"/>
      <c r="D88" s="150"/>
      <c r="E88" s="224"/>
      <c r="F88" s="224" t="s">
        <v>88</v>
      </c>
      <c r="G88" s="146">
        <v>60</v>
      </c>
      <c r="H88" s="1794" t="s">
        <v>89</v>
      </c>
      <c r="I88" s="1795"/>
      <c r="J88" s="225">
        <v>8</v>
      </c>
      <c r="K88" s="1813"/>
      <c r="L88" s="1821"/>
      <c r="M88" s="1814"/>
      <c r="N88" s="1813"/>
      <c r="O88" s="1821"/>
      <c r="P88" s="1814"/>
      <c r="Q88" s="1813"/>
      <c r="R88" s="1821"/>
      <c r="S88" s="1814"/>
      <c r="T88" s="1813"/>
      <c r="U88" s="1821"/>
      <c r="V88" s="1814"/>
      <c r="W88" s="1813"/>
      <c r="X88" s="1821"/>
      <c r="Y88" s="1814"/>
      <c r="Z88" s="1813"/>
      <c r="AA88" s="1821"/>
      <c r="AB88" s="1814"/>
      <c r="AC88" s="1813"/>
      <c r="AD88" s="1821"/>
      <c r="AE88" s="1814"/>
      <c r="AF88" s="1813"/>
      <c r="AG88" s="1821"/>
      <c r="AH88" s="1814"/>
      <c r="AI88" s="1813"/>
      <c r="AJ88" s="1821"/>
      <c r="AK88" s="1814"/>
      <c r="AL88" s="1813"/>
      <c r="AM88" s="1821"/>
      <c r="AN88" s="1814"/>
      <c r="AO88" s="1813"/>
      <c r="AP88" s="1821"/>
      <c r="AQ88" s="1814"/>
    </row>
    <row r="89" spans="1:81" s="1" customFormat="1" ht="16.5" customHeight="1" thickBot="1" x14ac:dyDescent="0.3">
      <c r="A89" s="1737"/>
      <c r="B89" s="1797" t="s">
        <v>90</v>
      </c>
      <c r="C89" s="1798"/>
      <c r="D89" s="1798"/>
      <c r="E89" s="1798"/>
      <c r="F89" s="1798"/>
      <c r="G89" s="1799"/>
      <c r="H89" s="226">
        <v>0.15824961329376003</v>
      </c>
      <c r="I89" s="227" t="s">
        <v>83</v>
      </c>
      <c r="J89" s="228">
        <v>0.13743514843916801</v>
      </c>
      <c r="K89" s="226">
        <v>0.15824961329376003</v>
      </c>
      <c r="L89" s="227" t="s">
        <v>83</v>
      </c>
      <c r="M89" s="228">
        <v>0.13743514843916801</v>
      </c>
      <c r="N89" s="226">
        <v>0.15824961329376003</v>
      </c>
      <c r="O89" s="227" t="s">
        <v>83</v>
      </c>
      <c r="P89" s="228">
        <v>0.13743514843916801</v>
      </c>
      <c r="Q89" s="226">
        <v>0.15824961329376003</v>
      </c>
      <c r="R89" s="227" t="s">
        <v>83</v>
      </c>
      <c r="S89" s="228">
        <v>0.13743514843916801</v>
      </c>
      <c r="T89" s="226">
        <v>0.15824961329376003</v>
      </c>
      <c r="U89" s="227" t="s">
        <v>83</v>
      </c>
      <c r="V89" s="228">
        <v>0.13743514843916801</v>
      </c>
      <c r="W89" s="226">
        <v>0.15824961329376003</v>
      </c>
      <c r="X89" s="227" t="s">
        <v>83</v>
      </c>
      <c r="Y89" s="228">
        <v>0.13743514843916801</v>
      </c>
      <c r="Z89" s="226">
        <v>0.15824961329376003</v>
      </c>
      <c r="AA89" s="227" t="s">
        <v>83</v>
      </c>
      <c r="AB89" s="228">
        <v>0.13743514843916801</v>
      </c>
      <c r="AC89" s="226">
        <v>0.15824961329376003</v>
      </c>
      <c r="AD89" s="227" t="s">
        <v>83</v>
      </c>
      <c r="AE89" s="228">
        <v>0.13743514843916801</v>
      </c>
      <c r="AF89" s="226">
        <v>0.15824961329376003</v>
      </c>
      <c r="AG89" s="227" t="s">
        <v>83</v>
      </c>
      <c r="AH89" s="228">
        <v>0.13743514843916801</v>
      </c>
      <c r="AI89" s="226">
        <v>0.20055461647584003</v>
      </c>
      <c r="AJ89" s="227" t="s">
        <v>83</v>
      </c>
      <c r="AK89" s="228">
        <v>0.138866215530112</v>
      </c>
      <c r="AL89" s="226">
        <v>0.20055461647584003</v>
      </c>
      <c r="AM89" s="227" t="s">
        <v>83</v>
      </c>
      <c r="AN89" s="228">
        <v>0.138866215530112</v>
      </c>
      <c r="AO89" s="226">
        <v>0.20055461647584003</v>
      </c>
      <c r="AP89" s="227" t="s">
        <v>83</v>
      </c>
      <c r="AQ89" s="228">
        <v>0.138866215530112</v>
      </c>
    </row>
    <row r="90" spans="1:81" s="1" customFormat="1" ht="16.5" customHeight="1" x14ac:dyDescent="0.25">
      <c r="A90" s="1735" t="s">
        <v>91</v>
      </c>
      <c r="B90" s="206" t="s">
        <v>81</v>
      </c>
      <c r="C90" s="207"/>
      <c r="D90" s="207" t="s">
        <v>82</v>
      </c>
      <c r="E90" s="207"/>
      <c r="F90" s="207"/>
      <c r="G90" s="207"/>
      <c r="H90" s="209">
        <v>1.2500000000000001E-2</v>
      </c>
      <c r="I90" s="210" t="s">
        <v>83</v>
      </c>
      <c r="J90" s="211">
        <v>5.8999999999999997E-2</v>
      </c>
      <c r="K90" s="209">
        <v>1.2500000000000001E-2</v>
      </c>
      <c r="L90" s="210" t="s">
        <v>83</v>
      </c>
      <c r="M90" s="211">
        <v>5.8999999999999997E-2</v>
      </c>
      <c r="N90" s="209">
        <v>1.2500000000000001E-2</v>
      </c>
      <c r="O90" s="210" t="s">
        <v>83</v>
      </c>
      <c r="P90" s="211">
        <v>5.8999999999999997E-2</v>
      </c>
      <c r="Q90" s="209">
        <v>1.2500000000000001E-2</v>
      </c>
      <c r="R90" s="210" t="s">
        <v>83</v>
      </c>
      <c r="S90" s="211">
        <v>5.8999999999999997E-2</v>
      </c>
      <c r="T90" s="209">
        <v>1.2500000000000001E-2</v>
      </c>
      <c r="U90" s="210" t="s">
        <v>83</v>
      </c>
      <c r="V90" s="211">
        <v>5.8999999999999997E-2</v>
      </c>
      <c r="W90" s="209">
        <v>1.2500000000000001E-2</v>
      </c>
      <c r="X90" s="210" t="s">
        <v>83</v>
      </c>
      <c r="Y90" s="211">
        <v>5.8999999999999997E-2</v>
      </c>
      <c r="Z90" s="209">
        <v>1.2500000000000001E-2</v>
      </c>
      <c r="AA90" s="210" t="s">
        <v>83</v>
      </c>
      <c r="AB90" s="211">
        <v>5.8999999999999997E-2</v>
      </c>
      <c r="AC90" s="209">
        <v>1.2500000000000001E-2</v>
      </c>
      <c r="AD90" s="210" t="s">
        <v>83</v>
      </c>
      <c r="AE90" s="211">
        <v>5.8999999999999997E-2</v>
      </c>
      <c r="AF90" s="209">
        <v>1.2500000000000001E-2</v>
      </c>
      <c r="AG90" s="210" t="s">
        <v>83</v>
      </c>
      <c r="AH90" s="211">
        <v>5.8999999999999997E-2</v>
      </c>
      <c r="AI90" s="209">
        <v>1.2500000000000001E-2</v>
      </c>
      <c r="AJ90" s="210" t="s">
        <v>83</v>
      </c>
      <c r="AK90" s="211">
        <v>5.8999999999999997E-2</v>
      </c>
      <c r="AL90" s="209">
        <v>1.2500000000000001E-2</v>
      </c>
      <c r="AM90" s="210" t="s">
        <v>83</v>
      </c>
      <c r="AN90" s="211">
        <v>5.8999999999999997E-2</v>
      </c>
      <c r="AO90" s="209">
        <v>1.2500000000000001E-2</v>
      </c>
      <c r="AP90" s="210" t="s">
        <v>83</v>
      </c>
      <c r="AQ90" s="211">
        <v>5.8999999999999997E-2</v>
      </c>
    </row>
    <row r="91" spans="1:81" s="1" customFormat="1" ht="16.5" customHeight="1" thickBot="1" x14ac:dyDescent="0.3">
      <c r="A91" s="1736"/>
      <c r="B91" s="212" t="s">
        <v>84</v>
      </c>
      <c r="C91" s="213"/>
      <c r="D91" s="213" t="s">
        <v>85</v>
      </c>
      <c r="E91" s="213"/>
      <c r="F91" s="213"/>
      <c r="G91" s="229"/>
      <c r="H91" s="215">
        <v>4.3640359679999992E-5</v>
      </c>
      <c r="I91" s="216" t="s">
        <v>83</v>
      </c>
      <c r="J91" s="217">
        <v>5.8187146239999987E-6</v>
      </c>
      <c r="K91" s="215">
        <v>4.3640359679999992E-5</v>
      </c>
      <c r="L91" s="216" t="s">
        <v>83</v>
      </c>
      <c r="M91" s="217">
        <v>5.8187146239999987E-6</v>
      </c>
      <c r="N91" s="215">
        <v>4.3640359679999992E-5</v>
      </c>
      <c r="O91" s="216" t="s">
        <v>83</v>
      </c>
      <c r="P91" s="217">
        <v>5.8187146239999987E-6</v>
      </c>
      <c r="Q91" s="215">
        <v>4.3640359679999992E-5</v>
      </c>
      <c r="R91" s="216" t="s">
        <v>83</v>
      </c>
      <c r="S91" s="217">
        <v>5.8187146239999987E-6</v>
      </c>
      <c r="T91" s="215">
        <v>4.3640359679999992E-5</v>
      </c>
      <c r="U91" s="216" t="s">
        <v>83</v>
      </c>
      <c r="V91" s="217">
        <v>5.8187146239999987E-6</v>
      </c>
      <c r="W91" s="215">
        <v>4.3640359679999992E-5</v>
      </c>
      <c r="X91" s="216" t="s">
        <v>83</v>
      </c>
      <c r="Y91" s="217">
        <v>5.8187146239999987E-6</v>
      </c>
      <c r="Z91" s="215">
        <v>4.3640359679999992E-5</v>
      </c>
      <c r="AA91" s="216" t="s">
        <v>83</v>
      </c>
      <c r="AB91" s="217">
        <v>5.8187146239999987E-6</v>
      </c>
      <c r="AC91" s="215">
        <v>4.3640359679999992E-5</v>
      </c>
      <c r="AD91" s="216" t="s">
        <v>83</v>
      </c>
      <c r="AE91" s="217">
        <v>5.8187146239999987E-6</v>
      </c>
      <c r="AF91" s="215">
        <v>4.3640359679999992E-5</v>
      </c>
      <c r="AG91" s="216" t="s">
        <v>83</v>
      </c>
      <c r="AH91" s="217">
        <v>5.8187146239999987E-6</v>
      </c>
      <c r="AI91" s="215">
        <v>8.6719833599999976E-5</v>
      </c>
      <c r="AJ91" s="216" t="s">
        <v>83</v>
      </c>
      <c r="AK91" s="217">
        <v>1.1562644479999999E-5</v>
      </c>
      <c r="AL91" s="215">
        <v>8.6719833599999976E-5</v>
      </c>
      <c r="AM91" s="216" t="s">
        <v>83</v>
      </c>
      <c r="AN91" s="217">
        <v>1.1562644479999999E-5</v>
      </c>
      <c r="AO91" s="215">
        <v>8.6719833599999976E-5</v>
      </c>
      <c r="AP91" s="216" t="s">
        <v>83</v>
      </c>
      <c r="AQ91" s="217">
        <v>1.1562644479999999E-5</v>
      </c>
    </row>
    <row r="92" spans="1:81" s="1" customFormat="1" ht="16.5" customHeight="1" x14ac:dyDescent="0.25">
      <c r="A92" s="1736"/>
      <c r="B92" s="218" t="s">
        <v>86</v>
      </c>
      <c r="C92" s="230">
        <v>12.5</v>
      </c>
      <c r="D92" s="220"/>
      <c r="E92" s="1830" t="s">
        <v>87</v>
      </c>
      <c r="F92" s="1830"/>
      <c r="G92" s="231">
        <v>59</v>
      </c>
      <c r="H92" s="221"/>
      <c r="I92" s="222"/>
      <c r="J92" s="232"/>
      <c r="K92" s="1788"/>
      <c r="L92" s="1789"/>
      <c r="M92" s="1790"/>
      <c r="N92" s="1788"/>
      <c r="O92" s="1789"/>
      <c r="P92" s="1790"/>
      <c r="Q92" s="1788"/>
      <c r="R92" s="1789"/>
      <c r="S92" s="1790"/>
      <c r="T92" s="1788"/>
      <c r="U92" s="1789"/>
      <c r="V92" s="1790"/>
      <c r="W92" s="1788"/>
      <c r="X92" s="1789"/>
      <c r="Y92" s="1790"/>
      <c r="Z92" s="1788"/>
      <c r="AA92" s="1789"/>
      <c r="AB92" s="1790"/>
      <c r="AC92" s="1788"/>
      <c r="AD92" s="1789"/>
      <c r="AE92" s="1790"/>
      <c r="AF92" s="1788"/>
      <c r="AG92" s="1789"/>
      <c r="AH92" s="1790"/>
      <c r="AI92" s="1788"/>
      <c r="AJ92" s="1789"/>
      <c r="AK92" s="1790"/>
      <c r="AL92" s="1788"/>
      <c r="AM92" s="1789"/>
      <c r="AN92" s="1790"/>
      <c r="AO92" s="1788"/>
      <c r="AP92" s="1789"/>
      <c r="AQ92" s="1790"/>
    </row>
    <row r="93" spans="1:81" s="1" customFormat="1" ht="16.5" customHeight="1" thickBot="1" x14ac:dyDescent="0.3">
      <c r="A93" s="1736"/>
      <c r="B93" s="233"/>
      <c r="C93" s="205"/>
      <c r="D93" s="116"/>
      <c r="E93" s="224"/>
      <c r="F93" s="224" t="s">
        <v>88</v>
      </c>
      <c r="G93" s="234">
        <v>60</v>
      </c>
      <c r="H93" s="1794" t="s">
        <v>89</v>
      </c>
      <c r="I93" s="1795"/>
      <c r="J93" s="225">
        <v>8</v>
      </c>
      <c r="K93" s="1791"/>
      <c r="L93" s="1792"/>
      <c r="M93" s="1793"/>
      <c r="N93" s="1791"/>
      <c r="O93" s="1792"/>
      <c r="P93" s="1793"/>
      <c r="Q93" s="1791"/>
      <c r="R93" s="1792"/>
      <c r="S93" s="1793"/>
      <c r="T93" s="1791"/>
      <c r="U93" s="1792"/>
      <c r="V93" s="1793"/>
      <c r="W93" s="1791"/>
      <c r="X93" s="1792"/>
      <c r="Y93" s="1793"/>
      <c r="Z93" s="1791"/>
      <c r="AA93" s="1792"/>
      <c r="AB93" s="1793"/>
      <c r="AC93" s="1791"/>
      <c r="AD93" s="1792"/>
      <c r="AE93" s="1793"/>
      <c r="AF93" s="1791"/>
      <c r="AG93" s="1792"/>
      <c r="AH93" s="1793"/>
      <c r="AI93" s="1791"/>
      <c r="AJ93" s="1792"/>
      <c r="AK93" s="1793"/>
      <c r="AL93" s="1791"/>
      <c r="AM93" s="1792"/>
      <c r="AN93" s="1793"/>
      <c r="AO93" s="1791"/>
      <c r="AP93" s="1792"/>
      <c r="AQ93" s="1793"/>
    </row>
    <row r="94" spans="1:81" s="9" customFormat="1" ht="16.5" customHeight="1" thickBot="1" x14ac:dyDescent="0.3">
      <c r="A94" s="1737"/>
      <c r="B94" s="1797" t="s">
        <v>90</v>
      </c>
      <c r="C94" s="1798"/>
      <c r="D94" s="1798"/>
      <c r="E94" s="1798"/>
      <c r="F94" s="1798"/>
      <c r="G94" s="1799"/>
      <c r="H94" s="235">
        <v>3.8575640359679995E-2</v>
      </c>
      <c r="I94" s="236" t="s">
        <v>83</v>
      </c>
      <c r="J94" s="237">
        <v>6.6053818714623999E-2</v>
      </c>
      <c r="K94" s="235">
        <v>3.8575640359679995E-2</v>
      </c>
      <c r="L94" s="236" t="s">
        <v>83</v>
      </c>
      <c r="M94" s="237">
        <v>6.6053818714623999E-2</v>
      </c>
      <c r="N94" s="235">
        <v>3.8575640359679995E-2</v>
      </c>
      <c r="O94" s="236" t="s">
        <v>83</v>
      </c>
      <c r="P94" s="237">
        <v>6.6053818714623999E-2</v>
      </c>
      <c r="Q94" s="235">
        <v>3.8575640359679995E-2</v>
      </c>
      <c r="R94" s="236" t="s">
        <v>83</v>
      </c>
      <c r="S94" s="237">
        <v>6.6053818714623999E-2</v>
      </c>
      <c r="T94" s="235">
        <v>3.8575640359679995E-2</v>
      </c>
      <c r="U94" s="236" t="s">
        <v>83</v>
      </c>
      <c r="V94" s="237">
        <v>6.6053818714623999E-2</v>
      </c>
      <c r="W94" s="235">
        <v>3.8575640359679995E-2</v>
      </c>
      <c r="X94" s="236" t="s">
        <v>83</v>
      </c>
      <c r="Y94" s="237">
        <v>6.6053818714623999E-2</v>
      </c>
      <c r="Z94" s="235">
        <v>3.8575640359679995E-2</v>
      </c>
      <c r="AA94" s="236" t="s">
        <v>83</v>
      </c>
      <c r="AB94" s="237">
        <v>6.6053818714623999E-2</v>
      </c>
      <c r="AC94" s="235">
        <v>3.8575640359679995E-2</v>
      </c>
      <c r="AD94" s="236" t="s">
        <v>83</v>
      </c>
      <c r="AE94" s="237">
        <v>6.6053818714623999E-2</v>
      </c>
      <c r="AF94" s="235">
        <v>3.8575640359679995E-2</v>
      </c>
      <c r="AG94" s="236" t="s">
        <v>83</v>
      </c>
      <c r="AH94" s="237">
        <v>6.6053818714623999E-2</v>
      </c>
      <c r="AI94" s="235">
        <v>4.7954719833599994E-2</v>
      </c>
      <c r="AJ94" s="236" t="s">
        <v>83</v>
      </c>
      <c r="AK94" s="237">
        <v>7.2955562644479999E-2</v>
      </c>
      <c r="AL94" s="235">
        <v>4.7954719833599994E-2</v>
      </c>
      <c r="AM94" s="236" t="s">
        <v>83</v>
      </c>
      <c r="AN94" s="237">
        <v>7.2955562644479999E-2</v>
      </c>
      <c r="AO94" s="235">
        <v>4.7954719833599994E-2</v>
      </c>
      <c r="AP94" s="236" t="s">
        <v>83</v>
      </c>
      <c r="AQ94" s="237">
        <v>7.2955562644479999E-2</v>
      </c>
      <c r="CC94" s="10"/>
    </row>
    <row r="95" spans="1:81" s="1" customFormat="1" ht="16.5" customHeight="1" x14ac:dyDescent="0.25">
      <c r="A95" s="1800" t="s">
        <v>92</v>
      </c>
      <c r="B95" s="1801"/>
      <c r="C95" s="1801"/>
      <c r="D95" s="1801"/>
      <c r="E95" s="1801"/>
      <c r="F95" s="1801"/>
      <c r="G95" s="1802"/>
      <c r="H95" s="239"/>
      <c r="I95" s="240"/>
      <c r="J95" s="223"/>
      <c r="K95" s="239"/>
      <c r="L95" s="240"/>
      <c r="M95" s="223"/>
      <c r="N95" s="239"/>
      <c r="O95" s="240"/>
      <c r="P95" s="223"/>
      <c r="Q95" s="239"/>
      <c r="R95" s="240"/>
      <c r="S95" s="223"/>
      <c r="T95" s="239"/>
      <c r="U95" s="240"/>
      <c r="V95" s="223"/>
      <c r="W95" s="239"/>
      <c r="X95" s="240"/>
      <c r="Y95" s="223"/>
      <c r="Z95" s="239"/>
      <c r="AA95" s="240"/>
      <c r="AB95" s="223"/>
      <c r="AC95" s="239"/>
      <c r="AD95" s="240"/>
      <c r="AE95" s="223"/>
      <c r="AF95" s="239"/>
      <c r="AG95" s="240"/>
      <c r="AH95" s="223"/>
      <c r="AI95" s="239"/>
      <c r="AJ95" s="240"/>
      <c r="AK95" s="223"/>
      <c r="AL95" s="239"/>
      <c r="AM95" s="240"/>
      <c r="AN95" s="223"/>
      <c r="AO95" s="239"/>
      <c r="AP95" s="240"/>
      <c r="AQ95" s="223"/>
    </row>
    <row r="96" spans="1:81" s="1" customFormat="1" ht="16.5" customHeight="1" thickBot="1" x14ac:dyDescent="0.3">
      <c r="A96" s="241" t="s">
        <v>93</v>
      </c>
      <c r="B96" s="242"/>
      <c r="C96" s="243"/>
      <c r="D96" s="242"/>
      <c r="E96" s="150"/>
      <c r="F96" s="242" t="s">
        <v>94</v>
      </c>
      <c r="G96" s="149"/>
      <c r="H96" s="244">
        <v>0.19682525365344003</v>
      </c>
      <c r="I96" s="245" t="s">
        <v>83</v>
      </c>
      <c r="J96" s="246">
        <v>0.203488967153792</v>
      </c>
      <c r="K96" s="244">
        <v>0.19682525365344003</v>
      </c>
      <c r="L96" s="245" t="s">
        <v>83</v>
      </c>
      <c r="M96" s="246">
        <v>0.203488967153792</v>
      </c>
      <c r="N96" s="244">
        <v>0.19682525365344003</v>
      </c>
      <c r="O96" s="245" t="s">
        <v>83</v>
      </c>
      <c r="P96" s="246">
        <v>0.203488967153792</v>
      </c>
      <c r="Q96" s="244">
        <v>0.19682525365344003</v>
      </c>
      <c r="R96" s="245" t="s">
        <v>83</v>
      </c>
      <c r="S96" s="246">
        <v>0.203488967153792</v>
      </c>
      <c r="T96" s="244">
        <v>0.19682525365344003</v>
      </c>
      <c r="U96" s="245" t="s">
        <v>83</v>
      </c>
      <c r="V96" s="246">
        <v>0.203488967153792</v>
      </c>
      <c r="W96" s="244">
        <v>0.19682525365344003</v>
      </c>
      <c r="X96" s="245" t="s">
        <v>83</v>
      </c>
      <c r="Y96" s="246">
        <v>0.203488967153792</v>
      </c>
      <c r="Z96" s="244">
        <v>0.19682525365344003</v>
      </c>
      <c r="AA96" s="245" t="s">
        <v>83</v>
      </c>
      <c r="AB96" s="246">
        <v>0.203488967153792</v>
      </c>
      <c r="AC96" s="244">
        <v>0.19682525365344003</v>
      </c>
      <c r="AD96" s="245" t="s">
        <v>83</v>
      </c>
      <c r="AE96" s="246">
        <v>0.203488967153792</v>
      </c>
      <c r="AF96" s="244">
        <v>0.19682525365344003</v>
      </c>
      <c r="AG96" s="245" t="s">
        <v>83</v>
      </c>
      <c r="AH96" s="246">
        <v>0.203488967153792</v>
      </c>
      <c r="AI96" s="244">
        <v>0.24850933630944003</v>
      </c>
      <c r="AJ96" s="245" t="s">
        <v>83</v>
      </c>
      <c r="AK96" s="246">
        <v>0.211821778174592</v>
      </c>
      <c r="AL96" s="244">
        <v>0.24850933630944003</v>
      </c>
      <c r="AM96" s="245" t="s">
        <v>83</v>
      </c>
      <c r="AN96" s="246">
        <v>0.211821778174592</v>
      </c>
      <c r="AO96" s="244">
        <v>0.24850933630944003</v>
      </c>
      <c r="AP96" s="245" t="s">
        <v>83</v>
      </c>
      <c r="AQ96" s="246">
        <v>0.211821778174592</v>
      </c>
    </row>
    <row r="97" spans="1:43" ht="16.5" hidden="1" x14ac:dyDescent="0.25">
      <c r="A97" s="11" t="s">
        <v>95</v>
      </c>
      <c r="B97" s="9"/>
      <c r="C97" s="9"/>
      <c r="D97" s="9"/>
      <c r="E97" s="9"/>
      <c r="F97" s="9"/>
      <c r="H97" s="9"/>
      <c r="I97" s="12">
        <f>J96/H96</f>
        <v>1.0338559883788343</v>
      </c>
      <c r="J97" s="9"/>
      <c r="K97" s="9"/>
      <c r="L97" s="12">
        <f>M96/K96</f>
        <v>1.0338559883788343</v>
      </c>
      <c r="M97" s="9"/>
      <c r="N97" s="9"/>
      <c r="O97" s="12">
        <f>P96/N96</f>
        <v>1.0338559883788343</v>
      </c>
      <c r="P97" s="9"/>
      <c r="Q97" s="9"/>
      <c r="R97" s="12">
        <f>S96/Q96</f>
        <v>1.0338559883788343</v>
      </c>
      <c r="S97" s="9"/>
      <c r="T97" s="9"/>
      <c r="U97" s="12">
        <f>V96/T96</f>
        <v>1.0338559883788343</v>
      </c>
      <c r="V97" s="9"/>
      <c r="W97" s="9"/>
      <c r="X97" s="12">
        <f>Y96/W96</f>
        <v>1.0338559883788343</v>
      </c>
      <c r="Y97" s="9"/>
      <c r="Z97" s="9"/>
      <c r="AA97" s="12">
        <f>AB96/Z96</f>
        <v>1.0338559883788343</v>
      </c>
      <c r="AB97" s="9"/>
      <c r="AC97" s="9"/>
      <c r="AD97" s="12">
        <f>AE96/AC96</f>
        <v>1.0338559883788343</v>
      </c>
      <c r="AE97" s="9"/>
      <c r="AF97" s="9"/>
      <c r="AG97" s="12">
        <f>AH96/AF96</f>
        <v>1.0338559883788343</v>
      </c>
      <c r="AH97" s="9"/>
      <c r="AI97" s="9"/>
      <c r="AJ97" s="12">
        <f>AK96/AI96</f>
        <v>0.85236949774327497</v>
      </c>
      <c r="AK97" s="9"/>
      <c r="AL97" s="9"/>
      <c r="AM97" s="12">
        <f>AN96/AL96</f>
        <v>0.85236949774327497</v>
      </c>
      <c r="AN97" s="9"/>
      <c r="AO97" s="9"/>
      <c r="AP97" s="12">
        <f>AQ96/AO96</f>
        <v>0.85236949774327497</v>
      </c>
      <c r="AQ97" s="9"/>
    </row>
    <row r="98" spans="1:43" ht="16.5" hidden="1" x14ac:dyDescent="0.25">
      <c r="A98" s="11" t="s">
        <v>96</v>
      </c>
      <c r="B98" s="11"/>
      <c r="C98" s="11"/>
      <c r="D98" s="11"/>
      <c r="E98" s="11"/>
      <c r="F98" s="1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100" spans="1:43" x14ac:dyDescent="0.2">
      <c r="I100" s="17"/>
      <c r="L100" s="17"/>
      <c r="O100" s="17"/>
      <c r="R100" s="17"/>
      <c r="U100" s="17"/>
      <c r="X100" s="17"/>
      <c r="AA100" s="17"/>
      <c r="AD100" s="17"/>
      <c r="AG100" s="17"/>
      <c r="AJ100" s="17"/>
      <c r="AM100" s="17"/>
      <c r="AP100" s="17"/>
    </row>
  </sheetData>
  <mergeCells count="380">
    <mergeCell ref="AL92:AN93"/>
    <mergeCell ref="A90:A94"/>
    <mergeCell ref="E92:F92"/>
    <mergeCell ref="K92:M93"/>
    <mergeCell ref="N92:P93"/>
    <mergeCell ref="Q92:S93"/>
    <mergeCell ref="T92:V93"/>
    <mergeCell ref="AI72:AK73"/>
    <mergeCell ref="AF87:AH88"/>
    <mergeCell ref="AI87:AK88"/>
    <mergeCell ref="AL87:AN88"/>
    <mergeCell ref="Z72:AB73"/>
    <mergeCell ref="A80:G80"/>
    <mergeCell ref="A81:G81"/>
    <mergeCell ref="A82:G82"/>
    <mergeCell ref="A85:A89"/>
    <mergeCell ref="AC72:AE73"/>
    <mergeCell ref="AF72:AH73"/>
    <mergeCell ref="A72:C72"/>
    <mergeCell ref="D72:E72"/>
    <mergeCell ref="F72:G72"/>
    <mergeCell ref="H72:J73"/>
    <mergeCell ref="AL72:AN73"/>
    <mergeCell ref="AI92:AK93"/>
    <mergeCell ref="AO87:AQ88"/>
    <mergeCell ref="H88:I88"/>
    <mergeCell ref="B89:G89"/>
    <mergeCell ref="N87:P88"/>
    <mergeCell ref="Q87:S88"/>
    <mergeCell ref="T87:V88"/>
    <mergeCell ref="W87:Y88"/>
    <mergeCell ref="Z87:AB88"/>
    <mergeCell ref="AC87:AE88"/>
    <mergeCell ref="E87:F87"/>
    <mergeCell ref="K87:M88"/>
    <mergeCell ref="AL66:AN66"/>
    <mergeCell ref="AO66:AQ66"/>
    <mergeCell ref="A67:C68"/>
    <mergeCell ref="D67:E68"/>
    <mergeCell ref="F67:G67"/>
    <mergeCell ref="F68:G68"/>
    <mergeCell ref="T66:V66"/>
    <mergeCell ref="W66:Y66"/>
    <mergeCell ref="Z66:AB66"/>
    <mergeCell ref="AC66:AE66"/>
    <mergeCell ref="AF66:AH66"/>
    <mergeCell ref="AI66:AK66"/>
    <mergeCell ref="AO72:AQ73"/>
    <mergeCell ref="A73:C73"/>
    <mergeCell ref="K72:M73"/>
    <mergeCell ref="N72:P73"/>
    <mergeCell ref="Q72:S73"/>
    <mergeCell ref="T72:V73"/>
    <mergeCell ref="W72:Y73"/>
    <mergeCell ref="A61:B66"/>
    <mergeCell ref="C61:C66"/>
    <mergeCell ref="AI63:AK63"/>
    <mergeCell ref="AL63:AN63"/>
    <mergeCell ref="AO63:AQ63"/>
    <mergeCell ref="D64:E65"/>
    <mergeCell ref="F64:G64"/>
    <mergeCell ref="H64:J64"/>
    <mergeCell ref="K64:M64"/>
    <mergeCell ref="N64:P64"/>
    <mergeCell ref="Q64:S64"/>
    <mergeCell ref="N63:P63"/>
    <mergeCell ref="Q63:S63"/>
    <mergeCell ref="T63:V63"/>
    <mergeCell ref="W63:Y63"/>
    <mergeCell ref="Z63:AB63"/>
    <mergeCell ref="AC63:AE63"/>
    <mergeCell ref="AO64:AQ64"/>
    <mergeCell ref="F65:G65"/>
    <mergeCell ref="H65:J65"/>
    <mergeCell ref="K65:M65"/>
    <mergeCell ref="N65:P65"/>
    <mergeCell ref="Q65:S65"/>
    <mergeCell ref="T65:V65"/>
    <mergeCell ref="T64:V64"/>
    <mergeCell ref="W64:Y64"/>
    <mergeCell ref="Z64:AB64"/>
    <mergeCell ref="AC64:AE64"/>
    <mergeCell ref="AF64:AH64"/>
    <mergeCell ref="AI64:AK64"/>
    <mergeCell ref="AI65:AK65"/>
    <mergeCell ref="W59:Y59"/>
    <mergeCell ref="Z59:AB59"/>
    <mergeCell ref="T58:V58"/>
    <mergeCell ref="AL64:AN64"/>
    <mergeCell ref="H58:J58"/>
    <mergeCell ref="K58:M58"/>
    <mergeCell ref="N58:P58"/>
    <mergeCell ref="Q58:S58"/>
    <mergeCell ref="H63:J63"/>
    <mergeCell ref="K63:M63"/>
    <mergeCell ref="T60:V60"/>
    <mergeCell ref="AC59:AE59"/>
    <mergeCell ref="AO57:AQ57"/>
    <mergeCell ref="H57:J57"/>
    <mergeCell ref="K57:M57"/>
    <mergeCell ref="N57:P57"/>
    <mergeCell ref="Q57:S57"/>
    <mergeCell ref="T57:V57"/>
    <mergeCell ref="W57:Y57"/>
    <mergeCell ref="AL58:AN58"/>
    <mergeCell ref="AO58:AQ58"/>
    <mergeCell ref="AC58:AE58"/>
    <mergeCell ref="AF58:AH58"/>
    <mergeCell ref="AI58:AK58"/>
    <mergeCell ref="Z57:AB57"/>
    <mergeCell ref="AC57:AE57"/>
    <mergeCell ref="AF57:AH57"/>
    <mergeCell ref="AI57:AK57"/>
    <mergeCell ref="AL57:AN57"/>
    <mergeCell ref="AO44:AQ45"/>
    <mergeCell ref="H45:I45"/>
    <mergeCell ref="B46:G46"/>
    <mergeCell ref="A47:G47"/>
    <mergeCell ref="A52:G52"/>
    <mergeCell ref="H52:J52"/>
    <mergeCell ref="K52:M52"/>
    <mergeCell ref="N52:P52"/>
    <mergeCell ref="Q52:S52"/>
    <mergeCell ref="T52:V52"/>
    <mergeCell ref="W44:Y45"/>
    <mergeCell ref="Z44:AB45"/>
    <mergeCell ref="AC44:AE45"/>
    <mergeCell ref="AF44:AH45"/>
    <mergeCell ref="AI44:AK45"/>
    <mergeCell ref="AL44:AN45"/>
    <mergeCell ref="A42:A46"/>
    <mergeCell ref="E44:F44"/>
    <mergeCell ref="K44:M45"/>
    <mergeCell ref="N44:P45"/>
    <mergeCell ref="Q44:S45"/>
    <mergeCell ref="T44:V45"/>
    <mergeCell ref="AO52:AQ52"/>
    <mergeCell ref="W52:Y52"/>
    <mergeCell ref="AI24:AK25"/>
    <mergeCell ref="AF39:AH40"/>
    <mergeCell ref="AI39:AK40"/>
    <mergeCell ref="AL39:AN40"/>
    <mergeCell ref="AO39:AQ40"/>
    <mergeCell ref="H40:I40"/>
    <mergeCell ref="B41:G41"/>
    <mergeCell ref="N39:P40"/>
    <mergeCell ref="Q39:S40"/>
    <mergeCell ref="T39:V40"/>
    <mergeCell ref="W39:Y40"/>
    <mergeCell ref="Z39:AB40"/>
    <mergeCell ref="AC39:AE40"/>
    <mergeCell ref="Z24:AB25"/>
    <mergeCell ref="A32:G32"/>
    <mergeCell ref="A33:G33"/>
    <mergeCell ref="A34:G34"/>
    <mergeCell ref="A37:A41"/>
    <mergeCell ref="E39:F39"/>
    <mergeCell ref="K39:M40"/>
    <mergeCell ref="AC24:AE25"/>
    <mergeCell ref="AF24:AH25"/>
    <mergeCell ref="A24:C24"/>
    <mergeCell ref="D24:E24"/>
    <mergeCell ref="F24:G24"/>
    <mergeCell ref="H24:J25"/>
    <mergeCell ref="AL18:AN18"/>
    <mergeCell ref="AO18:AQ18"/>
    <mergeCell ref="A19:C20"/>
    <mergeCell ref="D19:E20"/>
    <mergeCell ref="F19:G19"/>
    <mergeCell ref="F20:G20"/>
    <mergeCell ref="T18:V18"/>
    <mergeCell ref="W18:Y18"/>
    <mergeCell ref="Z18:AB18"/>
    <mergeCell ref="AC18:AE18"/>
    <mergeCell ref="AF18:AH18"/>
    <mergeCell ref="AI18:AK18"/>
    <mergeCell ref="AL24:AN25"/>
    <mergeCell ref="AO24:AQ25"/>
    <mergeCell ref="A25:C25"/>
    <mergeCell ref="K24:M25"/>
    <mergeCell ref="N24:P25"/>
    <mergeCell ref="Q24:S25"/>
    <mergeCell ref="T24:V25"/>
    <mergeCell ref="W24:Y25"/>
    <mergeCell ref="A13:B18"/>
    <mergeCell ref="C13:C18"/>
    <mergeCell ref="AF15:AH15"/>
    <mergeCell ref="AI15:AK15"/>
    <mergeCell ref="AL15:AN15"/>
    <mergeCell ref="AO15:AQ15"/>
    <mergeCell ref="D16:E17"/>
    <mergeCell ref="F16:G16"/>
    <mergeCell ref="H16:J16"/>
    <mergeCell ref="K16:M16"/>
    <mergeCell ref="N16:P16"/>
    <mergeCell ref="Q16:S16"/>
    <mergeCell ref="N15:P15"/>
    <mergeCell ref="Q15:S15"/>
    <mergeCell ref="T15:V15"/>
    <mergeCell ref="W15:Y15"/>
    <mergeCell ref="Z15:AB15"/>
    <mergeCell ref="AC15:AE15"/>
    <mergeCell ref="AL16:AN16"/>
    <mergeCell ref="AO16:AQ16"/>
    <mergeCell ref="F17:G17"/>
    <mergeCell ref="H17:J17"/>
    <mergeCell ref="K17:M17"/>
    <mergeCell ref="N17:P17"/>
    <mergeCell ref="Q17:S17"/>
    <mergeCell ref="T17:V17"/>
    <mergeCell ref="AL11:AN11"/>
    <mergeCell ref="AO11:AQ11"/>
    <mergeCell ref="D12:G12"/>
    <mergeCell ref="H12:J12"/>
    <mergeCell ref="K12:M12"/>
    <mergeCell ref="N12:P12"/>
    <mergeCell ref="Q12:S12"/>
    <mergeCell ref="D10:E11"/>
    <mergeCell ref="AL12:AN12"/>
    <mergeCell ref="AO12:AQ12"/>
    <mergeCell ref="W12:Y12"/>
    <mergeCell ref="Z12:AB12"/>
    <mergeCell ref="AC12:AE12"/>
    <mergeCell ref="AF12:AH12"/>
    <mergeCell ref="AI12:AK12"/>
    <mergeCell ref="AL10:AN10"/>
    <mergeCell ref="AO10:AQ10"/>
    <mergeCell ref="AI10:AK10"/>
    <mergeCell ref="F10:G10"/>
    <mergeCell ref="H10:J10"/>
    <mergeCell ref="K10:M10"/>
    <mergeCell ref="N10:P10"/>
    <mergeCell ref="Q10:S10"/>
    <mergeCell ref="AC11:AE11"/>
    <mergeCell ref="AF11:AH11"/>
    <mergeCell ref="AI11:AK11"/>
    <mergeCell ref="F11:G11"/>
    <mergeCell ref="H11:J11"/>
    <mergeCell ref="K11:M11"/>
    <mergeCell ref="N11:P11"/>
    <mergeCell ref="Q11:S11"/>
    <mergeCell ref="T11:V11"/>
    <mergeCell ref="W11:Y11"/>
    <mergeCell ref="Z11:AB11"/>
    <mergeCell ref="AC10:AE10"/>
    <mergeCell ref="AF10:AH10"/>
    <mergeCell ref="T4:V4"/>
    <mergeCell ref="AO4:AQ4"/>
    <mergeCell ref="W4:Y4"/>
    <mergeCell ref="Z4:AB4"/>
    <mergeCell ref="AC4:AE4"/>
    <mergeCell ref="AF4:AH4"/>
    <mergeCell ref="AI4:AK4"/>
    <mergeCell ref="AL4:AN4"/>
    <mergeCell ref="A5:B6"/>
    <mergeCell ref="C5:C6"/>
    <mergeCell ref="D5:G6"/>
    <mergeCell ref="B94:G94"/>
    <mergeCell ref="A95:G95"/>
    <mergeCell ref="W92:Y93"/>
    <mergeCell ref="Z92:AB93"/>
    <mergeCell ref="AC92:AE93"/>
    <mergeCell ref="AF92:AH93"/>
    <mergeCell ref="AC65:AE65"/>
    <mergeCell ref="AF65:AH65"/>
    <mergeCell ref="D66:G66"/>
    <mergeCell ref="H66:J66"/>
    <mergeCell ref="K66:M66"/>
    <mergeCell ref="N66:P66"/>
    <mergeCell ref="Q66:S66"/>
    <mergeCell ref="E69:F69"/>
    <mergeCell ref="E70:F70"/>
    <mergeCell ref="W65:Y65"/>
    <mergeCell ref="Z65:AB65"/>
    <mergeCell ref="D61:E62"/>
    <mergeCell ref="F61:G61"/>
    <mergeCell ref="F62:G62"/>
    <mergeCell ref="D63:G63"/>
    <mergeCell ref="AO92:AQ93"/>
    <mergeCell ref="H93:I93"/>
    <mergeCell ref="AL65:AN65"/>
    <mergeCell ref="AO65:AQ65"/>
    <mergeCell ref="AI59:AK59"/>
    <mergeCell ref="AL59:AN59"/>
    <mergeCell ref="AO59:AQ59"/>
    <mergeCell ref="D60:G60"/>
    <mergeCell ref="H60:J60"/>
    <mergeCell ref="K60:M60"/>
    <mergeCell ref="N60:P60"/>
    <mergeCell ref="Q60:S60"/>
    <mergeCell ref="D58:E59"/>
    <mergeCell ref="AL60:AN60"/>
    <mergeCell ref="AO60:AQ60"/>
    <mergeCell ref="W60:Y60"/>
    <mergeCell ref="AF59:AH59"/>
    <mergeCell ref="AF63:AH63"/>
    <mergeCell ref="W58:Y58"/>
    <mergeCell ref="H59:J59"/>
    <mergeCell ref="K59:M59"/>
    <mergeCell ref="N59:P59"/>
    <mergeCell ref="Q59:S59"/>
    <mergeCell ref="T59:V59"/>
    <mergeCell ref="Z52:AB52"/>
    <mergeCell ref="AC52:AE52"/>
    <mergeCell ref="AF52:AH52"/>
    <mergeCell ref="AI52:AK52"/>
    <mergeCell ref="AL52:AN52"/>
    <mergeCell ref="Z58:AB58"/>
    <mergeCell ref="Z60:AB60"/>
    <mergeCell ref="AC60:AE60"/>
    <mergeCell ref="AF60:AH60"/>
    <mergeCell ref="AI60:AK60"/>
    <mergeCell ref="A53:B54"/>
    <mergeCell ref="C53:C54"/>
    <mergeCell ref="D53:G54"/>
    <mergeCell ref="A55:B60"/>
    <mergeCell ref="C55:C60"/>
    <mergeCell ref="D55:E56"/>
    <mergeCell ref="F55:G55"/>
    <mergeCell ref="F56:G56"/>
    <mergeCell ref="D57:G57"/>
    <mergeCell ref="F58:G58"/>
    <mergeCell ref="F59:G59"/>
    <mergeCell ref="AC16:AE16"/>
    <mergeCell ref="AF16:AH16"/>
    <mergeCell ref="AI16:AK16"/>
    <mergeCell ref="Z17:AB17"/>
    <mergeCell ref="AC17:AE17"/>
    <mergeCell ref="AF17:AH17"/>
    <mergeCell ref="AI17:AK17"/>
    <mergeCell ref="AL17:AN17"/>
    <mergeCell ref="AO17:AQ17"/>
    <mergeCell ref="Q9:S9"/>
    <mergeCell ref="T9:V9"/>
    <mergeCell ref="W9:Y9"/>
    <mergeCell ref="E21:F21"/>
    <mergeCell ref="E22:F22"/>
    <mergeCell ref="W17:Y17"/>
    <mergeCell ref="T16:V16"/>
    <mergeCell ref="W16:Y16"/>
    <mergeCell ref="Z16:AB16"/>
    <mergeCell ref="D18:G18"/>
    <mergeCell ref="H18:J18"/>
    <mergeCell ref="K18:M18"/>
    <mergeCell ref="N18:P18"/>
    <mergeCell ref="Q18:S18"/>
    <mergeCell ref="D13:E14"/>
    <mergeCell ref="F13:G13"/>
    <mergeCell ref="F14:G14"/>
    <mergeCell ref="D15:G15"/>
    <mergeCell ref="H15:J15"/>
    <mergeCell ref="K15:M15"/>
    <mergeCell ref="T12:V12"/>
    <mergeCell ref="T10:V10"/>
    <mergeCell ref="W10:Y10"/>
    <mergeCell ref="Z10:AB10"/>
    <mergeCell ref="A7:B12"/>
    <mergeCell ref="C7:C12"/>
    <mergeCell ref="D7:E8"/>
    <mergeCell ref="F7:G7"/>
    <mergeCell ref="F8:G8"/>
    <mergeCell ref="D9:G9"/>
    <mergeCell ref="BX2:CA2"/>
    <mergeCell ref="BZ3:CA3"/>
    <mergeCell ref="A1:AQ1"/>
    <mergeCell ref="AN2:AQ2"/>
    <mergeCell ref="A4:G4"/>
    <mergeCell ref="H4:J4"/>
    <mergeCell ref="K4:M4"/>
    <mergeCell ref="N4:P4"/>
    <mergeCell ref="Q4:S4"/>
    <mergeCell ref="Z9:AB9"/>
    <mergeCell ref="AC9:AE9"/>
    <mergeCell ref="AF9:AH9"/>
    <mergeCell ref="AI9:AK9"/>
    <mergeCell ref="AL9:AN9"/>
    <mergeCell ref="AO9:AQ9"/>
    <mergeCell ref="H9:J9"/>
    <mergeCell ref="K9:M9"/>
    <mergeCell ref="N9:P9"/>
  </mergeCells>
  <pageMargins left="0.7" right="0.7" top="0.75" bottom="0.75" header="0.3" footer="0.3"/>
  <pageSetup paperSize="8" scale="49" fitToHeight="0" orientation="landscape" horizontalDpi="120" verticalDpi="144" r:id="rId1"/>
  <headerFooter alignWithMargins="0">
    <oddFooter xml:space="preserve">&amp;R
</oddFooter>
  </headerFooter>
  <rowBreaks count="1" manualBreakCount="1">
    <brk id="50" max="4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4"/>
  <sheetViews>
    <sheetView showZeros="0" view="pageBreakPreview" topLeftCell="AU1" zoomScale="130" zoomScaleNormal="100" zoomScaleSheetLayoutView="130" workbookViewId="0">
      <selection activeCell="BY19" sqref="BY19"/>
    </sheetView>
  </sheetViews>
  <sheetFormatPr defaultRowHeight="12.75" x14ac:dyDescent="0.2"/>
  <cols>
    <col min="1" max="1" width="3.28515625" style="23" customWidth="1"/>
    <col min="2" max="2" width="6.85546875" style="23" customWidth="1"/>
    <col min="3" max="3" width="10.42578125" style="23" customWidth="1"/>
    <col min="4" max="4" width="6" style="23" customWidth="1"/>
    <col min="5" max="5" width="3" style="23" customWidth="1"/>
    <col min="6" max="6" width="6" style="23" customWidth="1"/>
    <col min="7" max="7" width="3.85546875" style="23" customWidth="1"/>
    <col min="8" max="73" width="6.7109375" style="23" customWidth="1"/>
    <col min="74" max="74" width="7.42578125" style="23" customWidth="1"/>
    <col min="75" max="76" width="6.7109375" style="23" customWidth="1"/>
    <col min="77" max="77" width="7.7109375" style="23" customWidth="1"/>
    <col min="78" max="78" width="6.7109375" style="23" customWidth="1"/>
    <col min="79" max="81" width="8" style="23" customWidth="1"/>
    <col min="82" max="256" width="9.140625" style="23"/>
    <col min="257" max="257" width="3.28515625" style="23" customWidth="1"/>
    <col min="258" max="258" width="6.85546875" style="23" customWidth="1"/>
    <col min="259" max="259" width="10.42578125" style="23" customWidth="1"/>
    <col min="260" max="260" width="6" style="23" customWidth="1"/>
    <col min="261" max="261" width="3" style="23" customWidth="1"/>
    <col min="262" max="262" width="6" style="23" customWidth="1"/>
    <col min="263" max="263" width="3.85546875" style="23" customWidth="1"/>
    <col min="264" max="329" width="6.7109375" style="23" customWidth="1"/>
    <col min="330" max="330" width="7.42578125" style="23" customWidth="1"/>
    <col min="331" max="332" width="6.7109375" style="23" customWidth="1"/>
    <col min="333" max="333" width="7.7109375" style="23" customWidth="1"/>
    <col min="334" max="334" width="6.7109375" style="23" customWidth="1"/>
    <col min="335" max="337" width="8" style="23" customWidth="1"/>
    <col min="338" max="512" width="9.140625" style="23"/>
    <col min="513" max="513" width="3.28515625" style="23" customWidth="1"/>
    <col min="514" max="514" width="6.85546875" style="23" customWidth="1"/>
    <col min="515" max="515" width="10.42578125" style="23" customWidth="1"/>
    <col min="516" max="516" width="6" style="23" customWidth="1"/>
    <col min="517" max="517" width="3" style="23" customWidth="1"/>
    <col min="518" max="518" width="6" style="23" customWidth="1"/>
    <col min="519" max="519" width="3.85546875" style="23" customWidth="1"/>
    <col min="520" max="585" width="6.7109375" style="23" customWidth="1"/>
    <col min="586" max="586" width="7.42578125" style="23" customWidth="1"/>
    <col min="587" max="588" width="6.7109375" style="23" customWidth="1"/>
    <col min="589" max="589" width="7.7109375" style="23" customWidth="1"/>
    <col min="590" max="590" width="6.7109375" style="23" customWidth="1"/>
    <col min="591" max="593" width="8" style="23" customWidth="1"/>
    <col min="594" max="768" width="9.140625" style="23"/>
    <col min="769" max="769" width="3.28515625" style="23" customWidth="1"/>
    <col min="770" max="770" width="6.85546875" style="23" customWidth="1"/>
    <col min="771" max="771" width="10.42578125" style="23" customWidth="1"/>
    <col min="772" max="772" width="6" style="23" customWidth="1"/>
    <col min="773" max="773" width="3" style="23" customWidth="1"/>
    <col min="774" max="774" width="6" style="23" customWidth="1"/>
    <col min="775" max="775" width="3.85546875" style="23" customWidth="1"/>
    <col min="776" max="841" width="6.7109375" style="23" customWidth="1"/>
    <col min="842" max="842" width="7.42578125" style="23" customWidth="1"/>
    <col min="843" max="844" width="6.7109375" style="23" customWidth="1"/>
    <col min="845" max="845" width="7.7109375" style="23" customWidth="1"/>
    <col min="846" max="846" width="6.7109375" style="23" customWidth="1"/>
    <col min="847" max="849" width="8" style="23" customWidth="1"/>
    <col min="850" max="1024" width="9.140625" style="23"/>
    <col min="1025" max="1025" width="3.28515625" style="23" customWidth="1"/>
    <col min="1026" max="1026" width="6.85546875" style="23" customWidth="1"/>
    <col min="1027" max="1027" width="10.42578125" style="23" customWidth="1"/>
    <col min="1028" max="1028" width="6" style="23" customWidth="1"/>
    <col min="1029" max="1029" width="3" style="23" customWidth="1"/>
    <col min="1030" max="1030" width="6" style="23" customWidth="1"/>
    <col min="1031" max="1031" width="3.85546875" style="23" customWidth="1"/>
    <col min="1032" max="1097" width="6.7109375" style="23" customWidth="1"/>
    <col min="1098" max="1098" width="7.42578125" style="23" customWidth="1"/>
    <col min="1099" max="1100" width="6.7109375" style="23" customWidth="1"/>
    <col min="1101" max="1101" width="7.7109375" style="23" customWidth="1"/>
    <col min="1102" max="1102" width="6.7109375" style="23" customWidth="1"/>
    <col min="1103" max="1105" width="8" style="23" customWidth="1"/>
    <col min="1106" max="1280" width="9.140625" style="23"/>
    <col min="1281" max="1281" width="3.28515625" style="23" customWidth="1"/>
    <col min="1282" max="1282" width="6.85546875" style="23" customWidth="1"/>
    <col min="1283" max="1283" width="10.42578125" style="23" customWidth="1"/>
    <col min="1284" max="1284" width="6" style="23" customWidth="1"/>
    <col min="1285" max="1285" width="3" style="23" customWidth="1"/>
    <col min="1286" max="1286" width="6" style="23" customWidth="1"/>
    <col min="1287" max="1287" width="3.85546875" style="23" customWidth="1"/>
    <col min="1288" max="1353" width="6.7109375" style="23" customWidth="1"/>
    <col min="1354" max="1354" width="7.42578125" style="23" customWidth="1"/>
    <col min="1355" max="1356" width="6.7109375" style="23" customWidth="1"/>
    <col min="1357" max="1357" width="7.7109375" style="23" customWidth="1"/>
    <col min="1358" max="1358" width="6.7109375" style="23" customWidth="1"/>
    <col min="1359" max="1361" width="8" style="23" customWidth="1"/>
    <col min="1362" max="1536" width="9.140625" style="23"/>
    <col min="1537" max="1537" width="3.28515625" style="23" customWidth="1"/>
    <col min="1538" max="1538" width="6.85546875" style="23" customWidth="1"/>
    <col min="1539" max="1539" width="10.42578125" style="23" customWidth="1"/>
    <col min="1540" max="1540" width="6" style="23" customWidth="1"/>
    <col min="1541" max="1541" width="3" style="23" customWidth="1"/>
    <col min="1542" max="1542" width="6" style="23" customWidth="1"/>
    <col min="1543" max="1543" width="3.85546875" style="23" customWidth="1"/>
    <col min="1544" max="1609" width="6.7109375" style="23" customWidth="1"/>
    <col min="1610" max="1610" width="7.42578125" style="23" customWidth="1"/>
    <col min="1611" max="1612" width="6.7109375" style="23" customWidth="1"/>
    <col min="1613" max="1613" width="7.7109375" style="23" customWidth="1"/>
    <col min="1614" max="1614" width="6.7109375" style="23" customWidth="1"/>
    <col min="1615" max="1617" width="8" style="23" customWidth="1"/>
    <col min="1618" max="1792" width="9.140625" style="23"/>
    <col min="1793" max="1793" width="3.28515625" style="23" customWidth="1"/>
    <col min="1794" max="1794" width="6.85546875" style="23" customWidth="1"/>
    <col min="1795" max="1795" width="10.42578125" style="23" customWidth="1"/>
    <col min="1796" max="1796" width="6" style="23" customWidth="1"/>
    <col min="1797" max="1797" width="3" style="23" customWidth="1"/>
    <col min="1798" max="1798" width="6" style="23" customWidth="1"/>
    <col min="1799" max="1799" width="3.85546875" style="23" customWidth="1"/>
    <col min="1800" max="1865" width="6.7109375" style="23" customWidth="1"/>
    <col min="1866" max="1866" width="7.42578125" style="23" customWidth="1"/>
    <col min="1867" max="1868" width="6.7109375" style="23" customWidth="1"/>
    <col min="1869" max="1869" width="7.7109375" style="23" customWidth="1"/>
    <col min="1870" max="1870" width="6.7109375" style="23" customWidth="1"/>
    <col min="1871" max="1873" width="8" style="23" customWidth="1"/>
    <col min="1874" max="2048" width="9.140625" style="23"/>
    <col min="2049" max="2049" width="3.28515625" style="23" customWidth="1"/>
    <col min="2050" max="2050" width="6.85546875" style="23" customWidth="1"/>
    <col min="2051" max="2051" width="10.42578125" style="23" customWidth="1"/>
    <col min="2052" max="2052" width="6" style="23" customWidth="1"/>
    <col min="2053" max="2053" width="3" style="23" customWidth="1"/>
    <col min="2054" max="2054" width="6" style="23" customWidth="1"/>
    <col min="2055" max="2055" width="3.85546875" style="23" customWidth="1"/>
    <col min="2056" max="2121" width="6.7109375" style="23" customWidth="1"/>
    <col min="2122" max="2122" width="7.42578125" style="23" customWidth="1"/>
    <col min="2123" max="2124" width="6.7109375" style="23" customWidth="1"/>
    <col min="2125" max="2125" width="7.7109375" style="23" customWidth="1"/>
    <col min="2126" max="2126" width="6.7109375" style="23" customWidth="1"/>
    <col min="2127" max="2129" width="8" style="23" customWidth="1"/>
    <col min="2130" max="2304" width="9.140625" style="23"/>
    <col min="2305" max="2305" width="3.28515625" style="23" customWidth="1"/>
    <col min="2306" max="2306" width="6.85546875" style="23" customWidth="1"/>
    <col min="2307" max="2307" width="10.42578125" style="23" customWidth="1"/>
    <col min="2308" max="2308" width="6" style="23" customWidth="1"/>
    <col min="2309" max="2309" width="3" style="23" customWidth="1"/>
    <col min="2310" max="2310" width="6" style="23" customWidth="1"/>
    <col min="2311" max="2311" width="3.85546875" style="23" customWidth="1"/>
    <col min="2312" max="2377" width="6.7109375" style="23" customWidth="1"/>
    <col min="2378" max="2378" width="7.42578125" style="23" customWidth="1"/>
    <col min="2379" max="2380" width="6.7109375" style="23" customWidth="1"/>
    <col min="2381" max="2381" width="7.7109375" style="23" customWidth="1"/>
    <col min="2382" max="2382" width="6.7109375" style="23" customWidth="1"/>
    <col min="2383" max="2385" width="8" style="23" customWidth="1"/>
    <col min="2386" max="2560" width="9.140625" style="23"/>
    <col min="2561" max="2561" width="3.28515625" style="23" customWidth="1"/>
    <col min="2562" max="2562" width="6.85546875" style="23" customWidth="1"/>
    <col min="2563" max="2563" width="10.42578125" style="23" customWidth="1"/>
    <col min="2564" max="2564" width="6" style="23" customWidth="1"/>
    <col min="2565" max="2565" width="3" style="23" customWidth="1"/>
    <col min="2566" max="2566" width="6" style="23" customWidth="1"/>
    <col min="2567" max="2567" width="3.85546875" style="23" customWidth="1"/>
    <col min="2568" max="2633" width="6.7109375" style="23" customWidth="1"/>
    <col min="2634" max="2634" width="7.42578125" style="23" customWidth="1"/>
    <col min="2635" max="2636" width="6.7109375" style="23" customWidth="1"/>
    <col min="2637" max="2637" width="7.7109375" style="23" customWidth="1"/>
    <col min="2638" max="2638" width="6.7109375" style="23" customWidth="1"/>
    <col min="2639" max="2641" width="8" style="23" customWidth="1"/>
    <col min="2642" max="2816" width="9.140625" style="23"/>
    <col min="2817" max="2817" width="3.28515625" style="23" customWidth="1"/>
    <col min="2818" max="2818" width="6.85546875" style="23" customWidth="1"/>
    <col min="2819" max="2819" width="10.42578125" style="23" customWidth="1"/>
    <col min="2820" max="2820" width="6" style="23" customWidth="1"/>
    <col min="2821" max="2821" width="3" style="23" customWidth="1"/>
    <col min="2822" max="2822" width="6" style="23" customWidth="1"/>
    <col min="2823" max="2823" width="3.85546875" style="23" customWidth="1"/>
    <col min="2824" max="2889" width="6.7109375" style="23" customWidth="1"/>
    <col min="2890" max="2890" width="7.42578125" style="23" customWidth="1"/>
    <col min="2891" max="2892" width="6.7109375" style="23" customWidth="1"/>
    <col min="2893" max="2893" width="7.7109375" style="23" customWidth="1"/>
    <col min="2894" max="2894" width="6.7109375" style="23" customWidth="1"/>
    <col min="2895" max="2897" width="8" style="23" customWidth="1"/>
    <col min="2898" max="3072" width="9.140625" style="23"/>
    <col min="3073" max="3073" width="3.28515625" style="23" customWidth="1"/>
    <col min="3074" max="3074" width="6.85546875" style="23" customWidth="1"/>
    <col min="3075" max="3075" width="10.42578125" style="23" customWidth="1"/>
    <col min="3076" max="3076" width="6" style="23" customWidth="1"/>
    <col min="3077" max="3077" width="3" style="23" customWidth="1"/>
    <col min="3078" max="3078" width="6" style="23" customWidth="1"/>
    <col min="3079" max="3079" width="3.85546875" style="23" customWidth="1"/>
    <col min="3080" max="3145" width="6.7109375" style="23" customWidth="1"/>
    <col min="3146" max="3146" width="7.42578125" style="23" customWidth="1"/>
    <col min="3147" max="3148" width="6.7109375" style="23" customWidth="1"/>
    <col min="3149" max="3149" width="7.7109375" style="23" customWidth="1"/>
    <col min="3150" max="3150" width="6.7109375" style="23" customWidth="1"/>
    <col min="3151" max="3153" width="8" style="23" customWidth="1"/>
    <col min="3154" max="3328" width="9.140625" style="23"/>
    <col min="3329" max="3329" width="3.28515625" style="23" customWidth="1"/>
    <col min="3330" max="3330" width="6.85546875" style="23" customWidth="1"/>
    <col min="3331" max="3331" width="10.42578125" style="23" customWidth="1"/>
    <col min="3332" max="3332" width="6" style="23" customWidth="1"/>
    <col min="3333" max="3333" width="3" style="23" customWidth="1"/>
    <col min="3334" max="3334" width="6" style="23" customWidth="1"/>
    <col min="3335" max="3335" width="3.85546875" style="23" customWidth="1"/>
    <col min="3336" max="3401" width="6.7109375" style="23" customWidth="1"/>
    <col min="3402" max="3402" width="7.42578125" style="23" customWidth="1"/>
    <col min="3403" max="3404" width="6.7109375" style="23" customWidth="1"/>
    <col min="3405" max="3405" width="7.7109375" style="23" customWidth="1"/>
    <col min="3406" max="3406" width="6.7109375" style="23" customWidth="1"/>
    <col min="3407" max="3409" width="8" style="23" customWidth="1"/>
    <col min="3410" max="3584" width="9.140625" style="23"/>
    <col min="3585" max="3585" width="3.28515625" style="23" customWidth="1"/>
    <col min="3586" max="3586" width="6.85546875" style="23" customWidth="1"/>
    <col min="3587" max="3587" width="10.42578125" style="23" customWidth="1"/>
    <col min="3588" max="3588" width="6" style="23" customWidth="1"/>
    <col min="3589" max="3589" width="3" style="23" customWidth="1"/>
    <col min="3590" max="3590" width="6" style="23" customWidth="1"/>
    <col min="3591" max="3591" width="3.85546875" style="23" customWidth="1"/>
    <col min="3592" max="3657" width="6.7109375" style="23" customWidth="1"/>
    <col min="3658" max="3658" width="7.42578125" style="23" customWidth="1"/>
    <col min="3659" max="3660" width="6.7109375" style="23" customWidth="1"/>
    <col min="3661" max="3661" width="7.7109375" style="23" customWidth="1"/>
    <col min="3662" max="3662" width="6.7109375" style="23" customWidth="1"/>
    <col min="3663" max="3665" width="8" style="23" customWidth="1"/>
    <col min="3666" max="3840" width="9.140625" style="23"/>
    <col min="3841" max="3841" width="3.28515625" style="23" customWidth="1"/>
    <col min="3842" max="3842" width="6.85546875" style="23" customWidth="1"/>
    <col min="3843" max="3843" width="10.42578125" style="23" customWidth="1"/>
    <col min="3844" max="3844" width="6" style="23" customWidth="1"/>
    <col min="3845" max="3845" width="3" style="23" customWidth="1"/>
    <col min="3846" max="3846" width="6" style="23" customWidth="1"/>
    <col min="3847" max="3847" width="3.85546875" style="23" customWidth="1"/>
    <col min="3848" max="3913" width="6.7109375" style="23" customWidth="1"/>
    <col min="3914" max="3914" width="7.42578125" style="23" customWidth="1"/>
    <col min="3915" max="3916" width="6.7109375" style="23" customWidth="1"/>
    <col min="3917" max="3917" width="7.7109375" style="23" customWidth="1"/>
    <col min="3918" max="3918" width="6.7109375" style="23" customWidth="1"/>
    <col min="3919" max="3921" width="8" style="23" customWidth="1"/>
    <col min="3922" max="4096" width="9.140625" style="23"/>
    <col min="4097" max="4097" width="3.28515625" style="23" customWidth="1"/>
    <col min="4098" max="4098" width="6.85546875" style="23" customWidth="1"/>
    <col min="4099" max="4099" width="10.42578125" style="23" customWidth="1"/>
    <col min="4100" max="4100" width="6" style="23" customWidth="1"/>
    <col min="4101" max="4101" width="3" style="23" customWidth="1"/>
    <col min="4102" max="4102" width="6" style="23" customWidth="1"/>
    <col min="4103" max="4103" width="3.85546875" style="23" customWidth="1"/>
    <col min="4104" max="4169" width="6.7109375" style="23" customWidth="1"/>
    <col min="4170" max="4170" width="7.42578125" style="23" customWidth="1"/>
    <col min="4171" max="4172" width="6.7109375" style="23" customWidth="1"/>
    <col min="4173" max="4173" width="7.7109375" style="23" customWidth="1"/>
    <col min="4174" max="4174" width="6.7109375" style="23" customWidth="1"/>
    <col min="4175" max="4177" width="8" style="23" customWidth="1"/>
    <col min="4178" max="4352" width="9.140625" style="23"/>
    <col min="4353" max="4353" width="3.28515625" style="23" customWidth="1"/>
    <col min="4354" max="4354" width="6.85546875" style="23" customWidth="1"/>
    <col min="4355" max="4355" width="10.42578125" style="23" customWidth="1"/>
    <col min="4356" max="4356" width="6" style="23" customWidth="1"/>
    <col min="4357" max="4357" width="3" style="23" customWidth="1"/>
    <col min="4358" max="4358" width="6" style="23" customWidth="1"/>
    <col min="4359" max="4359" width="3.85546875" style="23" customWidth="1"/>
    <col min="4360" max="4425" width="6.7109375" style="23" customWidth="1"/>
    <col min="4426" max="4426" width="7.42578125" style="23" customWidth="1"/>
    <col min="4427" max="4428" width="6.7109375" style="23" customWidth="1"/>
    <col min="4429" max="4429" width="7.7109375" style="23" customWidth="1"/>
    <col min="4430" max="4430" width="6.7109375" style="23" customWidth="1"/>
    <col min="4431" max="4433" width="8" style="23" customWidth="1"/>
    <col min="4434" max="4608" width="9.140625" style="23"/>
    <col min="4609" max="4609" width="3.28515625" style="23" customWidth="1"/>
    <col min="4610" max="4610" width="6.85546875" style="23" customWidth="1"/>
    <col min="4611" max="4611" width="10.42578125" style="23" customWidth="1"/>
    <col min="4612" max="4612" width="6" style="23" customWidth="1"/>
    <col min="4613" max="4613" width="3" style="23" customWidth="1"/>
    <col min="4614" max="4614" width="6" style="23" customWidth="1"/>
    <col min="4615" max="4615" width="3.85546875" style="23" customWidth="1"/>
    <col min="4616" max="4681" width="6.7109375" style="23" customWidth="1"/>
    <col min="4682" max="4682" width="7.42578125" style="23" customWidth="1"/>
    <col min="4683" max="4684" width="6.7109375" style="23" customWidth="1"/>
    <col min="4685" max="4685" width="7.7109375" style="23" customWidth="1"/>
    <col min="4686" max="4686" width="6.7109375" style="23" customWidth="1"/>
    <col min="4687" max="4689" width="8" style="23" customWidth="1"/>
    <col min="4690" max="4864" width="9.140625" style="23"/>
    <col min="4865" max="4865" width="3.28515625" style="23" customWidth="1"/>
    <col min="4866" max="4866" width="6.85546875" style="23" customWidth="1"/>
    <col min="4867" max="4867" width="10.42578125" style="23" customWidth="1"/>
    <col min="4868" max="4868" width="6" style="23" customWidth="1"/>
    <col min="4869" max="4869" width="3" style="23" customWidth="1"/>
    <col min="4870" max="4870" width="6" style="23" customWidth="1"/>
    <col min="4871" max="4871" width="3.85546875" style="23" customWidth="1"/>
    <col min="4872" max="4937" width="6.7109375" style="23" customWidth="1"/>
    <col min="4938" max="4938" width="7.42578125" style="23" customWidth="1"/>
    <col min="4939" max="4940" width="6.7109375" style="23" customWidth="1"/>
    <col min="4941" max="4941" width="7.7109375" style="23" customWidth="1"/>
    <col min="4942" max="4942" width="6.7109375" style="23" customWidth="1"/>
    <col min="4943" max="4945" width="8" style="23" customWidth="1"/>
    <col min="4946" max="5120" width="9.140625" style="23"/>
    <col min="5121" max="5121" width="3.28515625" style="23" customWidth="1"/>
    <col min="5122" max="5122" width="6.85546875" style="23" customWidth="1"/>
    <col min="5123" max="5123" width="10.42578125" style="23" customWidth="1"/>
    <col min="5124" max="5124" width="6" style="23" customWidth="1"/>
    <col min="5125" max="5125" width="3" style="23" customWidth="1"/>
    <col min="5126" max="5126" width="6" style="23" customWidth="1"/>
    <col min="5127" max="5127" width="3.85546875" style="23" customWidth="1"/>
    <col min="5128" max="5193" width="6.7109375" style="23" customWidth="1"/>
    <col min="5194" max="5194" width="7.42578125" style="23" customWidth="1"/>
    <col min="5195" max="5196" width="6.7109375" style="23" customWidth="1"/>
    <col min="5197" max="5197" width="7.7109375" style="23" customWidth="1"/>
    <col min="5198" max="5198" width="6.7109375" style="23" customWidth="1"/>
    <col min="5199" max="5201" width="8" style="23" customWidth="1"/>
    <col min="5202" max="5376" width="9.140625" style="23"/>
    <col min="5377" max="5377" width="3.28515625" style="23" customWidth="1"/>
    <col min="5378" max="5378" width="6.85546875" style="23" customWidth="1"/>
    <col min="5379" max="5379" width="10.42578125" style="23" customWidth="1"/>
    <col min="5380" max="5380" width="6" style="23" customWidth="1"/>
    <col min="5381" max="5381" width="3" style="23" customWidth="1"/>
    <col min="5382" max="5382" width="6" style="23" customWidth="1"/>
    <col min="5383" max="5383" width="3.85546875" style="23" customWidth="1"/>
    <col min="5384" max="5449" width="6.7109375" style="23" customWidth="1"/>
    <col min="5450" max="5450" width="7.42578125" style="23" customWidth="1"/>
    <col min="5451" max="5452" width="6.7109375" style="23" customWidth="1"/>
    <col min="5453" max="5453" width="7.7109375" style="23" customWidth="1"/>
    <col min="5454" max="5454" width="6.7109375" style="23" customWidth="1"/>
    <col min="5455" max="5457" width="8" style="23" customWidth="1"/>
    <col min="5458" max="5632" width="9.140625" style="23"/>
    <col min="5633" max="5633" width="3.28515625" style="23" customWidth="1"/>
    <col min="5634" max="5634" width="6.85546875" style="23" customWidth="1"/>
    <col min="5635" max="5635" width="10.42578125" style="23" customWidth="1"/>
    <col min="5636" max="5636" width="6" style="23" customWidth="1"/>
    <col min="5637" max="5637" width="3" style="23" customWidth="1"/>
    <col min="5638" max="5638" width="6" style="23" customWidth="1"/>
    <col min="5639" max="5639" width="3.85546875" style="23" customWidth="1"/>
    <col min="5640" max="5705" width="6.7109375" style="23" customWidth="1"/>
    <col min="5706" max="5706" width="7.42578125" style="23" customWidth="1"/>
    <col min="5707" max="5708" width="6.7109375" style="23" customWidth="1"/>
    <col min="5709" max="5709" width="7.7109375" style="23" customWidth="1"/>
    <col min="5710" max="5710" width="6.7109375" style="23" customWidth="1"/>
    <col min="5711" max="5713" width="8" style="23" customWidth="1"/>
    <col min="5714" max="5888" width="9.140625" style="23"/>
    <col min="5889" max="5889" width="3.28515625" style="23" customWidth="1"/>
    <col min="5890" max="5890" width="6.85546875" style="23" customWidth="1"/>
    <col min="5891" max="5891" width="10.42578125" style="23" customWidth="1"/>
    <col min="5892" max="5892" width="6" style="23" customWidth="1"/>
    <col min="5893" max="5893" width="3" style="23" customWidth="1"/>
    <col min="5894" max="5894" width="6" style="23" customWidth="1"/>
    <col min="5895" max="5895" width="3.85546875" style="23" customWidth="1"/>
    <col min="5896" max="5961" width="6.7109375" style="23" customWidth="1"/>
    <col min="5962" max="5962" width="7.42578125" style="23" customWidth="1"/>
    <col min="5963" max="5964" width="6.7109375" style="23" customWidth="1"/>
    <col min="5965" max="5965" width="7.7109375" style="23" customWidth="1"/>
    <col min="5966" max="5966" width="6.7109375" style="23" customWidth="1"/>
    <col min="5967" max="5969" width="8" style="23" customWidth="1"/>
    <col min="5970" max="6144" width="9.140625" style="23"/>
    <col min="6145" max="6145" width="3.28515625" style="23" customWidth="1"/>
    <col min="6146" max="6146" width="6.85546875" style="23" customWidth="1"/>
    <col min="6147" max="6147" width="10.42578125" style="23" customWidth="1"/>
    <col min="6148" max="6148" width="6" style="23" customWidth="1"/>
    <col min="6149" max="6149" width="3" style="23" customWidth="1"/>
    <col min="6150" max="6150" width="6" style="23" customWidth="1"/>
    <col min="6151" max="6151" width="3.85546875" style="23" customWidth="1"/>
    <col min="6152" max="6217" width="6.7109375" style="23" customWidth="1"/>
    <col min="6218" max="6218" width="7.42578125" style="23" customWidth="1"/>
    <col min="6219" max="6220" width="6.7109375" style="23" customWidth="1"/>
    <col min="6221" max="6221" width="7.7109375" style="23" customWidth="1"/>
    <col min="6222" max="6222" width="6.7109375" style="23" customWidth="1"/>
    <col min="6223" max="6225" width="8" style="23" customWidth="1"/>
    <col min="6226" max="6400" width="9.140625" style="23"/>
    <col min="6401" max="6401" width="3.28515625" style="23" customWidth="1"/>
    <col min="6402" max="6402" width="6.85546875" style="23" customWidth="1"/>
    <col min="6403" max="6403" width="10.42578125" style="23" customWidth="1"/>
    <col min="6404" max="6404" width="6" style="23" customWidth="1"/>
    <col min="6405" max="6405" width="3" style="23" customWidth="1"/>
    <col min="6406" max="6406" width="6" style="23" customWidth="1"/>
    <col min="6407" max="6407" width="3.85546875" style="23" customWidth="1"/>
    <col min="6408" max="6473" width="6.7109375" style="23" customWidth="1"/>
    <col min="6474" max="6474" width="7.42578125" style="23" customWidth="1"/>
    <col min="6475" max="6476" width="6.7109375" style="23" customWidth="1"/>
    <col min="6477" max="6477" width="7.7109375" style="23" customWidth="1"/>
    <col min="6478" max="6478" width="6.7109375" style="23" customWidth="1"/>
    <col min="6479" max="6481" width="8" style="23" customWidth="1"/>
    <col min="6482" max="6656" width="9.140625" style="23"/>
    <col min="6657" max="6657" width="3.28515625" style="23" customWidth="1"/>
    <col min="6658" max="6658" width="6.85546875" style="23" customWidth="1"/>
    <col min="6659" max="6659" width="10.42578125" style="23" customWidth="1"/>
    <col min="6660" max="6660" width="6" style="23" customWidth="1"/>
    <col min="6661" max="6661" width="3" style="23" customWidth="1"/>
    <col min="6662" max="6662" width="6" style="23" customWidth="1"/>
    <col min="6663" max="6663" width="3.85546875" style="23" customWidth="1"/>
    <col min="6664" max="6729" width="6.7109375" style="23" customWidth="1"/>
    <col min="6730" max="6730" width="7.42578125" style="23" customWidth="1"/>
    <col min="6731" max="6732" width="6.7109375" style="23" customWidth="1"/>
    <col min="6733" max="6733" width="7.7109375" style="23" customWidth="1"/>
    <col min="6734" max="6734" width="6.7109375" style="23" customWidth="1"/>
    <col min="6735" max="6737" width="8" style="23" customWidth="1"/>
    <col min="6738" max="6912" width="9.140625" style="23"/>
    <col min="6913" max="6913" width="3.28515625" style="23" customWidth="1"/>
    <col min="6914" max="6914" width="6.85546875" style="23" customWidth="1"/>
    <col min="6915" max="6915" width="10.42578125" style="23" customWidth="1"/>
    <col min="6916" max="6916" width="6" style="23" customWidth="1"/>
    <col min="6917" max="6917" width="3" style="23" customWidth="1"/>
    <col min="6918" max="6918" width="6" style="23" customWidth="1"/>
    <col min="6919" max="6919" width="3.85546875" style="23" customWidth="1"/>
    <col min="6920" max="6985" width="6.7109375" style="23" customWidth="1"/>
    <col min="6986" max="6986" width="7.42578125" style="23" customWidth="1"/>
    <col min="6987" max="6988" width="6.7109375" style="23" customWidth="1"/>
    <col min="6989" max="6989" width="7.7109375" style="23" customWidth="1"/>
    <col min="6990" max="6990" width="6.7109375" style="23" customWidth="1"/>
    <col min="6991" max="6993" width="8" style="23" customWidth="1"/>
    <col min="6994" max="7168" width="9.140625" style="23"/>
    <col min="7169" max="7169" width="3.28515625" style="23" customWidth="1"/>
    <col min="7170" max="7170" width="6.85546875" style="23" customWidth="1"/>
    <col min="7171" max="7171" width="10.42578125" style="23" customWidth="1"/>
    <col min="7172" max="7172" width="6" style="23" customWidth="1"/>
    <col min="7173" max="7173" width="3" style="23" customWidth="1"/>
    <col min="7174" max="7174" width="6" style="23" customWidth="1"/>
    <col min="7175" max="7175" width="3.85546875" style="23" customWidth="1"/>
    <col min="7176" max="7241" width="6.7109375" style="23" customWidth="1"/>
    <col min="7242" max="7242" width="7.42578125" style="23" customWidth="1"/>
    <col min="7243" max="7244" width="6.7109375" style="23" customWidth="1"/>
    <col min="7245" max="7245" width="7.7109375" style="23" customWidth="1"/>
    <col min="7246" max="7246" width="6.7109375" style="23" customWidth="1"/>
    <col min="7247" max="7249" width="8" style="23" customWidth="1"/>
    <col min="7250" max="7424" width="9.140625" style="23"/>
    <col min="7425" max="7425" width="3.28515625" style="23" customWidth="1"/>
    <col min="7426" max="7426" width="6.85546875" style="23" customWidth="1"/>
    <col min="7427" max="7427" width="10.42578125" style="23" customWidth="1"/>
    <col min="7428" max="7428" width="6" style="23" customWidth="1"/>
    <col min="7429" max="7429" width="3" style="23" customWidth="1"/>
    <col min="7430" max="7430" width="6" style="23" customWidth="1"/>
    <col min="7431" max="7431" width="3.85546875" style="23" customWidth="1"/>
    <col min="7432" max="7497" width="6.7109375" style="23" customWidth="1"/>
    <col min="7498" max="7498" width="7.42578125" style="23" customWidth="1"/>
    <col min="7499" max="7500" width="6.7109375" style="23" customWidth="1"/>
    <col min="7501" max="7501" width="7.7109375" style="23" customWidth="1"/>
    <col min="7502" max="7502" width="6.7109375" style="23" customWidth="1"/>
    <col min="7503" max="7505" width="8" style="23" customWidth="1"/>
    <col min="7506" max="7680" width="9.140625" style="23"/>
    <col min="7681" max="7681" width="3.28515625" style="23" customWidth="1"/>
    <col min="7682" max="7682" width="6.85546875" style="23" customWidth="1"/>
    <col min="7683" max="7683" width="10.42578125" style="23" customWidth="1"/>
    <col min="7684" max="7684" width="6" style="23" customWidth="1"/>
    <col min="7685" max="7685" width="3" style="23" customWidth="1"/>
    <col min="7686" max="7686" width="6" style="23" customWidth="1"/>
    <col min="7687" max="7687" width="3.85546875" style="23" customWidth="1"/>
    <col min="7688" max="7753" width="6.7109375" style="23" customWidth="1"/>
    <col min="7754" max="7754" width="7.42578125" style="23" customWidth="1"/>
    <col min="7755" max="7756" width="6.7109375" style="23" customWidth="1"/>
    <col min="7757" max="7757" width="7.7109375" style="23" customWidth="1"/>
    <col min="7758" max="7758" width="6.7109375" style="23" customWidth="1"/>
    <col min="7759" max="7761" width="8" style="23" customWidth="1"/>
    <col min="7762" max="7936" width="9.140625" style="23"/>
    <col min="7937" max="7937" width="3.28515625" style="23" customWidth="1"/>
    <col min="7938" max="7938" width="6.85546875" style="23" customWidth="1"/>
    <col min="7939" max="7939" width="10.42578125" style="23" customWidth="1"/>
    <col min="7940" max="7940" width="6" style="23" customWidth="1"/>
    <col min="7941" max="7941" width="3" style="23" customWidth="1"/>
    <col min="7942" max="7942" width="6" style="23" customWidth="1"/>
    <col min="7943" max="7943" width="3.85546875" style="23" customWidth="1"/>
    <col min="7944" max="8009" width="6.7109375" style="23" customWidth="1"/>
    <col min="8010" max="8010" width="7.42578125" style="23" customWidth="1"/>
    <col min="8011" max="8012" width="6.7109375" style="23" customWidth="1"/>
    <col min="8013" max="8013" width="7.7109375" style="23" customWidth="1"/>
    <col min="8014" max="8014" width="6.7109375" style="23" customWidth="1"/>
    <col min="8015" max="8017" width="8" style="23" customWidth="1"/>
    <col min="8018" max="8192" width="9.140625" style="23"/>
    <col min="8193" max="8193" width="3.28515625" style="23" customWidth="1"/>
    <col min="8194" max="8194" width="6.85546875" style="23" customWidth="1"/>
    <col min="8195" max="8195" width="10.42578125" style="23" customWidth="1"/>
    <col min="8196" max="8196" width="6" style="23" customWidth="1"/>
    <col min="8197" max="8197" width="3" style="23" customWidth="1"/>
    <col min="8198" max="8198" width="6" style="23" customWidth="1"/>
    <col min="8199" max="8199" width="3.85546875" style="23" customWidth="1"/>
    <col min="8200" max="8265" width="6.7109375" style="23" customWidth="1"/>
    <col min="8266" max="8266" width="7.42578125" style="23" customWidth="1"/>
    <col min="8267" max="8268" width="6.7109375" style="23" customWidth="1"/>
    <col min="8269" max="8269" width="7.7109375" style="23" customWidth="1"/>
    <col min="8270" max="8270" width="6.7109375" style="23" customWidth="1"/>
    <col min="8271" max="8273" width="8" style="23" customWidth="1"/>
    <col min="8274" max="8448" width="9.140625" style="23"/>
    <col min="8449" max="8449" width="3.28515625" style="23" customWidth="1"/>
    <col min="8450" max="8450" width="6.85546875" style="23" customWidth="1"/>
    <col min="8451" max="8451" width="10.42578125" style="23" customWidth="1"/>
    <col min="8452" max="8452" width="6" style="23" customWidth="1"/>
    <col min="8453" max="8453" width="3" style="23" customWidth="1"/>
    <col min="8454" max="8454" width="6" style="23" customWidth="1"/>
    <col min="8455" max="8455" width="3.85546875" style="23" customWidth="1"/>
    <col min="8456" max="8521" width="6.7109375" style="23" customWidth="1"/>
    <col min="8522" max="8522" width="7.42578125" style="23" customWidth="1"/>
    <col min="8523" max="8524" width="6.7109375" style="23" customWidth="1"/>
    <col min="8525" max="8525" width="7.7109375" style="23" customWidth="1"/>
    <col min="8526" max="8526" width="6.7109375" style="23" customWidth="1"/>
    <col min="8527" max="8529" width="8" style="23" customWidth="1"/>
    <col min="8530" max="8704" width="9.140625" style="23"/>
    <col min="8705" max="8705" width="3.28515625" style="23" customWidth="1"/>
    <col min="8706" max="8706" width="6.85546875" style="23" customWidth="1"/>
    <col min="8707" max="8707" width="10.42578125" style="23" customWidth="1"/>
    <col min="8708" max="8708" width="6" style="23" customWidth="1"/>
    <col min="8709" max="8709" width="3" style="23" customWidth="1"/>
    <col min="8710" max="8710" width="6" style="23" customWidth="1"/>
    <col min="8711" max="8711" width="3.85546875" style="23" customWidth="1"/>
    <col min="8712" max="8777" width="6.7109375" style="23" customWidth="1"/>
    <col min="8778" max="8778" width="7.42578125" style="23" customWidth="1"/>
    <col min="8779" max="8780" width="6.7109375" style="23" customWidth="1"/>
    <col min="8781" max="8781" width="7.7109375" style="23" customWidth="1"/>
    <col min="8782" max="8782" width="6.7109375" style="23" customWidth="1"/>
    <col min="8783" max="8785" width="8" style="23" customWidth="1"/>
    <col min="8786" max="8960" width="9.140625" style="23"/>
    <col min="8961" max="8961" width="3.28515625" style="23" customWidth="1"/>
    <col min="8962" max="8962" width="6.85546875" style="23" customWidth="1"/>
    <col min="8963" max="8963" width="10.42578125" style="23" customWidth="1"/>
    <col min="8964" max="8964" width="6" style="23" customWidth="1"/>
    <col min="8965" max="8965" width="3" style="23" customWidth="1"/>
    <col min="8966" max="8966" width="6" style="23" customWidth="1"/>
    <col min="8967" max="8967" width="3.85546875" style="23" customWidth="1"/>
    <col min="8968" max="9033" width="6.7109375" style="23" customWidth="1"/>
    <col min="9034" max="9034" width="7.42578125" style="23" customWidth="1"/>
    <col min="9035" max="9036" width="6.7109375" style="23" customWidth="1"/>
    <col min="9037" max="9037" width="7.7109375" style="23" customWidth="1"/>
    <col min="9038" max="9038" width="6.7109375" style="23" customWidth="1"/>
    <col min="9039" max="9041" width="8" style="23" customWidth="1"/>
    <col min="9042" max="9216" width="9.140625" style="23"/>
    <col min="9217" max="9217" width="3.28515625" style="23" customWidth="1"/>
    <col min="9218" max="9218" width="6.85546875" style="23" customWidth="1"/>
    <col min="9219" max="9219" width="10.42578125" style="23" customWidth="1"/>
    <col min="9220" max="9220" width="6" style="23" customWidth="1"/>
    <col min="9221" max="9221" width="3" style="23" customWidth="1"/>
    <col min="9222" max="9222" width="6" style="23" customWidth="1"/>
    <col min="9223" max="9223" width="3.85546875" style="23" customWidth="1"/>
    <col min="9224" max="9289" width="6.7109375" style="23" customWidth="1"/>
    <col min="9290" max="9290" width="7.42578125" style="23" customWidth="1"/>
    <col min="9291" max="9292" width="6.7109375" style="23" customWidth="1"/>
    <col min="9293" max="9293" width="7.7109375" style="23" customWidth="1"/>
    <col min="9294" max="9294" width="6.7109375" style="23" customWidth="1"/>
    <col min="9295" max="9297" width="8" style="23" customWidth="1"/>
    <col min="9298" max="9472" width="9.140625" style="23"/>
    <col min="9473" max="9473" width="3.28515625" style="23" customWidth="1"/>
    <col min="9474" max="9474" width="6.85546875" style="23" customWidth="1"/>
    <col min="9475" max="9475" width="10.42578125" style="23" customWidth="1"/>
    <col min="9476" max="9476" width="6" style="23" customWidth="1"/>
    <col min="9477" max="9477" width="3" style="23" customWidth="1"/>
    <col min="9478" max="9478" width="6" style="23" customWidth="1"/>
    <col min="9479" max="9479" width="3.85546875" style="23" customWidth="1"/>
    <col min="9480" max="9545" width="6.7109375" style="23" customWidth="1"/>
    <col min="9546" max="9546" width="7.42578125" style="23" customWidth="1"/>
    <col min="9547" max="9548" width="6.7109375" style="23" customWidth="1"/>
    <col min="9549" max="9549" width="7.7109375" style="23" customWidth="1"/>
    <col min="9550" max="9550" width="6.7109375" style="23" customWidth="1"/>
    <col min="9551" max="9553" width="8" style="23" customWidth="1"/>
    <col min="9554" max="9728" width="9.140625" style="23"/>
    <col min="9729" max="9729" width="3.28515625" style="23" customWidth="1"/>
    <col min="9730" max="9730" width="6.85546875" style="23" customWidth="1"/>
    <col min="9731" max="9731" width="10.42578125" style="23" customWidth="1"/>
    <col min="9732" max="9732" width="6" style="23" customWidth="1"/>
    <col min="9733" max="9733" width="3" style="23" customWidth="1"/>
    <col min="9734" max="9734" width="6" style="23" customWidth="1"/>
    <col min="9735" max="9735" width="3.85546875" style="23" customWidth="1"/>
    <col min="9736" max="9801" width="6.7109375" style="23" customWidth="1"/>
    <col min="9802" max="9802" width="7.42578125" style="23" customWidth="1"/>
    <col min="9803" max="9804" width="6.7109375" style="23" customWidth="1"/>
    <col min="9805" max="9805" width="7.7109375" style="23" customWidth="1"/>
    <col min="9806" max="9806" width="6.7109375" style="23" customWidth="1"/>
    <col min="9807" max="9809" width="8" style="23" customWidth="1"/>
    <col min="9810" max="9984" width="9.140625" style="23"/>
    <col min="9985" max="9985" width="3.28515625" style="23" customWidth="1"/>
    <col min="9986" max="9986" width="6.85546875" style="23" customWidth="1"/>
    <col min="9987" max="9987" width="10.42578125" style="23" customWidth="1"/>
    <col min="9988" max="9988" width="6" style="23" customWidth="1"/>
    <col min="9989" max="9989" width="3" style="23" customWidth="1"/>
    <col min="9990" max="9990" width="6" style="23" customWidth="1"/>
    <col min="9991" max="9991" width="3.85546875" style="23" customWidth="1"/>
    <col min="9992" max="10057" width="6.7109375" style="23" customWidth="1"/>
    <col min="10058" max="10058" width="7.42578125" style="23" customWidth="1"/>
    <col min="10059" max="10060" width="6.7109375" style="23" customWidth="1"/>
    <col min="10061" max="10061" width="7.7109375" style="23" customWidth="1"/>
    <col min="10062" max="10062" width="6.7109375" style="23" customWidth="1"/>
    <col min="10063" max="10065" width="8" style="23" customWidth="1"/>
    <col min="10066" max="10240" width="9.140625" style="23"/>
    <col min="10241" max="10241" width="3.28515625" style="23" customWidth="1"/>
    <col min="10242" max="10242" width="6.85546875" style="23" customWidth="1"/>
    <col min="10243" max="10243" width="10.42578125" style="23" customWidth="1"/>
    <col min="10244" max="10244" width="6" style="23" customWidth="1"/>
    <col min="10245" max="10245" width="3" style="23" customWidth="1"/>
    <col min="10246" max="10246" width="6" style="23" customWidth="1"/>
    <col min="10247" max="10247" width="3.85546875" style="23" customWidth="1"/>
    <col min="10248" max="10313" width="6.7109375" style="23" customWidth="1"/>
    <col min="10314" max="10314" width="7.42578125" style="23" customWidth="1"/>
    <col min="10315" max="10316" width="6.7109375" style="23" customWidth="1"/>
    <col min="10317" max="10317" width="7.7109375" style="23" customWidth="1"/>
    <col min="10318" max="10318" width="6.7109375" style="23" customWidth="1"/>
    <col min="10319" max="10321" width="8" style="23" customWidth="1"/>
    <col min="10322" max="10496" width="9.140625" style="23"/>
    <col min="10497" max="10497" width="3.28515625" style="23" customWidth="1"/>
    <col min="10498" max="10498" width="6.85546875" style="23" customWidth="1"/>
    <col min="10499" max="10499" width="10.42578125" style="23" customWidth="1"/>
    <col min="10500" max="10500" width="6" style="23" customWidth="1"/>
    <col min="10501" max="10501" width="3" style="23" customWidth="1"/>
    <col min="10502" max="10502" width="6" style="23" customWidth="1"/>
    <col min="10503" max="10503" width="3.85546875" style="23" customWidth="1"/>
    <col min="10504" max="10569" width="6.7109375" style="23" customWidth="1"/>
    <col min="10570" max="10570" width="7.42578125" style="23" customWidth="1"/>
    <col min="10571" max="10572" width="6.7109375" style="23" customWidth="1"/>
    <col min="10573" max="10573" width="7.7109375" style="23" customWidth="1"/>
    <col min="10574" max="10574" width="6.7109375" style="23" customWidth="1"/>
    <col min="10575" max="10577" width="8" style="23" customWidth="1"/>
    <col min="10578" max="10752" width="9.140625" style="23"/>
    <col min="10753" max="10753" width="3.28515625" style="23" customWidth="1"/>
    <col min="10754" max="10754" width="6.85546875" style="23" customWidth="1"/>
    <col min="10755" max="10755" width="10.42578125" style="23" customWidth="1"/>
    <col min="10756" max="10756" width="6" style="23" customWidth="1"/>
    <col min="10757" max="10757" width="3" style="23" customWidth="1"/>
    <col min="10758" max="10758" width="6" style="23" customWidth="1"/>
    <col min="10759" max="10759" width="3.85546875" style="23" customWidth="1"/>
    <col min="10760" max="10825" width="6.7109375" style="23" customWidth="1"/>
    <col min="10826" max="10826" width="7.42578125" style="23" customWidth="1"/>
    <col min="10827" max="10828" width="6.7109375" style="23" customWidth="1"/>
    <col min="10829" max="10829" width="7.7109375" style="23" customWidth="1"/>
    <col min="10830" max="10830" width="6.7109375" style="23" customWidth="1"/>
    <col min="10831" max="10833" width="8" style="23" customWidth="1"/>
    <col min="10834" max="11008" width="9.140625" style="23"/>
    <col min="11009" max="11009" width="3.28515625" style="23" customWidth="1"/>
    <col min="11010" max="11010" width="6.85546875" style="23" customWidth="1"/>
    <col min="11011" max="11011" width="10.42578125" style="23" customWidth="1"/>
    <col min="11012" max="11012" width="6" style="23" customWidth="1"/>
    <col min="11013" max="11013" width="3" style="23" customWidth="1"/>
    <col min="11014" max="11014" width="6" style="23" customWidth="1"/>
    <col min="11015" max="11015" width="3.85546875" style="23" customWidth="1"/>
    <col min="11016" max="11081" width="6.7109375" style="23" customWidth="1"/>
    <col min="11082" max="11082" width="7.42578125" style="23" customWidth="1"/>
    <col min="11083" max="11084" width="6.7109375" style="23" customWidth="1"/>
    <col min="11085" max="11085" width="7.7109375" style="23" customWidth="1"/>
    <col min="11086" max="11086" width="6.7109375" style="23" customWidth="1"/>
    <col min="11087" max="11089" width="8" style="23" customWidth="1"/>
    <col min="11090" max="11264" width="9.140625" style="23"/>
    <col min="11265" max="11265" width="3.28515625" style="23" customWidth="1"/>
    <col min="11266" max="11266" width="6.85546875" style="23" customWidth="1"/>
    <col min="11267" max="11267" width="10.42578125" style="23" customWidth="1"/>
    <col min="11268" max="11268" width="6" style="23" customWidth="1"/>
    <col min="11269" max="11269" width="3" style="23" customWidth="1"/>
    <col min="11270" max="11270" width="6" style="23" customWidth="1"/>
    <col min="11271" max="11271" width="3.85546875" style="23" customWidth="1"/>
    <col min="11272" max="11337" width="6.7109375" style="23" customWidth="1"/>
    <col min="11338" max="11338" width="7.42578125" style="23" customWidth="1"/>
    <col min="11339" max="11340" width="6.7109375" style="23" customWidth="1"/>
    <col min="11341" max="11341" width="7.7109375" style="23" customWidth="1"/>
    <col min="11342" max="11342" width="6.7109375" style="23" customWidth="1"/>
    <col min="11343" max="11345" width="8" style="23" customWidth="1"/>
    <col min="11346" max="11520" width="9.140625" style="23"/>
    <col min="11521" max="11521" width="3.28515625" style="23" customWidth="1"/>
    <col min="11522" max="11522" width="6.85546875" style="23" customWidth="1"/>
    <col min="11523" max="11523" width="10.42578125" style="23" customWidth="1"/>
    <col min="11524" max="11524" width="6" style="23" customWidth="1"/>
    <col min="11525" max="11525" width="3" style="23" customWidth="1"/>
    <col min="11526" max="11526" width="6" style="23" customWidth="1"/>
    <col min="11527" max="11527" width="3.85546875" style="23" customWidth="1"/>
    <col min="11528" max="11593" width="6.7109375" style="23" customWidth="1"/>
    <col min="11594" max="11594" width="7.42578125" style="23" customWidth="1"/>
    <col min="11595" max="11596" width="6.7109375" style="23" customWidth="1"/>
    <col min="11597" max="11597" width="7.7109375" style="23" customWidth="1"/>
    <col min="11598" max="11598" width="6.7109375" style="23" customWidth="1"/>
    <col min="11599" max="11601" width="8" style="23" customWidth="1"/>
    <col min="11602" max="11776" width="9.140625" style="23"/>
    <col min="11777" max="11777" width="3.28515625" style="23" customWidth="1"/>
    <col min="11778" max="11778" width="6.85546875" style="23" customWidth="1"/>
    <col min="11779" max="11779" width="10.42578125" style="23" customWidth="1"/>
    <col min="11780" max="11780" width="6" style="23" customWidth="1"/>
    <col min="11781" max="11781" width="3" style="23" customWidth="1"/>
    <col min="11782" max="11782" width="6" style="23" customWidth="1"/>
    <col min="11783" max="11783" width="3.85546875" style="23" customWidth="1"/>
    <col min="11784" max="11849" width="6.7109375" style="23" customWidth="1"/>
    <col min="11850" max="11850" width="7.42578125" style="23" customWidth="1"/>
    <col min="11851" max="11852" width="6.7109375" style="23" customWidth="1"/>
    <col min="11853" max="11853" width="7.7109375" style="23" customWidth="1"/>
    <col min="11854" max="11854" width="6.7109375" style="23" customWidth="1"/>
    <col min="11855" max="11857" width="8" style="23" customWidth="1"/>
    <col min="11858" max="12032" width="9.140625" style="23"/>
    <col min="12033" max="12033" width="3.28515625" style="23" customWidth="1"/>
    <col min="12034" max="12034" width="6.85546875" style="23" customWidth="1"/>
    <col min="12035" max="12035" width="10.42578125" style="23" customWidth="1"/>
    <col min="12036" max="12036" width="6" style="23" customWidth="1"/>
    <col min="12037" max="12037" width="3" style="23" customWidth="1"/>
    <col min="12038" max="12038" width="6" style="23" customWidth="1"/>
    <col min="12039" max="12039" width="3.85546875" style="23" customWidth="1"/>
    <col min="12040" max="12105" width="6.7109375" style="23" customWidth="1"/>
    <col min="12106" max="12106" width="7.42578125" style="23" customWidth="1"/>
    <col min="12107" max="12108" width="6.7109375" style="23" customWidth="1"/>
    <col min="12109" max="12109" width="7.7109375" style="23" customWidth="1"/>
    <col min="12110" max="12110" width="6.7109375" style="23" customWidth="1"/>
    <col min="12111" max="12113" width="8" style="23" customWidth="1"/>
    <col min="12114" max="12288" width="9.140625" style="23"/>
    <col min="12289" max="12289" width="3.28515625" style="23" customWidth="1"/>
    <col min="12290" max="12290" width="6.85546875" style="23" customWidth="1"/>
    <col min="12291" max="12291" width="10.42578125" style="23" customWidth="1"/>
    <col min="12292" max="12292" width="6" style="23" customWidth="1"/>
    <col min="12293" max="12293" width="3" style="23" customWidth="1"/>
    <col min="12294" max="12294" width="6" style="23" customWidth="1"/>
    <col min="12295" max="12295" width="3.85546875" style="23" customWidth="1"/>
    <col min="12296" max="12361" width="6.7109375" style="23" customWidth="1"/>
    <col min="12362" max="12362" width="7.42578125" style="23" customWidth="1"/>
    <col min="12363" max="12364" width="6.7109375" style="23" customWidth="1"/>
    <col min="12365" max="12365" width="7.7109375" style="23" customWidth="1"/>
    <col min="12366" max="12366" width="6.7109375" style="23" customWidth="1"/>
    <col min="12367" max="12369" width="8" style="23" customWidth="1"/>
    <col min="12370" max="12544" width="9.140625" style="23"/>
    <col min="12545" max="12545" width="3.28515625" style="23" customWidth="1"/>
    <col min="12546" max="12546" width="6.85546875" style="23" customWidth="1"/>
    <col min="12547" max="12547" width="10.42578125" style="23" customWidth="1"/>
    <col min="12548" max="12548" width="6" style="23" customWidth="1"/>
    <col min="12549" max="12549" width="3" style="23" customWidth="1"/>
    <col min="12550" max="12550" width="6" style="23" customWidth="1"/>
    <col min="12551" max="12551" width="3.85546875" style="23" customWidth="1"/>
    <col min="12552" max="12617" width="6.7109375" style="23" customWidth="1"/>
    <col min="12618" max="12618" width="7.42578125" style="23" customWidth="1"/>
    <col min="12619" max="12620" width="6.7109375" style="23" customWidth="1"/>
    <col min="12621" max="12621" width="7.7109375" style="23" customWidth="1"/>
    <col min="12622" max="12622" width="6.7109375" style="23" customWidth="1"/>
    <col min="12623" max="12625" width="8" style="23" customWidth="1"/>
    <col min="12626" max="12800" width="9.140625" style="23"/>
    <col min="12801" max="12801" width="3.28515625" style="23" customWidth="1"/>
    <col min="12802" max="12802" width="6.85546875" style="23" customWidth="1"/>
    <col min="12803" max="12803" width="10.42578125" style="23" customWidth="1"/>
    <col min="12804" max="12804" width="6" style="23" customWidth="1"/>
    <col min="12805" max="12805" width="3" style="23" customWidth="1"/>
    <col min="12806" max="12806" width="6" style="23" customWidth="1"/>
    <col min="12807" max="12807" width="3.85546875" style="23" customWidth="1"/>
    <col min="12808" max="12873" width="6.7109375" style="23" customWidth="1"/>
    <col min="12874" max="12874" width="7.42578125" style="23" customWidth="1"/>
    <col min="12875" max="12876" width="6.7109375" style="23" customWidth="1"/>
    <col min="12877" max="12877" width="7.7109375" style="23" customWidth="1"/>
    <col min="12878" max="12878" width="6.7109375" style="23" customWidth="1"/>
    <col min="12879" max="12881" width="8" style="23" customWidth="1"/>
    <col min="12882" max="13056" width="9.140625" style="23"/>
    <col min="13057" max="13057" width="3.28515625" style="23" customWidth="1"/>
    <col min="13058" max="13058" width="6.85546875" style="23" customWidth="1"/>
    <col min="13059" max="13059" width="10.42578125" style="23" customWidth="1"/>
    <col min="13060" max="13060" width="6" style="23" customWidth="1"/>
    <col min="13061" max="13061" width="3" style="23" customWidth="1"/>
    <col min="13062" max="13062" width="6" style="23" customWidth="1"/>
    <col min="13063" max="13063" width="3.85546875" style="23" customWidth="1"/>
    <col min="13064" max="13129" width="6.7109375" style="23" customWidth="1"/>
    <col min="13130" max="13130" width="7.42578125" style="23" customWidth="1"/>
    <col min="13131" max="13132" width="6.7109375" style="23" customWidth="1"/>
    <col min="13133" max="13133" width="7.7109375" style="23" customWidth="1"/>
    <col min="13134" max="13134" width="6.7109375" style="23" customWidth="1"/>
    <col min="13135" max="13137" width="8" style="23" customWidth="1"/>
    <col min="13138" max="13312" width="9.140625" style="23"/>
    <col min="13313" max="13313" width="3.28515625" style="23" customWidth="1"/>
    <col min="13314" max="13314" width="6.85546875" style="23" customWidth="1"/>
    <col min="13315" max="13315" width="10.42578125" style="23" customWidth="1"/>
    <col min="13316" max="13316" width="6" style="23" customWidth="1"/>
    <col min="13317" max="13317" width="3" style="23" customWidth="1"/>
    <col min="13318" max="13318" width="6" style="23" customWidth="1"/>
    <col min="13319" max="13319" width="3.85546875" style="23" customWidth="1"/>
    <col min="13320" max="13385" width="6.7109375" style="23" customWidth="1"/>
    <col min="13386" max="13386" width="7.42578125" style="23" customWidth="1"/>
    <col min="13387" max="13388" width="6.7109375" style="23" customWidth="1"/>
    <col min="13389" max="13389" width="7.7109375" style="23" customWidth="1"/>
    <col min="13390" max="13390" width="6.7109375" style="23" customWidth="1"/>
    <col min="13391" max="13393" width="8" style="23" customWidth="1"/>
    <col min="13394" max="13568" width="9.140625" style="23"/>
    <col min="13569" max="13569" width="3.28515625" style="23" customWidth="1"/>
    <col min="13570" max="13570" width="6.85546875" style="23" customWidth="1"/>
    <col min="13571" max="13571" width="10.42578125" style="23" customWidth="1"/>
    <col min="13572" max="13572" width="6" style="23" customWidth="1"/>
    <col min="13573" max="13573" width="3" style="23" customWidth="1"/>
    <col min="13574" max="13574" width="6" style="23" customWidth="1"/>
    <col min="13575" max="13575" width="3.85546875" style="23" customWidth="1"/>
    <col min="13576" max="13641" width="6.7109375" style="23" customWidth="1"/>
    <col min="13642" max="13642" width="7.42578125" style="23" customWidth="1"/>
    <col min="13643" max="13644" width="6.7109375" style="23" customWidth="1"/>
    <col min="13645" max="13645" width="7.7109375" style="23" customWidth="1"/>
    <col min="13646" max="13646" width="6.7109375" style="23" customWidth="1"/>
    <col min="13647" max="13649" width="8" style="23" customWidth="1"/>
    <col min="13650" max="13824" width="9.140625" style="23"/>
    <col min="13825" max="13825" width="3.28515625" style="23" customWidth="1"/>
    <col min="13826" max="13826" width="6.85546875" style="23" customWidth="1"/>
    <col min="13827" max="13827" width="10.42578125" style="23" customWidth="1"/>
    <col min="13828" max="13828" width="6" style="23" customWidth="1"/>
    <col min="13829" max="13829" width="3" style="23" customWidth="1"/>
    <col min="13830" max="13830" width="6" style="23" customWidth="1"/>
    <col min="13831" max="13831" width="3.85546875" style="23" customWidth="1"/>
    <col min="13832" max="13897" width="6.7109375" style="23" customWidth="1"/>
    <col min="13898" max="13898" width="7.42578125" style="23" customWidth="1"/>
    <col min="13899" max="13900" width="6.7109375" style="23" customWidth="1"/>
    <col min="13901" max="13901" width="7.7109375" style="23" customWidth="1"/>
    <col min="13902" max="13902" width="6.7109375" style="23" customWidth="1"/>
    <col min="13903" max="13905" width="8" style="23" customWidth="1"/>
    <col min="13906" max="14080" width="9.140625" style="23"/>
    <col min="14081" max="14081" width="3.28515625" style="23" customWidth="1"/>
    <col min="14082" max="14082" width="6.85546875" style="23" customWidth="1"/>
    <col min="14083" max="14083" width="10.42578125" style="23" customWidth="1"/>
    <col min="14084" max="14084" width="6" style="23" customWidth="1"/>
    <col min="14085" max="14085" width="3" style="23" customWidth="1"/>
    <col min="14086" max="14086" width="6" style="23" customWidth="1"/>
    <col min="14087" max="14087" width="3.85546875" style="23" customWidth="1"/>
    <col min="14088" max="14153" width="6.7109375" style="23" customWidth="1"/>
    <col min="14154" max="14154" width="7.42578125" style="23" customWidth="1"/>
    <col min="14155" max="14156" width="6.7109375" style="23" customWidth="1"/>
    <col min="14157" max="14157" width="7.7109375" style="23" customWidth="1"/>
    <col min="14158" max="14158" width="6.7109375" style="23" customWidth="1"/>
    <col min="14159" max="14161" width="8" style="23" customWidth="1"/>
    <col min="14162" max="14336" width="9.140625" style="23"/>
    <col min="14337" max="14337" width="3.28515625" style="23" customWidth="1"/>
    <col min="14338" max="14338" width="6.85546875" style="23" customWidth="1"/>
    <col min="14339" max="14339" width="10.42578125" style="23" customWidth="1"/>
    <col min="14340" max="14340" width="6" style="23" customWidth="1"/>
    <col min="14341" max="14341" width="3" style="23" customWidth="1"/>
    <col min="14342" max="14342" width="6" style="23" customWidth="1"/>
    <col min="14343" max="14343" width="3.85546875" style="23" customWidth="1"/>
    <col min="14344" max="14409" width="6.7109375" style="23" customWidth="1"/>
    <col min="14410" max="14410" width="7.42578125" style="23" customWidth="1"/>
    <col min="14411" max="14412" width="6.7109375" style="23" customWidth="1"/>
    <col min="14413" max="14413" width="7.7109375" style="23" customWidth="1"/>
    <col min="14414" max="14414" width="6.7109375" style="23" customWidth="1"/>
    <col min="14415" max="14417" width="8" style="23" customWidth="1"/>
    <col min="14418" max="14592" width="9.140625" style="23"/>
    <col min="14593" max="14593" width="3.28515625" style="23" customWidth="1"/>
    <col min="14594" max="14594" width="6.85546875" style="23" customWidth="1"/>
    <col min="14595" max="14595" width="10.42578125" style="23" customWidth="1"/>
    <col min="14596" max="14596" width="6" style="23" customWidth="1"/>
    <col min="14597" max="14597" width="3" style="23" customWidth="1"/>
    <col min="14598" max="14598" width="6" style="23" customWidth="1"/>
    <col min="14599" max="14599" width="3.85546875" style="23" customWidth="1"/>
    <col min="14600" max="14665" width="6.7109375" style="23" customWidth="1"/>
    <col min="14666" max="14666" width="7.42578125" style="23" customWidth="1"/>
    <col min="14667" max="14668" width="6.7109375" style="23" customWidth="1"/>
    <col min="14669" max="14669" width="7.7109375" style="23" customWidth="1"/>
    <col min="14670" max="14670" width="6.7109375" style="23" customWidth="1"/>
    <col min="14671" max="14673" width="8" style="23" customWidth="1"/>
    <col min="14674" max="14848" width="9.140625" style="23"/>
    <col min="14849" max="14849" width="3.28515625" style="23" customWidth="1"/>
    <col min="14850" max="14850" width="6.85546875" style="23" customWidth="1"/>
    <col min="14851" max="14851" width="10.42578125" style="23" customWidth="1"/>
    <col min="14852" max="14852" width="6" style="23" customWidth="1"/>
    <col min="14853" max="14853" width="3" style="23" customWidth="1"/>
    <col min="14854" max="14854" width="6" style="23" customWidth="1"/>
    <col min="14855" max="14855" width="3.85546875" style="23" customWidth="1"/>
    <col min="14856" max="14921" width="6.7109375" style="23" customWidth="1"/>
    <col min="14922" max="14922" width="7.42578125" style="23" customWidth="1"/>
    <col min="14923" max="14924" width="6.7109375" style="23" customWidth="1"/>
    <col min="14925" max="14925" width="7.7109375" style="23" customWidth="1"/>
    <col min="14926" max="14926" width="6.7109375" style="23" customWidth="1"/>
    <col min="14927" max="14929" width="8" style="23" customWidth="1"/>
    <col min="14930" max="15104" width="9.140625" style="23"/>
    <col min="15105" max="15105" width="3.28515625" style="23" customWidth="1"/>
    <col min="15106" max="15106" width="6.85546875" style="23" customWidth="1"/>
    <col min="15107" max="15107" width="10.42578125" style="23" customWidth="1"/>
    <col min="15108" max="15108" width="6" style="23" customWidth="1"/>
    <col min="15109" max="15109" width="3" style="23" customWidth="1"/>
    <col min="15110" max="15110" width="6" style="23" customWidth="1"/>
    <col min="15111" max="15111" width="3.85546875" style="23" customWidth="1"/>
    <col min="15112" max="15177" width="6.7109375" style="23" customWidth="1"/>
    <col min="15178" max="15178" width="7.42578125" style="23" customWidth="1"/>
    <col min="15179" max="15180" width="6.7109375" style="23" customWidth="1"/>
    <col min="15181" max="15181" width="7.7109375" style="23" customWidth="1"/>
    <col min="15182" max="15182" width="6.7109375" style="23" customWidth="1"/>
    <col min="15183" max="15185" width="8" style="23" customWidth="1"/>
    <col min="15186" max="15360" width="9.140625" style="23"/>
    <col min="15361" max="15361" width="3.28515625" style="23" customWidth="1"/>
    <col min="15362" max="15362" width="6.85546875" style="23" customWidth="1"/>
    <col min="15363" max="15363" width="10.42578125" style="23" customWidth="1"/>
    <col min="15364" max="15364" width="6" style="23" customWidth="1"/>
    <col min="15365" max="15365" width="3" style="23" customWidth="1"/>
    <col min="15366" max="15366" width="6" style="23" customWidth="1"/>
    <col min="15367" max="15367" width="3.85546875" style="23" customWidth="1"/>
    <col min="15368" max="15433" width="6.7109375" style="23" customWidth="1"/>
    <col min="15434" max="15434" width="7.42578125" style="23" customWidth="1"/>
    <col min="15435" max="15436" width="6.7109375" style="23" customWidth="1"/>
    <col min="15437" max="15437" width="7.7109375" style="23" customWidth="1"/>
    <col min="15438" max="15438" width="6.7109375" style="23" customWidth="1"/>
    <col min="15439" max="15441" width="8" style="23" customWidth="1"/>
    <col min="15442" max="15616" width="9.140625" style="23"/>
    <col min="15617" max="15617" width="3.28515625" style="23" customWidth="1"/>
    <col min="15618" max="15618" width="6.85546875" style="23" customWidth="1"/>
    <col min="15619" max="15619" width="10.42578125" style="23" customWidth="1"/>
    <col min="15620" max="15620" width="6" style="23" customWidth="1"/>
    <col min="15621" max="15621" width="3" style="23" customWidth="1"/>
    <col min="15622" max="15622" width="6" style="23" customWidth="1"/>
    <col min="15623" max="15623" width="3.85546875" style="23" customWidth="1"/>
    <col min="15624" max="15689" width="6.7109375" style="23" customWidth="1"/>
    <col min="15690" max="15690" width="7.42578125" style="23" customWidth="1"/>
    <col min="15691" max="15692" width="6.7109375" style="23" customWidth="1"/>
    <col min="15693" max="15693" width="7.7109375" style="23" customWidth="1"/>
    <col min="15694" max="15694" width="6.7109375" style="23" customWidth="1"/>
    <col min="15695" max="15697" width="8" style="23" customWidth="1"/>
    <col min="15698" max="15872" width="9.140625" style="23"/>
    <col min="15873" max="15873" width="3.28515625" style="23" customWidth="1"/>
    <col min="15874" max="15874" width="6.85546875" style="23" customWidth="1"/>
    <col min="15875" max="15875" width="10.42578125" style="23" customWidth="1"/>
    <col min="15876" max="15876" width="6" style="23" customWidth="1"/>
    <col min="15877" max="15877" width="3" style="23" customWidth="1"/>
    <col min="15878" max="15878" width="6" style="23" customWidth="1"/>
    <col min="15879" max="15879" width="3.85546875" style="23" customWidth="1"/>
    <col min="15880" max="15945" width="6.7109375" style="23" customWidth="1"/>
    <col min="15946" max="15946" width="7.42578125" style="23" customWidth="1"/>
    <col min="15947" max="15948" width="6.7109375" style="23" customWidth="1"/>
    <col min="15949" max="15949" width="7.7109375" style="23" customWidth="1"/>
    <col min="15950" max="15950" width="6.7109375" style="23" customWidth="1"/>
    <col min="15951" max="15953" width="8" style="23" customWidth="1"/>
    <col min="15954" max="16128" width="9.140625" style="23"/>
    <col min="16129" max="16129" width="3.28515625" style="23" customWidth="1"/>
    <col min="16130" max="16130" width="6.85546875" style="23" customWidth="1"/>
    <col min="16131" max="16131" width="10.42578125" style="23" customWidth="1"/>
    <col min="16132" max="16132" width="6" style="23" customWidth="1"/>
    <col min="16133" max="16133" width="3" style="23" customWidth="1"/>
    <col min="16134" max="16134" width="6" style="23" customWidth="1"/>
    <col min="16135" max="16135" width="3.85546875" style="23" customWidth="1"/>
    <col min="16136" max="16201" width="6.7109375" style="23" customWidth="1"/>
    <col min="16202" max="16202" width="7.42578125" style="23" customWidth="1"/>
    <col min="16203" max="16204" width="6.7109375" style="23" customWidth="1"/>
    <col min="16205" max="16205" width="7.7109375" style="23" customWidth="1"/>
    <col min="16206" max="16206" width="6.7109375" style="23" customWidth="1"/>
    <col min="16207" max="16209" width="8" style="23" customWidth="1"/>
    <col min="16210" max="16384" width="9.140625" style="23"/>
  </cols>
  <sheetData>
    <row r="1" spans="1:79" ht="13.5" thickBot="1" x14ac:dyDescent="0.25"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1173"/>
      <c r="BW1" s="865"/>
      <c r="BX1" s="865"/>
    </row>
    <row r="2" spans="1:79" ht="13.5" thickBot="1" x14ac:dyDescent="0.25">
      <c r="A2" s="662" t="s">
        <v>2</v>
      </c>
      <c r="B2" s="663"/>
      <c r="C2" s="663"/>
      <c r="D2" s="975"/>
      <c r="E2" s="975"/>
      <c r="F2" s="664"/>
      <c r="G2" s="976"/>
      <c r="H2" s="977"/>
      <c r="I2" s="667">
        <v>1</v>
      </c>
      <c r="J2" s="668" t="s">
        <v>216</v>
      </c>
      <c r="K2" s="978"/>
      <c r="L2" s="667">
        <v>2</v>
      </c>
      <c r="M2" s="670" t="s">
        <v>216</v>
      </c>
      <c r="N2" s="977"/>
      <c r="O2" s="667">
        <v>3</v>
      </c>
      <c r="P2" s="668" t="s">
        <v>216</v>
      </c>
      <c r="Q2" s="978"/>
      <c r="R2" s="667">
        <v>4</v>
      </c>
      <c r="S2" s="670" t="s">
        <v>216</v>
      </c>
      <c r="T2" s="977"/>
      <c r="U2" s="667">
        <v>5</v>
      </c>
      <c r="V2" s="668" t="s">
        <v>216</v>
      </c>
      <c r="W2" s="977"/>
      <c r="X2" s="667">
        <v>6</v>
      </c>
      <c r="Y2" s="668" t="s">
        <v>216</v>
      </c>
      <c r="Z2" s="978"/>
      <c r="AA2" s="667">
        <v>7</v>
      </c>
      <c r="AB2" s="670" t="s">
        <v>216</v>
      </c>
      <c r="AC2" s="671"/>
      <c r="AD2" s="667">
        <v>8</v>
      </c>
      <c r="AE2" s="668" t="s">
        <v>216</v>
      </c>
      <c r="AF2" s="670"/>
      <c r="AG2" s="667">
        <v>9</v>
      </c>
      <c r="AH2" s="670" t="s">
        <v>216</v>
      </c>
      <c r="AI2" s="671"/>
      <c r="AJ2" s="667">
        <v>10</v>
      </c>
      <c r="AK2" s="668" t="s">
        <v>216</v>
      </c>
      <c r="AL2" s="671"/>
      <c r="AM2" s="667">
        <v>11</v>
      </c>
      <c r="AN2" s="668" t="s">
        <v>216</v>
      </c>
      <c r="AO2" s="670"/>
      <c r="AP2" s="667">
        <v>12</v>
      </c>
      <c r="AQ2" s="670" t="s">
        <v>216</v>
      </c>
      <c r="AR2" s="671"/>
      <c r="AS2" s="667">
        <v>13</v>
      </c>
      <c r="AT2" s="668" t="s">
        <v>216</v>
      </c>
      <c r="AU2" s="670"/>
      <c r="AV2" s="667">
        <v>14</v>
      </c>
      <c r="AW2" s="670" t="s">
        <v>216</v>
      </c>
      <c r="AX2" s="671"/>
      <c r="AY2" s="667">
        <v>15</v>
      </c>
      <c r="AZ2" s="668" t="s">
        <v>216</v>
      </c>
      <c r="BA2" s="671"/>
      <c r="BB2" s="667">
        <v>16</v>
      </c>
      <c r="BC2" s="668" t="s">
        <v>216</v>
      </c>
      <c r="BD2" s="670"/>
      <c r="BE2" s="667">
        <v>17</v>
      </c>
      <c r="BF2" s="670" t="s">
        <v>216</v>
      </c>
      <c r="BG2" s="671"/>
      <c r="BH2" s="667">
        <v>18</v>
      </c>
      <c r="BI2" s="668" t="s">
        <v>216</v>
      </c>
      <c r="BJ2" s="670"/>
      <c r="BK2" s="667">
        <v>19</v>
      </c>
      <c r="BL2" s="670" t="s">
        <v>216</v>
      </c>
      <c r="BM2" s="671"/>
      <c r="BN2" s="667">
        <v>20</v>
      </c>
      <c r="BO2" s="668" t="s">
        <v>216</v>
      </c>
      <c r="BP2" s="671"/>
      <c r="BQ2" s="667">
        <v>21</v>
      </c>
      <c r="BR2" s="668" t="s">
        <v>216</v>
      </c>
      <c r="BS2" s="670"/>
      <c r="BT2" s="667">
        <v>22</v>
      </c>
      <c r="BU2" s="670" t="s">
        <v>216</v>
      </c>
      <c r="BV2" s="671"/>
      <c r="BW2" s="667">
        <v>23</v>
      </c>
      <c r="BX2" s="668" t="s">
        <v>216</v>
      </c>
      <c r="BY2" s="671"/>
      <c r="BZ2" s="673" t="s">
        <v>217</v>
      </c>
      <c r="CA2" s="668" t="s">
        <v>216</v>
      </c>
    </row>
    <row r="3" spans="1:79" x14ac:dyDescent="0.2">
      <c r="A3" s="662" t="s">
        <v>218</v>
      </c>
      <c r="B3" s="663"/>
      <c r="C3" s="870" t="s">
        <v>219</v>
      </c>
      <c r="D3" s="980"/>
      <c r="E3" s="980"/>
      <c r="F3" s="976"/>
      <c r="G3" s="976"/>
      <c r="H3" s="679" t="s">
        <v>17</v>
      </c>
      <c r="I3" s="680" t="s">
        <v>18</v>
      </c>
      <c r="J3" s="681" t="s">
        <v>19</v>
      </c>
      <c r="K3" s="682" t="s">
        <v>17</v>
      </c>
      <c r="L3" s="680" t="s">
        <v>18</v>
      </c>
      <c r="M3" s="683" t="s">
        <v>19</v>
      </c>
      <c r="N3" s="679" t="s">
        <v>17</v>
      </c>
      <c r="O3" s="680" t="s">
        <v>18</v>
      </c>
      <c r="P3" s="681" t="s">
        <v>19</v>
      </c>
      <c r="Q3" s="682" t="s">
        <v>17</v>
      </c>
      <c r="R3" s="680" t="s">
        <v>18</v>
      </c>
      <c r="S3" s="683" t="s">
        <v>19</v>
      </c>
      <c r="T3" s="679" t="s">
        <v>17</v>
      </c>
      <c r="U3" s="680" t="s">
        <v>18</v>
      </c>
      <c r="V3" s="681" t="s">
        <v>19</v>
      </c>
      <c r="W3" s="679" t="s">
        <v>17</v>
      </c>
      <c r="X3" s="680" t="s">
        <v>18</v>
      </c>
      <c r="Y3" s="681" t="s">
        <v>19</v>
      </c>
      <c r="Z3" s="682" t="s">
        <v>17</v>
      </c>
      <c r="AA3" s="680" t="s">
        <v>18</v>
      </c>
      <c r="AB3" s="683" t="s">
        <v>19</v>
      </c>
      <c r="AC3" s="679" t="s">
        <v>17</v>
      </c>
      <c r="AD3" s="680" t="s">
        <v>18</v>
      </c>
      <c r="AE3" s="681" t="s">
        <v>19</v>
      </c>
      <c r="AF3" s="682" t="s">
        <v>17</v>
      </c>
      <c r="AG3" s="680" t="s">
        <v>18</v>
      </c>
      <c r="AH3" s="683" t="s">
        <v>19</v>
      </c>
      <c r="AI3" s="679" t="s">
        <v>17</v>
      </c>
      <c r="AJ3" s="680" t="s">
        <v>18</v>
      </c>
      <c r="AK3" s="681" t="s">
        <v>19</v>
      </c>
      <c r="AL3" s="679" t="s">
        <v>17</v>
      </c>
      <c r="AM3" s="680" t="s">
        <v>18</v>
      </c>
      <c r="AN3" s="681" t="s">
        <v>19</v>
      </c>
      <c r="AO3" s="682" t="s">
        <v>17</v>
      </c>
      <c r="AP3" s="680" t="s">
        <v>18</v>
      </c>
      <c r="AQ3" s="683" t="s">
        <v>19</v>
      </c>
      <c r="AR3" s="679" t="s">
        <v>17</v>
      </c>
      <c r="AS3" s="680" t="s">
        <v>18</v>
      </c>
      <c r="AT3" s="681" t="s">
        <v>19</v>
      </c>
      <c r="AU3" s="682" t="s">
        <v>17</v>
      </c>
      <c r="AV3" s="680" t="s">
        <v>18</v>
      </c>
      <c r="AW3" s="683" t="s">
        <v>19</v>
      </c>
      <c r="AX3" s="679" t="s">
        <v>17</v>
      </c>
      <c r="AY3" s="680" t="s">
        <v>18</v>
      </c>
      <c r="AZ3" s="681" t="s">
        <v>19</v>
      </c>
      <c r="BA3" s="679" t="s">
        <v>17</v>
      </c>
      <c r="BB3" s="680" t="s">
        <v>18</v>
      </c>
      <c r="BC3" s="681" t="s">
        <v>19</v>
      </c>
      <c r="BD3" s="684" t="s">
        <v>17</v>
      </c>
      <c r="BE3" s="680" t="s">
        <v>18</v>
      </c>
      <c r="BF3" s="683" t="s">
        <v>19</v>
      </c>
      <c r="BG3" s="685" t="s">
        <v>17</v>
      </c>
      <c r="BH3" s="680" t="s">
        <v>18</v>
      </c>
      <c r="BI3" s="681" t="s">
        <v>19</v>
      </c>
      <c r="BJ3" s="684" t="s">
        <v>17</v>
      </c>
      <c r="BK3" s="680" t="s">
        <v>18</v>
      </c>
      <c r="BL3" s="683" t="s">
        <v>19</v>
      </c>
      <c r="BM3" s="685" t="s">
        <v>17</v>
      </c>
      <c r="BN3" s="680" t="s">
        <v>18</v>
      </c>
      <c r="BO3" s="681" t="s">
        <v>19</v>
      </c>
      <c r="BP3" s="685" t="s">
        <v>17</v>
      </c>
      <c r="BQ3" s="680" t="s">
        <v>18</v>
      </c>
      <c r="BR3" s="681" t="s">
        <v>19</v>
      </c>
      <c r="BS3" s="684" t="s">
        <v>17</v>
      </c>
      <c r="BT3" s="680" t="s">
        <v>18</v>
      </c>
      <c r="BU3" s="683" t="s">
        <v>19</v>
      </c>
      <c r="BV3" s="685" t="s">
        <v>17</v>
      </c>
      <c r="BW3" s="680" t="s">
        <v>18</v>
      </c>
      <c r="BX3" s="681" t="s">
        <v>19</v>
      </c>
      <c r="BY3" s="685" t="s">
        <v>17</v>
      </c>
      <c r="BZ3" s="680" t="s">
        <v>18</v>
      </c>
      <c r="CA3" s="681" t="s">
        <v>19</v>
      </c>
    </row>
    <row r="4" spans="1:79" ht="13.5" thickBot="1" x14ac:dyDescent="0.25">
      <c r="A4" s="799" t="s">
        <v>220</v>
      </c>
      <c r="B4" s="871"/>
      <c r="C4" s="982" t="s">
        <v>221</v>
      </c>
      <c r="D4" s="769"/>
      <c r="E4" s="769"/>
      <c r="F4" s="769"/>
      <c r="G4" s="769"/>
      <c r="H4" s="983" t="s">
        <v>20</v>
      </c>
      <c r="I4" s="984" t="s">
        <v>21</v>
      </c>
      <c r="J4" s="985" t="s">
        <v>22</v>
      </c>
      <c r="K4" s="986" t="s">
        <v>20</v>
      </c>
      <c r="L4" s="984" t="s">
        <v>21</v>
      </c>
      <c r="M4" s="987" t="s">
        <v>22</v>
      </c>
      <c r="N4" s="983" t="s">
        <v>20</v>
      </c>
      <c r="O4" s="984" t="s">
        <v>21</v>
      </c>
      <c r="P4" s="985" t="s">
        <v>22</v>
      </c>
      <c r="Q4" s="986" t="s">
        <v>20</v>
      </c>
      <c r="R4" s="984" t="s">
        <v>21</v>
      </c>
      <c r="S4" s="987" t="s">
        <v>22</v>
      </c>
      <c r="T4" s="983" t="s">
        <v>20</v>
      </c>
      <c r="U4" s="984" t="s">
        <v>21</v>
      </c>
      <c r="V4" s="985" t="s">
        <v>22</v>
      </c>
      <c r="W4" s="983" t="s">
        <v>20</v>
      </c>
      <c r="X4" s="984" t="s">
        <v>21</v>
      </c>
      <c r="Y4" s="985" t="s">
        <v>22</v>
      </c>
      <c r="Z4" s="986" t="s">
        <v>20</v>
      </c>
      <c r="AA4" s="984" t="s">
        <v>21</v>
      </c>
      <c r="AB4" s="987" t="s">
        <v>22</v>
      </c>
      <c r="AC4" s="983" t="s">
        <v>20</v>
      </c>
      <c r="AD4" s="984" t="s">
        <v>21</v>
      </c>
      <c r="AE4" s="985" t="s">
        <v>22</v>
      </c>
      <c r="AF4" s="986" t="s">
        <v>20</v>
      </c>
      <c r="AG4" s="984" t="s">
        <v>21</v>
      </c>
      <c r="AH4" s="987" t="s">
        <v>22</v>
      </c>
      <c r="AI4" s="983" t="s">
        <v>20</v>
      </c>
      <c r="AJ4" s="984" t="s">
        <v>21</v>
      </c>
      <c r="AK4" s="985" t="s">
        <v>22</v>
      </c>
      <c r="AL4" s="983" t="s">
        <v>20</v>
      </c>
      <c r="AM4" s="984" t="s">
        <v>21</v>
      </c>
      <c r="AN4" s="985" t="s">
        <v>22</v>
      </c>
      <c r="AO4" s="986" t="s">
        <v>20</v>
      </c>
      <c r="AP4" s="984" t="s">
        <v>21</v>
      </c>
      <c r="AQ4" s="987" t="s">
        <v>22</v>
      </c>
      <c r="AR4" s="983" t="s">
        <v>20</v>
      </c>
      <c r="AS4" s="984" t="s">
        <v>21</v>
      </c>
      <c r="AT4" s="985" t="s">
        <v>22</v>
      </c>
      <c r="AU4" s="986" t="s">
        <v>20</v>
      </c>
      <c r="AV4" s="984" t="s">
        <v>21</v>
      </c>
      <c r="AW4" s="987" t="s">
        <v>22</v>
      </c>
      <c r="AX4" s="983" t="s">
        <v>20</v>
      </c>
      <c r="AY4" s="984" t="s">
        <v>21</v>
      </c>
      <c r="AZ4" s="985" t="s">
        <v>22</v>
      </c>
      <c r="BA4" s="983" t="s">
        <v>20</v>
      </c>
      <c r="BB4" s="984" t="s">
        <v>21</v>
      </c>
      <c r="BC4" s="985" t="s">
        <v>22</v>
      </c>
      <c r="BD4" s="986" t="s">
        <v>20</v>
      </c>
      <c r="BE4" s="984" t="s">
        <v>21</v>
      </c>
      <c r="BF4" s="987" t="s">
        <v>22</v>
      </c>
      <c r="BG4" s="983" t="s">
        <v>20</v>
      </c>
      <c r="BH4" s="984" t="s">
        <v>21</v>
      </c>
      <c r="BI4" s="985" t="s">
        <v>22</v>
      </c>
      <c r="BJ4" s="986" t="s">
        <v>20</v>
      </c>
      <c r="BK4" s="984" t="s">
        <v>21</v>
      </c>
      <c r="BL4" s="987" t="s">
        <v>22</v>
      </c>
      <c r="BM4" s="983" t="s">
        <v>20</v>
      </c>
      <c r="BN4" s="984" t="s">
        <v>21</v>
      </c>
      <c r="BO4" s="985" t="s">
        <v>22</v>
      </c>
      <c r="BP4" s="983" t="s">
        <v>20</v>
      </c>
      <c r="BQ4" s="984" t="s">
        <v>21</v>
      </c>
      <c r="BR4" s="985" t="s">
        <v>22</v>
      </c>
      <c r="BS4" s="986" t="s">
        <v>20</v>
      </c>
      <c r="BT4" s="984" t="s">
        <v>21</v>
      </c>
      <c r="BU4" s="987" t="s">
        <v>22</v>
      </c>
      <c r="BV4" s="983" t="s">
        <v>20</v>
      </c>
      <c r="BW4" s="984" t="s">
        <v>21</v>
      </c>
      <c r="BX4" s="985" t="s">
        <v>22</v>
      </c>
      <c r="BY4" s="983" t="s">
        <v>20</v>
      </c>
      <c r="BZ4" s="984" t="s">
        <v>21</v>
      </c>
      <c r="CA4" s="985" t="s">
        <v>22</v>
      </c>
    </row>
    <row r="5" spans="1:79" x14ac:dyDescent="0.2">
      <c r="A5" s="989"/>
      <c r="B5" s="752"/>
      <c r="D5" s="753" t="s">
        <v>24</v>
      </c>
      <c r="E5" s="752"/>
      <c r="F5" s="1174" t="s">
        <v>222</v>
      </c>
      <c r="G5" s="991"/>
      <c r="H5" s="992"/>
      <c r="I5" s="995"/>
      <c r="J5" s="997"/>
      <c r="K5" s="994"/>
      <c r="L5" s="995"/>
      <c r="M5" s="996"/>
      <c r="N5" s="992"/>
      <c r="O5" s="995"/>
      <c r="P5" s="997"/>
      <c r="Q5" s="994"/>
      <c r="R5" s="995"/>
      <c r="S5" s="996"/>
      <c r="T5" s="992"/>
      <c r="U5" s="995"/>
      <c r="V5" s="997"/>
      <c r="W5" s="992"/>
      <c r="X5" s="995"/>
      <c r="Y5" s="997"/>
      <c r="Z5" s="994"/>
      <c r="AA5" s="995"/>
      <c r="AB5" s="996"/>
      <c r="AC5" s="1001"/>
      <c r="AD5" s="999"/>
      <c r="AE5" s="1000"/>
      <c r="AF5" s="1001"/>
      <c r="AG5" s="999"/>
      <c r="AH5" s="1000"/>
      <c r="AI5" s="994"/>
      <c r="AJ5" s="857"/>
      <c r="AK5" s="997"/>
      <c r="AL5" s="992"/>
      <c r="AM5" s="857"/>
      <c r="AN5" s="997"/>
      <c r="AO5" s="994"/>
      <c r="AP5" s="857"/>
      <c r="AQ5" s="996"/>
      <c r="AR5" s="992"/>
      <c r="AS5" s="857"/>
      <c r="AT5" s="997"/>
      <c r="AU5" s="994"/>
      <c r="AV5" s="857"/>
      <c r="AW5" s="996"/>
      <c r="AX5" s="992"/>
      <c r="AY5" s="857"/>
      <c r="AZ5" s="997"/>
      <c r="BA5" s="992"/>
      <c r="BB5" s="857"/>
      <c r="BC5" s="997"/>
      <c r="BD5" s="998"/>
      <c r="BE5" s="999"/>
      <c r="BF5" s="1002"/>
      <c r="BG5" s="1001"/>
      <c r="BH5" s="999"/>
      <c r="BI5" s="1000"/>
      <c r="BJ5" s="998"/>
      <c r="BK5" s="999"/>
      <c r="BL5" s="1002"/>
      <c r="BM5" s="1001"/>
      <c r="BN5" s="999"/>
      <c r="BO5" s="1000"/>
      <c r="BP5" s="1001"/>
      <c r="BQ5" s="999"/>
      <c r="BR5" s="1000"/>
      <c r="BS5" s="998"/>
      <c r="BT5" s="999"/>
      <c r="BU5" s="1002"/>
      <c r="BV5" s="1001"/>
      <c r="BW5" s="999"/>
      <c r="BX5" s="1000"/>
      <c r="BY5" s="1001"/>
      <c r="BZ5" s="999"/>
      <c r="CA5" s="1000"/>
    </row>
    <row r="6" spans="1:79" x14ac:dyDescent="0.2">
      <c r="A6" s="778"/>
      <c r="B6" s="1003"/>
      <c r="D6" s="770"/>
      <c r="E6" s="771"/>
      <c r="F6" s="775" t="s">
        <v>223</v>
      </c>
      <c r="G6" s="991"/>
      <c r="H6" s="711">
        <v>350</v>
      </c>
      <c r="I6" s="993">
        <v>3</v>
      </c>
      <c r="J6" s="1012">
        <v>0.24960000000000002</v>
      </c>
      <c r="K6" s="711">
        <v>340</v>
      </c>
      <c r="L6" s="993">
        <v>3</v>
      </c>
      <c r="M6" s="1012">
        <v>0.24960000000000002</v>
      </c>
      <c r="N6" s="711">
        <v>340</v>
      </c>
      <c r="O6" s="993">
        <v>3</v>
      </c>
      <c r="P6" s="1012">
        <v>0.24960000000000002</v>
      </c>
      <c r="Q6" s="711">
        <v>330</v>
      </c>
      <c r="R6" s="993">
        <v>3</v>
      </c>
      <c r="S6" s="1012">
        <v>0.24960000000000002</v>
      </c>
      <c r="T6" s="711">
        <v>350</v>
      </c>
      <c r="U6" s="993">
        <v>3.1</v>
      </c>
      <c r="V6" s="1012">
        <v>0.24960000000000002</v>
      </c>
      <c r="W6" s="711">
        <v>370</v>
      </c>
      <c r="X6" s="993">
        <v>3.5</v>
      </c>
      <c r="Y6" s="1012">
        <v>0.24960000000000002</v>
      </c>
      <c r="Z6" s="711">
        <v>450</v>
      </c>
      <c r="AA6" s="993">
        <v>4</v>
      </c>
      <c r="AB6" s="1012">
        <v>0.24960000000000002</v>
      </c>
      <c r="AC6" s="711">
        <v>465</v>
      </c>
      <c r="AD6" s="993">
        <v>4</v>
      </c>
      <c r="AE6" s="1012">
        <v>0.24960000000000002</v>
      </c>
      <c r="AF6" s="711">
        <v>480</v>
      </c>
      <c r="AG6" s="993">
        <v>4</v>
      </c>
      <c r="AH6" s="1012">
        <v>0.24960000000000002</v>
      </c>
      <c r="AI6" s="711">
        <v>500</v>
      </c>
      <c r="AJ6" s="993">
        <v>4</v>
      </c>
      <c r="AK6" s="1012">
        <v>0.24960000000000002</v>
      </c>
      <c r="AL6" s="711">
        <v>450</v>
      </c>
      <c r="AM6" s="993">
        <v>4</v>
      </c>
      <c r="AN6" s="1012">
        <v>0.24960000000000002</v>
      </c>
      <c r="AO6" s="711">
        <v>510</v>
      </c>
      <c r="AP6" s="993">
        <v>4</v>
      </c>
      <c r="AQ6" s="1012">
        <v>0.24960000000000002</v>
      </c>
      <c r="AR6" s="711">
        <v>505</v>
      </c>
      <c r="AS6" s="993">
        <v>4</v>
      </c>
      <c r="AT6" s="1012">
        <v>0.24960000000000002</v>
      </c>
      <c r="AU6" s="711">
        <v>505</v>
      </c>
      <c r="AV6" s="993">
        <v>4</v>
      </c>
      <c r="AW6" s="1012">
        <v>0.24960000000000002</v>
      </c>
      <c r="AX6" s="711">
        <v>505</v>
      </c>
      <c r="AY6" s="993">
        <v>4</v>
      </c>
      <c r="AZ6" s="1012">
        <v>0.24960000000000002</v>
      </c>
      <c r="BA6" s="711">
        <v>530</v>
      </c>
      <c r="BB6" s="993">
        <v>4.5999999999999996</v>
      </c>
      <c r="BC6" s="1012">
        <v>0.24960000000000002</v>
      </c>
      <c r="BD6" s="711">
        <v>570</v>
      </c>
      <c r="BE6" s="993">
        <v>4.8</v>
      </c>
      <c r="BF6" s="1012">
        <v>0.24960000000000002</v>
      </c>
      <c r="BG6" s="711">
        <v>555</v>
      </c>
      <c r="BH6" s="993">
        <v>4.8</v>
      </c>
      <c r="BI6" s="1012">
        <v>0.24960000000000002</v>
      </c>
      <c r="BJ6" s="711">
        <v>555</v>
      </c>
      <c r="BK6" s="993">
        <v>4.8</v>
      </c>
      <c r="BL6" s="1012">
        <v>0.24960000000000002</v>
      </c>
      <c r="BM6" s="711">
        <v>540</v>
      </c>
      <c r="BN6" s="993">
        <v>4.5</v>
      </c>
      <c r="BO6" s="1012">
        <v>0.24960000000000002</v>
      </c>
      <c r="BP6" s="711">
        <v>540</v>
      </c>
      <c r="BQ6" s="993">
        <v>4.5</v>
      </c>
      <c r="BR6" s="1012">
        <v>0.24960000000000002</v>
      </c>
      <c r="BS6" s="711">
        <v>495</v>
      </c>
      <c r="BT6" s="993">
        <v>3.8</v>
      </c>
      <c r="BU6" s="1012">
        <v>0.24960000000000002</v>
      </c>
      <c r="BV6" s="711">
        <v>455</v>
      </c>
      <c r="BW6" s="993">
        <v>3.6</v>
      </c>
      <c r="BX6" s="1012">
        <v>0.24960000000000002</v>
      </c>
      <c r="BY6" s="711">
        <v>325</v>
      </c>
      <c r="BZ6" s="993">
        <v>3.5</v>
      </c>
      <c r="CA6" s="1012">
        <v>0.24960000000000002</v>
      </c>
    </row>
    <row r="7" spans="1:79" ht="13.5" customHeight="1" thickBot="1" x14ac:dyDescent="0.25">
      <c r="A7" s="778"/>
      <c r="B7" s="1005"/>
      <c r="D7" s="767"/>
      <c r="E7" s="765"/>
      <c r="F7" s="1006"/>
      <c r="G7" s="865"/>
      <c r="H7" s="1007"/>
      <c r="I7" s="1010"/>
      <c r="J7" s="1009"/>
      <c r="K7" s="1175"/>
      <c r="L7" s="1010"/>
      <c r="M7" s="1011"/>
      <c r="N7" s="1007"/>
      <c r="O7" s="1010"/>
      <c r="P7" s="1009"/>
      <c r="Q7" s="1175"/>
      <c r="R7" s="1010"/>
      <c r="S7" s="1011"/>
      <c r="T7" s="1007"/>
      <c r="U7" s="1010"/>
      <c r="V7" s="1009"/>
      <c r="W7" s="1007"/>
      <c r="X7" s="1010"/>
      <c r="Y7" s="1009"/>
      <c r="Z7" s="1175"/>
      <c r="AA7" s="1010"/>
      <c r="AB7" s="1011"/>
      <c r="AC7" s="1007"/>
      <c r="AD7" s="1010"/>
      <c r="AE7" s="1009"/>
      <c r="AF7" s="1007"/>
      <c r="AG7" s="1010"/>
      <c r="AH7" s="1009"/>
      <c r="AI7" s="1175"/>
      <c r="AJ7" s="1010"/>
      <c r="AK7" s="1009"/>
      <c r="AL7" s="1007"/>
      <c r="AM7" s="1010"/>
      <c r="AN7" s="1009"/>
      <c r="AO7" s="1175"/>
      <c r="AP7" s="1010"/>
      <c r="AQ7" s="1011"/>
      <c r="AR7" s="1007"/>
      <c r="AS7" s="1010"/>
      <c r="AT7" s="1009"/>
      <c r="AU7" s="1175"/>
      <c r="AV7" s="1010"/>
      <c r="AW7" s="1011"/>
      <c r="AX7" s="1007"/>
      <c r="AY7" s="1010"/>
      <c r="AZ7" s="1009"/>
      <c r="BA7" s="1007"/>
      <c r="BB7" s="1010"/>
      <c r="BC7" s="1009"/>
      <c r="BD7" s="1176"/>
      <c r="BE7" s="1013"/>
      <c r="BF7" s="1015"/>
      <c r="BG7" s="1111"/>
      <c r="BH7" s="1013"/>
      <c r="BI7" s="1014"/>
      <c r="BJ7" s="1176"/>
      <c r="BK7" s="1013"/>
      <c r="BL7" s="1015"/>
      <c r="BM7" s="1111"/>
      <c r="BN7" s="1013"/>
      <c r="BO7" s="1014"/>
      <c r="BP7" s="1111"/>
      <c r="BQ7" s="1013"/>
      <c r="BR7" s="1014"/>
      <c r="BS7" s="1176"/>
      <c r="BT7" s="1013"/>
      <c r="BU7" s="1015"/>
      <c r="BV7" s="1111"/>
      <c r="BW7" s="1013"/>
      <c r="BX7" s="1014"/>
      <c r="BY7" s="1111"/>
      <c r="BZ7" s="1013"/>
      <c r="CA7" s="1014"/>
    </row>
    <row r="8" spans="1:79" x14ac:dyDescent="0.2">
      <c r="A8" s="770"/>
      <c r="B8" s="771" t="s">
        <v>23</v>
      </c>
      <c r="C8" s="1177">
        <v>25</v>
      </c>
      <c r="D8" s="751" t="s">
        <v>28</v>
      </c>
      <c r="E8" s="752"/>
      <c r="F8" s="990" t="s">
        <v>222</v>
      </c>
      <c r="G8" s="1017"/>
      <c r="H8" s="1001">
        <v>116</v>
      </c>
      <c r="I8" s="999"/>
      <c r="J8" s="1000"/>
      <c r="K8" s="1001">
        <v>116</v>
      </c>
      <c r="L8" s="999"/>
      <c r="M8" s="1000"/>
      <c r="N8" s="1001">
        <v>116</v>
      </c>
      <c r="O8" s="999"/>
      <c r="P8" s="1000"/>
      <c r="Q8" s="1001">
        <v>116</v>
      </c>
      <c r="R8" s="999"/>
      <c r="S8" s="1000"/>
      <c r="T8" s="1001">
        <v>116</v>
      </c>
      <c r="U8" s="999"/>
      <c r="V8" s="1000"/>
      <c r="W8" s="1001">
        <v>116</v>
      </c>
      <c r="X8" s="999"/>
      <c r="Y8" s="1000"/>
      <c r="Z8" s="1001">
        <v>115</v>
      </c>
      <c r="AA8" s="999"/>
      <c r="AB8" s="1000"/>
      <c r="AC8" s="1001">
        <v>116</v>
      </c>
      <c r="AD8" s="999"/>
      <c r="AE8" s="1000"/>
      <c r="AF8" s="1001">
        <v>116</v>
      </c>
      <c r="AG8" s="999"/>
      <c r="AH8" s="1000"/>
      <c r="AI8" s="1001">
        <v>116</v>
      </c>
      <c r="AJ8" s="999"/>
      <c r="AK8" s="1000"/>
      <c r="AL8" s="1001">
        <v>116</v>
      </c>
      <c r="AM8" s="999"/>
      <c r="AN8" s="1000"/>
      <c r="AO8" s="1001">
        <v>116</v>
      </c>
      <c r="AP8" s="999"/>
      <c r="AQ8" s="1000"/>
      <c r="AR8" s="1001">
        <v>116</v>
      </c>
      <c r="AS8" s="999"/>
      <c r="AT8" s="1000"/>
      <c r="AU8" s="1001">
        <v>116</v>
      </c>
      <c r="AV8" s="999"/>
      <c r="AW8" s="1000"/>
      <c r="AX8" s="1001">
        <v>116</v>
      </c>
      <c r="AY8" s="999"/>
      <c r="AZ8" s="1000"/>
      <c r="BA8" s="1001">
        <v>116</v>
      </c>
      <c r="BB8" s="999"/>
      <c r="BC8" s="1000"/>
      <c r="BD8" s="1001">
        <v>116</v>
      </c>
      <c r="BE8" s="999"/>
      <c r="BF8" s="1000"/>
      <c r="BG8" s="1001">
        <v>116</v>
      </c>
      <c r="BH8" s="999"/>
      <c r="BI8" s="1000"/>
      <c r="BJ8" s="1001">
        <v>116</v>
      </c>
      <c r="BK8" s="999"/>
      <c r="BL8" s="1000"/>
      <c r="BM8" s="1001">
        <v>116</v>
      </c>
      <c r="BN8" s="999"/>
      <c r="BO8" s="1000"/>
      <c r="BP8" s="1001">
        <v>116</v>
      </c>
      <c r="BQ8" s="999"/>
      <c r="BR8" s="1000"/>
      <c r="BS8" s="1001">
        <v>116</v>
      </c>
      <c r="BT8" s="999"/>
      <c r="BU8" s="1000"/>
      <c r="BV8" s="1001">
        <v>116</v>
      </c>
      <c r="BW8" s="999"/>
      <c r="BX8" s="1000"/>
      <c r="BY8" s="1001">
        <v>116</v>
      </c>
      <c r="BZ8" s="999"/>
      <c r="CA8" s="1000"/>
    </row>
    <row r="9" spans="1:79" x14ac:dyDescent="0.2">
      <c r="A9" s="770"/>
      <c r="B9" s="771"/>
      <c r="C9" s="865"/>
      <c r="D9" s="770"/>
      <c r="E9" s="771"/>
      <c r="F9" s="1020" t="s">
        <v>223</v>
      </c>
      <c r="G9" s="1021"/>
      <c r="H9" s="992">
        <v>10.4</v>
      </c>
      <c r="I9" s="1023"/>
      <c r="J9" s="1022"/>
      <c r="K9" s="992">
        <v>10.4</v>
      </c>
      <c r="L9" s="1023"/>
      <c r="M9" s="1022"/>
      <c r="N9" s="992">
        <v>10.4</v>
      </c>
      <c r="O9" s="1023"/>
      <c r="P9" s="1022"/>
      <c r="Q9" s="992">
        <v>10.4</v>
      </c>
      <c r="R9" s="1023"/>
      <c r="S9" s="1022"/>
      <c r="T9" s="992">
        <v>10.4</v>
      </c>
      <c r="U9" s="1023"/>
      <c r="V9" s="1022"/>
      <c r="W9" s="992">
        <v>10.4</v>
      </c>
      <c r="X9" s="1023"/>
      <c r="Y9" s="1022"/>
      <c r="Z9" s="992">
        <v>10.3</v>
      </c>
      <c r="AA9" s="1023"/>
      <c r="AB9" s="1022"/>
      <c r="AC9" s="992">
        <v>10.3</v>
      </c>
      <c r="AD9" s="1023"/>
      <c r="AE9" s="1022"/>
      <c r="AF9" s="992">
        <v>10.4</v>
      </c>
      <c r="AG9" s="1023"/>
      <c r="AH9" s="1022"/>
      <c r="AI9" s="992">
        <v>10.4</v>
      </c>
      <c r="AJ9" s="1023"/>
      <c r="AK9" s="1022"/>
      <c r="AL9" s="992">
        <v>10.4</v>
      </c>
      <c r="AM9" s="1023"/>
      <c r="AN9" s="1022"/>
      <c r="AO9" s="992">
        <v>10.4</v>
      </c>
      <c r="AP9" s="1023"/>
      <c r="AQ9" s="1022"/>
      <c r="AR9" s="992">
        <v>10.4</v>
      </c>
      <c r="AS9" s="1023"/>
      <c r="AT9" s="1022"/>
      <c r="AU9" s="992">
        <v>10.4</v>
      </c>
      <c r="AV9" s="1023"/>
      <c r="AW9" s="1022"/>
      <c r="AX9" s="992">
        <v>10.4</v>
      </c>
      <c r="AY9" s="1023"/>
      <c r="AZ9" s="1022"/>
      <c r="BA9" s="992">
        <v>10.3</v>
      </c>
      <c r="BB9" s="1023"/>
      <c r="BC9" s="1022"/>
      <c r="BD9" s="992">
        <v>10.3</v>
      </c>
      <c r="BE9" s="1023"/>
      <c r="BF9" s="1022"/>
      <c r="BG9" s="992">
        <v>10.3</v>
      </c>
      <c r="BH9" s="1023"/>
      <c r="BI9" s="1022"/>
      <c r="BJ9" s="992">
        <v>10.3</v>
      </c>
      <c r="BK9" s="1023"/>
      <c r="BL9" s="1022"/>
      <c r="BM9" s="992">
        <v>10.4</v>
      </c>
      <c r="BN9" s="1023"/>
      <c r="BO9" s="1022"/>
      <c r="BP9" s="992">
        <v>10.4</v>
      </c>
      <c r="BQ9" s="1023"/>
      <c r="BR9" s="1022"/>
      <c r="BS9" s="992">
        <v>10.4</v>
      </c>
      <c r="BT9" s="1023"/>
      <c r="BU9" s="1022"/>
      <c r="BV9" s="992">
        <v>10.4</v>
      </c>
      <c r="BW9" s="1023"/>
      <c r="BX9" s="1022"/>
      <c r="BY9" s="992">
        <v>10.4</v>
      </c>
      <c r="BZ9" s="1023"/>
      <c r="CA9" s="1022"/>
    </row>
    <row r="10" spans="1:79" ht="13.5" thickBot="1" x14ac:dyDescent="0.25">
      <c r="A10" s="770"/>
      <c r="B10" s="771"/>
      <c r="C10" s="865"/>
      <c r="D10" s="767"/>
      <c r="E10" s="765"/>
      <c r="F10" s="1006"/>
      <c r="G10" s="1024"/>
      <c r="H10" s="1042"/>
      <c r="I10" s="1178"/>
      <c r="J10" s="1179"/>
      <c r="K10" s="1042"/>
      <c r="L10" s="1178"/>
      <c r="M10" s="1179"/>
      <c r="N10" s="1042"/>
      <c r="O10" s="1178"/>
      <c r="P10" s="1179"/>
      <c r="Q10" s="1042"/>
      <c r="R10" s="1178"/>
      <c r="S10" s="1179"/>
      <c r="T10" s="1042"/>
      <c r="U10" s="1178"/>
      <c r="V10" s="1179"/>
      <c r="W10" s="1042"/>
      <c r="X10" s="1178"/>
      <c r="Y10" s="1179"/>
      <c r="Z10" s="1042"/>
      <c r="AA10" s="1178"/>
      <c r="AB10" s="1179"/>
      <c r="AC10" s="1042"/>
      <c r="AD10" s="1178"/>
      <c r="AE10" s="1179"/>
      <c r="AF10" s="1042"/>
      <c r="AG10" s="1178"/>
      <c r="AH10" s="1179"/>
      <c r="AI10" s="1042"/>
      <c r="AJ10" s="1178"/>
      <c r="AK10" s="1179"/>
      <c r="AL10" s="1042"/>
      <c r="AM10" s="1178"/>
      <c r="AN10" s="1179"/>
      <c r="AO10" s="1042"/>
      <c r="AP10" s="1178"/>
      <c r="AQ10" s="1179"/>
      <c r="AR10" s="1042"/>
      <c r="AS10" s="1178"/>
      <c r="AT10" s="1179"/>
      <c r="AU10" s="1042"/>
      <c r="AV10" s="1178"/>
      <c r="AW10" s="1179"/>
      <c r="AX10" s="1042"/>
      <c r="AY10" s="1178"/>
      <c r="AZ10" s="1179"/>
      <c r="BA10" s="1042"/>
      <c r="BB10" s="1178"/>
      <c r="BC10" s="1179"/>
      <c r="BD10" s="1042"/>
      <c r="BE10" s="1178"/>
      <c r="BF10" s="1179"/>
      <c r="BG10" s="1042"/>
      <c r="BH10" s="1178"/>
      <c r="BI10" s="1179"/>
      <c r="BJ10" s="1042"/>
      <c r="BK10" s="1178"/>
      <c r="BL10" s="1179"/>
      <c r="BM10" s="1042"/>
      <c r="BN10" s="1178"/>
      <c r="BO10" s="1179"/>
      <c r="BP10" s="1042"/>
      <c r="BQ10" s="1178"/>
      <c r="BR10" s="1179"/>
      <c r="BS10" s="1042"/>
      <c r="BT10" s="1178"/>
      <c r="BU10" s="1179"/>
      <c r="BV10" s="1042"/>
      <c r="BW10" s="1178"/>
      <c r="BX10" s="1179"/>
      <c r="BY10" s="1042"/>
      <c r="BZ10" s="1178"/>
      <c r="CA10" s="1179"/>
    </row>
    <row r="11" spans="1:79" ht="13.5" thickBot="1" x14ac:dyDescent="0.25">
      <c r="A11" s="770"/>
      <c r="B11" s="771"/>
      <c r="C11" s="865"/>
      <c r="D11" s="767" t="s">
        <v>27</v>
      </c>
      <c r="E11" s="769"/>
      <c r="F11" s="978"/>
      <c r="G11" s="978"/>
      <c r="H11" s="1030">
        <v>6</v>
      </c>
      <c r="I11" s="1031"/>
      <c r="J11" s="1032"/>
      <c r="K11" s="1030">
        <v>6</v>
      </c>
      <c r="L11" s="1031"/>
      <c r="M11" s="1032"/>
      <c r="N11" s="1030">
        <v>6</v>
      </c>
      <c r="O11" s="1031"/>
      <c r="P11" s="1032"/>
      <c r="Q11" s="1030">
        <v>6</v>
      </c>
      <c r="R11" s="1031"/>
      <c r="S11" s="1032"/>
      <c r="T11" s="1030">
        <v>6</v>
      </c>
      <c r="U11" s="1031"/>
      <c r="V11" s="1032"/>
      <c r="W11" s="1030">
        <v>6</v>
      </c>
      <c r="X11" s="1031"/>
      <c r="Y11" s="1032"/>
      <c r="Z11" s="1030">
        <v>6</v>
      </c>
      <c r="AA11" s="1031"/>
      <c r="AB11" s="1032"/>
      <c r="AC11" s="1030">
        <v>6</v>
      </c>
      <c r="AD11" s="1031"/>
      <c r="AE11" s="1032"/>
      <c r="AF11" s="1030">
        <v>6</v>
      </c>
      <c r="AG11" s="1031"/>
      <c r="AH11" s="1032"/>
      <c r="AI11" s="1030">
        <v>6</v>
      </c>
      <c r="AJ11" s="1031"/>
      <c r="AK11" s="1032"/>
      <c r="AL11" s="1030">
        <v>6</v>
      </c>
      <c r="AM11" s="1031"/>
      <c r="AN11" s="1032"/>
      <c r="AO11" s="1030">
        <v>6</v>
      </c>
      <c r="AP11" s="1031"/>
      <c r="AQ11" s="1032"/>
      <c r="AR11" s="1030">
        <v>6</v>
      </c>
      <c r="AS11" s="1031"/>
      <c r="AT11" s="1032"/>
      <c r="AU11" s="1030">
        <v>6</v>
      </c>
      <c r="AV11" s="1031"/>
      <c r="AW11" s="1032"/>
      <c r="AX11" s="1030">
        <v>6</v>
      </c>
      <c r="AY11" s="1031"/>
      <c r="AZ11" s="1032"/>
      <c r="BA11" s="1030">
        <v>6</v>
      </c>
      <c r="BB11" s="1031"/>
      <c r="BC11" s="1032"/>
      <c r="BD11" s="1030">
        <v>6</v>
      </c>
      <c r="BE11" s="1031"/>
      <c r="BF11" s="1032"/>
      <c r="BG11" s="1030">
        <v>6</v>
      </c>
      <c r="BH11" s="1031"/>
      <c r="BI11" s="1032"/>
      <c r="BJ11" s="1030">
        <v>6</v>
      </c>
      <c r="BK11" s="1031"/>
      <c r="BL11" s="1032"/>
      <c r="BM11" s="1030">
        <v>6</v>
      </c>
      <c r="BN11" s="1031"/>
      <c r="BO11" s="1032"/>
      <c r="BP11" s="1030">
        <v>6</v>
      </c>
      <c r="BQ11" s="1031"/>
      <c r="BR11" s="1032"/>
      <c r="BS11" s="1030">
        <v>6</v>
      </c>
      <c r="BT11" s="1031"/>
      <c r="BU11" s="1032"/>
      <c r="BV11" s="1030">
        <v>6</v>
      </c>
      <c r="BW11" s="1031"/>
      <c r="BX11" s="1032"/>
      <c r="BY11" s="1030">
        <v>6</v>
      </c>
      <c r="BZ11" s="1031"/>
      <c r="CA11" s="1032"/>
    </row>
    <row r="12" spans="1:79" ht="13.5" thickTop="1" x14ac:dyDescent="0.2">
      <c r="A12" s="751"/>
      <c r="B12" s="752"/>
      <c r="C12" s="753"/>
      <c r="D12" s="1180" t="s">
        <v>24</v>
      </c>
      <c r="E12" s="1181"/>
      <c r="F12" s="990" t="s">
        <v>222</v>
      </c>
      <c r="G12" s="1017"/>
      <c r="H12" s="1034"/>
      <c r="I12" s="856"/>
      <c r="J12" s="1036"/>
      <c r="K12" s="1182"/>
      <c r="L12" s="856"/>
      <c r="M12" s="1035"/>
      <c r="N12" s="1034"/>
      <c r="O12" s="856"/>
      <c r="P12" s="1036"/>
      <c r="Q12" s="1182"/>
      <c r="R12" s="856"/>
      <c r="S12" s="1035"/>
      <c r="T12" s="1034"/>
      <c r="U12" s="856"/>
      <c r="V12" s="1036"/>
      <c r="W12" s="1034"/>
      <c r="X12" s="856"/>
      <c r="Y12" s="1036"/>
      <c r="Z12" s="1182"/>
      <c r="AA12" s="856"/>
      <c r="AB12" s="1035"/>
      <c r="AC12" s="1034"/>
      <c r="AD12" s="856"/>
      <c r="AE12" s="1036"/>
      <c r="AF12" s="1182"/>
      <c r="AG12" s="856"/>
      <c r="AH12" s="1035"/>
      <c r="AI12" s="1034"/>
      <c r="AJ12" s="856"/>
      <c r="AK12" s="1036"/>
      <c r="AL12" s="1034"/>
      <c r="AM12" s="856"/>
      <c r="AN12" s="1036"/>
      <c r="AO12" s="1182"/>
      <c r="AP12" s="856"/>
      <c r="AQ12" s="1035"/>
      <c r="AR12" s="1034"/>
      <c r="AS12" s="856"/>
      <c r="AT12" s="1036"/>
      <c r="AU12" s="1182"/>
      <c r="AV12" s="856"/>
      <c r="AW12" s="1035"/>
      <c r="AX12" s="1034"/>
      <c r="AY12" s="856"/>
      <c r="AZ12" s="1036"/>
      <c r="BA12" s="1034"/>
      <c r="BB12" s="856"/>
      <c r="BC12" s="1036"/>
      <c r="BD12" s="1182"/>
      <c r="BE12" s="856"/>
      <c r="BF12" s="1035"/>
      <c r="BG12" s="1034"/>
      <c r="BH12" s="856"/>
      <c r="BI12" s="1036"/>
      <c r="BJ12" s="1182"/>
      <c r="BK12" s="856"/>
      <c r="BL12" s="1035"/>
      <c r="BM12" s="1034"/>
      <c r="BN12" s="856"/>
      <c r="BO12" s="1036"/>
      <c r="BP12" s="1034"/>
      <c r="BQ12" s="856"/>
      <c r="BR12" s="1036"/>
      <c r="BS12" s="1182"/>
      <c r="BT12" s="856"/>
      <c r="BU12" s="1035"/>
      <c r="BV12" s="1034"/>
      <c r="BW12" s="856"/>
      <c r="BX12" s="1036"/>
      <c r="BY12" s="1034"/>
      <c r="BZ12" s="856"/>
      <c r="CA12" s="1036"/>
    </row>
    <row r="13" spans="1:79" x14ac:dyDescent="0.2">
      <c r="A13" s="770"/>
      <c r="B13" s="771"/>
      <c r="C13" s="772"/>
      <c r="F13" s="1020" t="s">
        <v>223</v>
      </c>
      <c r="G13" s="1038"/>
      <c r="H13" s="711">
        <v>300</v>
      </c>
      <c r="I13" s="993">
        <v>6</v>
      </c>
      <c r="J13" s="1012">
        <v>0.34959999999999997</v>
      </c>
      <c r="K13" s="711">
        <v>300</v>
      </c>
      <c r="L13" s="993">
        <v>6</v>
      </c>
      <c r="M13" s="1012">
        <v>0.34959999999999997</v>
      </c>
      <c r="N13" s="711">
        <v>290</v>
      </c>
      <c r="O13" s="993">
        <v>5.9</v>
      </c>
      <c r="P13" s="1012">
        <v>0.34959999999999997</v>
      </c>
      <c r="Q13" s="711">
        <v>280</v>
      </c>
      <c r="R13" s="993">
        <v>5.8</v>
      </c>
      <c r="S13" s="1012">
        <v>0.34959999999999997</v>
      </c>
      <c r="T13" s="711">
        <v>290</v>
      </c>
      <c r="U13" s="993">
        <v>6</v>
      </c>
      <c r="V13" s="1012">
        <v>0.34959999999999997</v>
      </c>
      <c r="W13" s="711">
        <v>330</v>
      </c>
      <c r="X13" s="993">
        <v>6.4</v>
      </c>
      <c r="Y13" s="1012">
        <v>0.34959999999999997</v>
      </c>
      <c r="Z13" s="711">
        <v>360</v>
      </c>
      <c r="AA13" s="993">
        <v>7.1</v>
      </c>
      <c r="AB13" s="1012">
        <v>0.34959999999999997</v>
      </c>
      <c r="AC13" s="711">
        <v>385</v>
      </c>
      <c r="AD13" s="993">
        <v>7.5</v>
      </c>
      <c r="AE13" s="1012">
        <v>0.34959999999999997</v>
      </c>
      <c r="AF13" s="711">
        <v>425</v>
      </c>
      <c r="AG13" s="993">
        <v>8</v>
      </c>
      <c r="AH13" s="1012">
        <v>0.34959999999999997</v>
      </c>
      <c r="AI13" s="711">
        <v>410</v>
      </c>
      <c r="AJ13" s="993">
        <v>8</v>
      </c>
      <c r="AK13" s="1012">
        <v>0.34959999999999997</v>
      </c>
      <c r="AL13" s="711">
        <v>390</v>
      </c>
      <c r="AM13" s="993">
        <v>6.5</v>
      </c>
      <c r="AN13" s="1012">
        <v>0.34959999999999997</v>
      </c>
      <c r="AO13" s="711">
        <v>415</v>
      </c>
      <c r="AP13" s="993">
        <v>7</v>
      </c>
      <c r="AQ13" s="1012">
        <v>0.34959999999999997</v>
      </c>
      <c r="AR13" s="711">
        <v>415</v>
      </c>
      <c r="AS13" s="993">
        <v>7</v>
      </c>
      <c r="AT13" s="1012">
        <v>0.34959999999999997</v>
      </c>
      <c r="AU13" s="711">
        <v>415</v>
      </c>
      <c r="AV13" s="993">
        <v>7</v>
      </c>
      <c r="AW13" s="1012">
        <v>0.34959999999999997</v>
      </c>
      <c r="AX13" s="711">
        <v>415</v>
      </c>
      <c r="AY13" s="993">
        <v>7</v>
      </c>
      <c r="AZ13" s="1012">
        <v>0.34959999999999997</v>
      </c>
      <c r="BA13" s="711">
        <v>430</v>
      </c>
      <c r="BB13" s="993">
        <v>7</v>
      </c>
      <c r="BC13" s="1012">
        <v>0.75</v>
      </c>
      <c r="BD13" s="711">
        <v>440</v>
      </c>
      <c r="BE13" s="993">
        <v>7</v>
      </c>
      <c r="BF13" s="1012">
        <v>0.75</v>
      </c>
      <c r="BG13" s="711">
        <v>450</v>
      </c>
      <c r="BH13" s="993">
        <v>7.5</v>
      </c>
      <c r="BI13" s="1012">
        <v>0.72</v>
      </c>
      <c r="BJ13" s="711">
        <v>450</v>
      </c>
      <c r="BK13" s="993">
        <v>7.5</v>
      </c>
      <c r="BL13" s="1012">
        <v>0.72</v>
      </c>
      <c r="BM13" s="711">
        <v>415</v>
      </c>
      <c r="BN13" s="993">
        <v>7.3</v>
      </c>
      <c r="BO13" s="1012">
        <v>0.72</v>
      </c>
      <c r="BP13" s="711">
        <v>415</v>
      </c>
      <c r="BQ13" s="993">
        <v>7.3</v>
      </c>
      <c r="BR13" s="1012">
        <v>0.72</v>
      </c>
      <c r="BS13" s="711">
        <v>410</v>
      </c>
      <c r="BT13" s="993">
        <v>7.2</v>
      </c>
      <c r="BU13" s="1012">
        <v>0.72</v>
      </c>
      <c r="BV13" s="711">
        <v>370</v>
      </c>
      <c r="BW13" s="993">
        <v>7</v>
      </c>
      <c r="BX13" s="1012">
        <v>0.72</v>
      </c>
      <c r="BY13" s="711">
        <v>345</v>
      </c>
      <c r="BZ13" s="993">
        <v>6</v>
      </c>
      <c r="CA13" s="1012">
        <v>0.34959999999999997</v>
      </c>
    </row>
    <row r="14" spans="1:79" ht="13.5" thickBot="1" x14ac:dyDescent="0.25">
      <c r="A14" s="770"/>
      <c r="B14" s="771"/>
      <c r="C14" s="772"/>
      <c r="D14" s="767"/>
      <c r="E14" s="765"/>
      <c r="F14" s="1183"/>
      <c r="G14" s="1024"/>
      <c r="H14" s="1042"/>
      <c r="I14" s="1010"/>
      <c r="J14" s="1043"/>
      <c r="K14" s="1040"/>
      <c r="L14" s="1010"/>
      <c r="M14" s="1041"/>
      <c r="N14" s="1042"/>
      <c r="O14" s="1010"/>
      <c r="P14" s="1043"/>
      <c r="Q14" s="1040"/>
      <c r="R14" s="1010"/>
      <c r="S14" s="1041"/>
      <c r="T14" s="1042"/>
      <c r="U14" s="1010"/>
      <c r="V14" s="1043"/>
      <c r="W14" s="1042"/>
      <c r="X14" s="1010"/>
      <c r="Y14" s="1043"/>
      <c r="Z14" s="1040"/>
      <c r="AA14" s="1010"/>
      <c r="AB14" s="1041"/>
      <c r="AC14" s="1042"/>
      <c r="AD14" s="1010"/>
      <c r="AE14" s="1009"/>
      <c r="AF14" s="1040"/>
      <c r="AG14" s="1010"/>
      <c r="AH14" s="1011"/>
      <c r="AI14" s="1042"/>
      <c r="AJ14" s="1010"/>
      <c r="AK14" s="1009"/>
      <c r="AL14" s="1042"/>
      <c r="AM14" s="1010"/>
      <c r="AN14" s="1009"/>
      <c r="AO14" s="1040"/>
      <c r="AP14" s="1010"/>
      <c r="AQ14" s="1011"/>
      <c r="AR14" s="1042"/>
      <c r="AS14" s="1010"/>
      <c r="AT14" s="1009"/>
      <c r="AU14" s="1040"/>
      <c r="AV14" s="1010"/>
      <c r="AW14" s="1011"/>
      <c r="AX14" s="1042"/>
      <c r="AY14" s="1010"/>
      <c r="AZ14" s="1009"/>
      <c r="BA14" s="1042"/>
      <c r="BB14" s="1010"/>
      <c r="BC14" s="1009"/>
      <c r="BD14" s="1040"/>
      <c r="BE14" s="1010"/>
      <c r="BF14" s="1041"/>
      <c r="BG14" s="1042"/>
      <c r="BH14" s="1010"/>
      <c r="BI14" s="1043"/>
      <c r="BJ14" s="1040"/>
      <c r="BK14" s="1010"/>
      <c r="BL14" s="1041"/>
      <c r="BM14" s="1042"/>
      <c r="BN14" s="1010"/>
      <c r="BO14" s="1043"/>
      <c r="BP14" s="1042"/>
      <c r="BQ14" s="1010"/>
      <c r="BR14" s="1043"/>
      <c r="BS14" s="1040"/>
      <c r="BT14" s="1010"/>
      <c r="BU14" s="1041"/>
      <c r="BV14" s="1042"/>
      <c r="BW14" s="1010"/>
      <c r="BX14" s="1043"/>
      <c r="BY14" s="1042"/>
      <c r="BZ14" s="1010"/>
      <c r="CA14" s="1043"/>
    </row>
    <row r="15" spans="1:79" x14ac:dyDescent="0.2">
      <c r="A15" s="778"/>
      <c r="B15" s="771" t="s">
        <v>91</v>
      </c>
      <c r="C15" s="779">
        <v>25</v>
      </c>
      <c r="D15" s="770" t="s">
        <v>28</v>
      </c>
      <c r="E15" s="752"/>
      <c r="F15" s="1174" t="s">
        <v>222</v>
      </c>
      <c r="G15" s="991"/>
      <c r="H15" s="1001">
        <v>116</v>
      </c>
      <c r="I15" s="999"/>
      <c r="J15" s="1000"/>
      <c r="K15" s="1001">
        <v>116</v>
      </c>
      <c r="L15" s="999"/>
      <c r="M15" s="1000"/>
      <c r="N15" s="1001">
        <v>116</v>
      </c>
      <c r="O15" s="999"/>
      <c r="P15" s="1000"/>
      <c r="Q15" s="1001">
        <v>116</v>
      </c>
      <c r="R15" s="999"/>
      <c r="S15" s="1000"/>
      <c r="T15" s="1001">
        <v>116</v>
      </c>
      <c r="U15" s="999"/>
      <c r="V15" s="1000"/>
      <c r="W15" s="1001">
        <v>116</v>
      </c>
      <c r="X15" s="999"/>
      <c r="Y15" s="1000"/>
      <c r="Z15" s="1001">
        <v>115</v>
      </c>
      <c r="AA15" s="999"/>
      <c r="AB15" s="1000"/>
      <c r="AC15" s="1001">
        <v>116</v>
      </c>
      <c r="AD15" s="999"/>
      <c r="AE15" s="1000"/>
      <c r="AF15" s="1001">
        <v>116</v>
      </c>
      <c r="AG15" s="999"/>
      <c r="AH15" s="1000"/>
      <c r="AI15" s="1001">
        <v>116</v>
      </c>
      <c r="AJ15" s="999"/>
      <c r="AK15" s="1000"/>
      <c r="AL15" s="1001">
        <v>116</v>
      </c>
      <c r="AM15" s="999"/>
      <c r="AN15" s="1000"/>
      <c r="AO15" s="1001">
        <v>116</v>
      </c>
      <c r="AP15" s="999"/>
      <c r="AQ15" s="1000"/>
      <c r="AR15" s="1001">
        <v>116</v>
      </c>
      <c r="AS15" s="999"/>
      <c r="AT15" s="1000"/>
      <c r="AU15" s="1001">
        <v>116</v>
      </c>
      <c r="AV15" s="999"/>
      <c r="AW15" s="1000"/>
      <c r="AX15" s="1001">
        <v>116</v>
      </c>
      <c r="AY15" s="999"/>
      <c r="AZ15" s="1000"/>
      <c r="BA15" s="1001">
        <v>116</v>
      </c>
      <c r="BB15" s="999"/>
      <c r="BC15" s="1000"/>
      <c r="BD15" s="1001">
        <v>116</v>
      </c>
      <c r="BE15" s="999"/>
      <c r="BF15" s="1000"/>
      <c r="BG15" s="1001">
        <v>116</v>
      </c>
      <c r="BH15" s="999"/>
      <c r="BI15" s="1000"/>
      <c r="BJ15" s="1001">
        <v>116</v>
      </c>
      <c r="BK15" s="999"/>
      <c r="BL15" s="1000"/>
      <c r="BM15" s="1001">
        <v>116</v>
      </c>
      <c r="BN15" s="999"/>
      <c r="BO15" s="1000"/>
      <c r="BP15" s="1001">
        <v>116</v>
      </c>
      <c r="BQ15" s="999"/>
      <c r="BR15" s="1000"/>
      <c r="BS15" s="1001">
        <v>116</v>
      </c>
      <c r="BT15" s="999"/>
      <c r="BU15" s="1000"/>
      <c r="BV15" s="1001">
        <v>116</v>
      </c>
      <c r="BW15" s="999"/>
      <c r="BX15" s="1000"/>
      <c r="BY15" s="1001">
        <v>116</v>
      </c>
      <c r="BZ15" s="999"/>
      <c r="CA15" s="1000"/>
    </row>
    <row r="16" spans="1:79" x14ac:dyDescent="0.2">
      <c r="A16" s="778"/>
      <c r="B16" s="1003"/>
      <c r="C16" s="779"/>
      <c r="E16" s="771"/>
      <c r="F16" s="1020" t="s">
        <v>223</v>
      </c>
      <c r="G16" s="991"/>
      <c r="H16" s="992">
        <v>10.4</v>
      </c>
      <c r="I16" s="1023"/>
      <c r="J16" s="1022"/>
      <c r="K16" s="992">
        <v>10.4</v>
      </c>
      <c r="L16" s="1023"/>
      <c r="M16" s="1022"/>
      <c r="N16" s="992">
        <v>10.4</v>
      </c>
      <c r="O16" s="1023"/>
      <c r="P16" s="1022"/>
      <c r="Q16" s="992">
        <v>10.4</v>
      </c>
      <c r="R16" s="1023"/>
      <c r="S16" s="1022"/>
      <c r="T16" s="992">
        <v>10.4</v>
      </c>
      <c r="U16" s="1023"/>
      <c r="V16" s="1022"/>
      <c r="W16" s="992">
        <v>10.4</v>
      </c>
      <c r="X16" s="1023"/>
      <c r="Y16" s="1022"/>
      <c r="Z16" s="992">
        <v>10.3</v>
      </c>
      <c r="AA16" s="1023"/>
      <c r="AB16" s="1022"/>
      <c r="AC16" s="992">
        <v>10.3</v>
      </c>
      <c r="AD16" s="1023"/>
      <c r="AE16" s="1022"/>
      <c r="AF16" s="992">
        <v>10.4</v>
      </c>
      <c r="AG16" s="1023"/>
      <c r="AH16" s="1022"/>
      <c r="AI16" s="992">
        <v>10.4</v>
      </c>
      <c r="AJ16" s="1023"/>
      <c r="AK16" s="1022"/>
      <c r="AL16" s="992">
        <v>10.4</v>
      </c>
      <c r="AM16" s="1023"/>
      <c r="AN16" s="1022"/>
      <c r="AO16" s="992">
        <v>10.4</v>
      </c>
      <c r="AP16" s="1023"/>
      <c r="AQ16" s="1022"/>
      <c r="AR16" s="992">
        <v>10.4</v>
      </c>
      <c r="AS16" s="1023"/>
      <c r="AT16" s="1022"/>
      <c r="AU16" s="992">
        <v>10.4</v>
      </c>
      <c r="AV16" s="1023"/>
      <c r="AW16" s="1022"/>
      <c r="AX16" s="992">
        <v>10.4</v>
      </c>
      <c r="AY16" s="1023"/>
      <c r="AZ16" s="1022"/>
      <c r="BA16" s="992">
        <v>10.4</v>
      </c>
      <c r="BB16" s="1023"/>
      <c r="BC16" s="1022"/>
      <c r="BD16" s="992">
        <v>10.4</v>
      </c>
      <c r="BE16" s="1023"/>
      <c r="BF16" s="1022"/>
      <c r="BG16" s="992">
        <v>10.4</v>
      </c>
      <c r="BH16" s="1023"/>
      <c r="BI16" s="1022"/>
      <c r="BJ16" s="992">
        <v>10.4</v>
      </c>
      <c r="BK16" s="1023"/>
      <c r="BL16" s="1022"/>
      <c r="BM16" s="992">
        <v>10.4</v>
      </c>
      <c r="BN16" s="1023"/>
      <c r="BO16" s="1022"/>
      <c r="BP16" s="992">
        <v>10.4</v>
      </c>
      <c r="BQ16" s="1023"/>
      <c r="BR16" s="1022"/>
      <c r="BS16" s="992">
        <v>10.4</v>
      </c>
      <c r="BT16" s="1023"/>
      <c r="BU16" s="1022"/>
      <c r="BV16" s="992">
        <v>10.4</v>
      </c>
      <c r="BW16" s="1023"/>
      <c r="BX16" s="1022"/>
      <c r="BY16" s="992">
        <v>10.5</v>
      </c>
      <c r="BZ16" s="1023"/>
      <c r="CA16" s="1022"/>
    </row>
    <row r="17" spans="1:86" ht="13.5" thickBot="1" x14ac:dyDescent="0.25">
      <c r="A17" s="778"/>
      <c r="B17" s="1005"/>
      <c r="C17" s="779"/>
      <c r="D17" s="767"/>
      <c r="E17" s="765"/>
      <c r="F17" s="1020"/>
      <c r="G17" s="865"/>
      <c r="H17" s="767"/>
      <c r="I17" s="1026"/>
      <c r="J17" s="765"/>
      <c r="K17" s="767"/>
      <c r="L17" s="1026"/>
      <c r="M17" s="765"/>
      <c r="N17" s="767"/>
      <c r="O17" s="1026"/>
      <c r="P17" s="765"/>
      <c r="Q17" s="767"/>
      <c r="R17" s="1026"/>
      <c r="S17" s="765"/>
      <c r="T17" s="767"/>
      <c r="U17" s="1026"/>
      <c r="V17" s="765"/>
      <c r="W17" s="767"/>
      <c r="X17" s="1026"/>
      <c r="Y17" s="765"/>
      <c r="Z17" s="767"/>
      <c r="AA17" s="1026"/>
      <c r="AB17" s="765"/>
      <c r="AC17" s="767"/>
      <c r="AD17" s="1026"/>
      <c r="AE17" s="765"/>
      <c r="AF17" s="767"/>
      <c r="AG17" s="1026"/>
      <c r="AH17" s="765"/>
      <c r="AI17" s="767"/>
      <c r="AJ17" s="1026"/>
      <c r="AK17" s="765"/>
      <c r="AL17" s="767"/>
      <c r="AM17" s="1026"/>
      <c r="AN17" s="765"/>
      <c r="AO17" s="767"/>
      <c r="AP17" s="1026"/>
      <c r="AQ17" s="765"/>
      <c r="AR17" s="767"/>
      <c r="AS17" s="1026"/>
      <c r="AT17" s="765"/>
      <c r="AU17" s="767"/>
      <c r="AV17" s="1026"/>
      <c r="AW17" s="765"/>
      <c r="AX17" s="767"/>
      <c r="AY17" s="1026"/>
      <c r="AZ17" s="765"/>
      <c r="BA17" s="767"/>
      <c r="BB17" s="1026"/>
      <c r="BC17" s="765"/>
      <c r="BD17" s="767"/>
      <c r="BE17" s="1026"/>
      <c r="BF17" s="765"/>
      <c r="BG17" s="767"/>
      <c r="BH17" s="1026"/>
      <c r="BI17" s="765"/>
      <c r="BJ17" s="767"/>
      <c r="BK17" s="1026"/>
      <c r="BL17" s="765"/>
      <c r="BM17" s="767"/>
      <c r="BN17" s="1026"/>
      <c r="BO17" s="765"/>
      <c r="BP17" s="767"/>
      <c r="BQ17" s="1026"/>
      <c r="BR17" s="765"/>
      <c r="BS17" s="767"/>
      <c r="BT17" s="1026"/>
      <c r="BU17" s="765"/>
      <c r="BV17" s="767"/>
      <c r="BW17" s="1026"/>
      <c r="BX17" s="765"/>
      <c r="BY17" s="767"/>
      <c r="BZ17" s="1026"/>
      <c r="CA17" s="765"/>
    </row>
    <row r="18" spans="1:86" ht="13.5" thickBot="1" x14ac:dyDescent="0.25">
      <c r="A18" s="778"/>
      <c r="B18" s="771"/>
      <c r="C18" s="772"/>
      <c r="D18" s="1047" t="s">
        <v>27</v>
      </c>
      <c r="E18" s="978"/>
      <c r="F18" s="978"/>
      <c r="G18" s="978"/>
      <c r="H18" s="1030">
        <v>6</v>
      </c>
      <c r="I18" s="1031"/>
      <c r="J18" s="1032"/>
      <c r="K18" s="1030">
        <v>6</v>
      </c>
      <c r="L18" s="1031"/>
      <c r="M18" s="1032"/>
      <c r="N18" s="1030">
        <v>6</v>
      </c>
      <c r="O18" s="1031"/>
      <c r="P18" s="1032"/>
      <c r="Q18" s="1030">
        <v>6</v>
      </c>
      <c r="R18" s="1031"/>
      <c r="S18" s="1032"/>
      <c r="T18" s="1030">
        <v>6</v>
      </c>
      <c r="U18" s="1031"/>
      <c r="V18" s="1032"/>
      <c r="W18" s="1030">
        <v>6</v>
      </c>
      <c r="X18" s="1031"/>
      <c r="Y18" s="1032"/>
      <c r="Z18" s="1030">
        <v>6</v>
      </c>
      <c r="AA18" s="1031"/>
      <c r="AB18" s="1032"/>
      <c r="AC18" s="1030">
        <v>6</v>
      </c>
      <c r="AD18" s="1031"/>
      <c r="AE18" s="1032"/>
      <c r="AF18" s="1030">
        <v>6</v>
      </c>
      <c r="AG18" s="1031"/>
      <c r="AH18" s="1032"/>
      <c r="AI18" s="1030">
        <v>6</v>
      </c>
      <c r="AJ18" s="1031"/>
      <c r="AK18" s="1032"/>
      <c r="AL18" s="1030">
        <v>6</v>
      </c>
      <c r="AM18" s="1031"/>
      <c r="AN18" s="1032"/>
      <c r="AO18" s="1030">
        <v>6</v>
      </c>
      <c r="AP18" s="1031"/>
      <c r="AQ18" s="1032"/>
      <c r="AR18" s="1030">
        <v>6</v>
      </c>
      <c r="AS18" s="1031"/>
      <c r="AT18" s="1032"/>
      <c r="AU18" s="1030">
        <v>6</v>
      </c>
      <c r="AV18" s="1031"/>
      <c r="AW18" s="1032"/>
      <c r="AX18" s="1030">
        <v>6</v>
      </c>
      <c r="AY18" s="1031"/>
      <c r="AZ18" s="1032"/>
      <c r="BA18" s="1030">
        <v>6</v>
      </c>
      <c r="BB18" s="1031"/>
      <c r="BC18" s="1032"/>
      <c r="BD18" s="1030">
        <v>6</v>
      </c>
      <c r="BE18" s="1031"/>
      <c r="BF18" s="1032"/>
      <c r="BG18" s="1030">
        <v>6</v>
      </c>
      <c r="BH18" s="1031"/>
      <c r="BI18" s="1032"/>
      <c r="BJ18" s="1030">
        <v>6</v>
      </c>
      <c r="BK18" s="1031"/>
      <c r="BL18" s="1032"/>
      <c r="BM18" s="1030">
        <v>6</v>
      </c>
      <c r="BN18" s="1031"/>
      <c r="BO18" s="1032"/>
      <c r="BP18" s="1030">
        <v>6</v>
      </c>
      <c r="BQ18" s="1031"/>
      <c r="BR18" s="1032"/>
      <c r="BS18" s="1030">
        <v>6</v>
      </c>
      <c r="BT18" s="1031"/>
      <c r="BU18" s="1032"/>
      <c r="BV18" s="1030">
        <v>6</v>
      </c>
      <c r="BW18" s="1031"/>
      <c r="BX18" s="1032"/>
      <c r="BY18" s="1030">
        <v>6</v>
      </c>
      <c r="BZ18" s="1031"/>
      <c r="CA18" s="1032"/>
    </row>
    <row r="19" spans="1:86" x14ac:dyDescent="0.2">
      <c r="A19" s="751"/>
      <c r="B19" s="752"/>
      <c r="C19" s="753"/>
      <c r="D19" s="754" t="s">
        <v>24</v>
      </c>
      <c r="E19" s="755"/>
      <c r="F19" s="756"/>
      <c r="G19" s="1017"/>
      <c r="H19" s="711">
        <f>70*I20/H9</f>
        <v>2.6586538461538463</v>
      </c>
      <c r="I19" s="1019">
        <v>5.5999999999999999E-3</v>
      </c>
      <c r="J19" s="777">
        <v>8.0000000000000004E-4</v>
      </c>
      <c r="K19" s="711">
        <f>70*L20/K9</f>
        <v>2.6586538461538463</v>
      </c>
      <c r="L19" s="1019">
        <v>5.5999999999999999E-3</v>
      </c>
      <c r="M19" s="777">
        <v>8.0000000000000004E-4</v>
      </c>
      <c r="N19" s="711">
        <f>70*O20/N9</f>
        <v>2.6586538461538463</v>
      </c>
      <c r="O19" s="1019">
        <v>5.5999999999999999E-3</v>
      </c>
      <c r="P19" s="777">
        <v>8.0000000000000004E-4</v>
      </c>
      <c r="Q19" s="711">
        <f>70*R20/Q9</f>
        <v>2.6586538461538463</v>
      </c>
      <c r="R19" s="1019">
        <v>9.5999999999999992E-3</v>
      </c>
      <c r="S19" s="777">
        <v>8.0000000000000004E-4</v>
      </c>
      <c r="T19" s="711">
        <f>70*U20/T9</f>
        <v>2.6586538461538463</v>
      </c>
      <c r="U19" s="1019">
        <v>4.7999999999999996E-3</v>
      </c>
      <c r="V19" s="777">
        <v>1.6000000000000001E-3</v>
      </c>
      <c r="W19" s="711">
        <f>70*X20/W9</f>
        <v>2.6586538461538463</v>
      </c>
      <c r="X19" s="1019">
        <v>4.0000000000000001E-3</v>
      </c>
      <c r="Y19" s="777">
        <v>1.6000000000000001E-3</v>
      </c>
      <c r="Z19" s="711">
        <f>70*AA20/Z9</f>
        <v>2.6844660194174756</v>
      </c>
      <c r="AA19" s="1019">
        <v>4.0000000000000001E-3</v>
      </c>
      <c r="AB19" s="777">
        <v>4.7999999999999996E-3</v>
      </c>
      <c r="AC19" s="711">
        <f>70*AD20/AC9</f>
        <v>2.6844660194174756</v>
      </c>
      <c r="AD19" s="1019">
        <v>6.4000000000000003E-3</v>
      </c>
      <c r="AE19" s="777">
        <v>8.0000000000000004E-4</v>
      </c>
      <c r="AF19" s="711">
        <f>70*AG20/AF9</f>
        <v>2.6586538461538463</v>
      </c>
      <c r="AG19" s="1019">
        <v>5.5999999999999999E-3</v>
      </c>
      <c r="AH19" s="777">
        <v>1.6000000000000001E-3</v>
      </c>
      <c r="AI19" s="711">
        <f>70*AJ20/AI9</f>
        <v>2.6586538461538463</v>
      </c>
      <c r="AJ19" s="1019">
        <v>6.4000000000000003E-3</v>
      </c>
      <c r="AK19" s="777">
        <v>2.3999999999999998E-3</v>
      </c>
      <c r="AL19" s="711">
        <f>70*AM20/AL9</f>
        <v>2.6586538461538463</v>
      </c>
      <c r="AM19" s="1019">
        <v>4.0000000000000001E-3</v>
      </c>
      <c r="AN19" s="777">
        <v>1.6000000000000001E-3</v>
      </c>
      <c r="AO19" s="711">
        <v>3</v>
      </c>
      <c r="AP19" s="1019">
        <v>6.4000000000000003E-3</v>
      </c>
      <c r="AQ19" s="777">
        <v>1.6000000000000001E-3</v>
      </c>
      <c r="AR19" s="711">
        <v>3</v>
      </c>
      <c r="AS19" s="1019">
        <v>4.0000000000000001E-3</v>
      </c>
      <c r="AT19" s="777">
        <v>2.3999999999999998E-3</v>
      </c>
      <c r="AU19" s="711">
        <v>3</v>
      </c>
      <c r="AV19" s="1019">
        <v>4.7999999999999996E-3</v>
      </c>
      <c r="AW19" s="777">
        <v>2.3999999999999998E-3</v>
      </c>
      <c r="AX19" s="711">
        <v>3</v>
      </c>
      <c r="AY19" s="1019">
        <v>7.1999999999999998E-3</v>
      </c>
      <c r="AZ19" s="777">
        <v>2.3999999999999998E-3</v>
      </c>
      <c r="BA19" s="711">
        <v>3</v>
      </c>
      <c r="BB19" s="1019">
        <v>4.7999999999999996E-3</v>
      </c>
      <c r="BC19" s="777">
        <v>1.6000000000000001E-3</v>
      </c>
      <c r="BD19" s="711">
        <v>3</v>
      </c>
      <c r="BE19" s="1019">
        <v>6.4000000000000003E-3</v>
      </c>
      <c r="BF19" s="777">
        <v>2.3999999999999998E-3</v>
      </c>
      <c r="BG19" s="711">
        <v>3</v>
      </c>
      <c r="BH19" s="1019">
        <v>5.5999999999999999E-3</v>
      </c>
      <c r="BI19" s="777">
        <v>1.6000000000000001E-3</v>
      </c>
      <c r="BJ19" s="711">
        <v>3</v>
      </c>
      <c r="BK19" s="1019">
        <v>5.5999999999999999E-3</v>
      </c>
      <c r="BL19" s="777">
        <v>8.0000000000000004E-4</v>
      </c>
      <c r="BM19" s="711">
        <v>3</v>
      </c>
      <c r="BN19" s="1019">
        <v>4.0000000000000001E-3</v>
      </c>
      <c r="BO19" s="777">
        <v>8.0000000000000004E-4</v>
      </c>
      <c r="BP19" s="711">
        <v>3</v>
      </c>
      <c r="BQ19" s="1019">
        <v>4.0000000000000001E-3</v>
      </c>
      <c r="BR19" s="777">
        <v>2.3999999999999998E-3</v>
      </c>
      <c r="BS19" s="711">
        <v>3</v>
      </c>
      <c r="BT19" s="1019">
        <v>4.0000000000000001E-3</v>
      </c>
      <c r="BU19" s="777">
        <v>2.3999999999999998E-3</v>
      </c>
      <c r="BV19" s="711">
        <v>3</v>
      </c>
      <c r="BW19" s="1019">
        <v>3.2000000000000002E-3</v>
      </c>
      <c r="BX19" s="777">
        <v>2.3999999999999998E-3</v>
      </c>
      <c r="BY19" s="711">
        <v>3</v>
      </c>
      <c r="BZ19" s="1019">
        <v>3.2000000000000002E-3</v>
      </c>
      <c r="CA19" s="777">
        <v>1.6000000000000001E-3</v>
      </c>
      <c r="CB19" s="761">
        <f>I19+L19+O19+R19+U19+X19++AA19+AD19+AG19+AJ19+AM19+AP19+AS19+AV19+AY19+BB19+BE19+BH19+BK19++BN19+BQ19+BT19+BW19+BZ19</f>
        <v>0.12479999999999999</v>
      </c>
      <c r="CC19" s="761">
        <f>J19+M19+P19+S19+V19+Y19++AB19+AE19+AH19+AK19+AN19+AQ19+AT19+AW19+AZ19+BC19+BF19+BI19+BL19++BO19+BR19+BU19+BX19+CA19</f>
        <v>4.24E-2</v>
      </c>
    </row>
    <row r="20" spans="1:86" ht="13.5" thickBot="1" x14ac:dyDescent="0.25">
      <c r="A20" s="764"/>
      <c r="B20" s="765" t="s">
        <v>188</v>
      </c>
      <c r="C20" s="766"/>
      <c r="D20" s="770" t="s">
        <v>28</v>
      </c>
      <c r="E20" s="771"/>
      <c r="F20" s="775"/>
      <c r="G20" s="991"/>
      <c r="H20" s="1184"/>
      <c r="I20" s="1026">
        <v>0.39500000000000002</v>
      </c>
      <c r="J20" s="1185">
        <v>0</v>
      </c>
      <c r="K20" s="1184"/>
      <c r="L20" s="1026">
        <v>0.39500000000000002</v>
      </c>
      <c r="M20" s="1185">
        <v>0</v>
      </c>
      <c r="N20" s="1184"/>
      <c r="O20" s="1026">
        <v>0.39500000000000002</v>
      </c>
      <c r="P20" s="1185">
        <v>0</v>
      </c>
      <c r="Q20" s="1184"/>
      <c r="R20" s="1026">
        <v>0.39500000000000002</v>
      </c>
      <c r="S20" s="1185">
        <v>0</v>
      </c>
      <c r="T20" s="1184"/>
      <c r="U20" s="1026">
        <v>0.39500000000000002</v>
      </c>
      <c r="V20" s="1185">
        <v>0</v>
      </c>
      <c r="W20" s="1184"/>
      <c r="X20" s="1026">
        <v>0.39500000000000002</v>
      </c>
      <c r="Y20" s="1185">
        <v>0</v>
      </c>
      <c r="Z20" s="1184"/>
      <c r="AA20" s="1026">
        <v>0.39500000000000002</v>
      </c>
      <c r="AB20" s="1185">
        <v>0</v>
      </c>
      <c r="AC20" s="1184"/>
      <c r="AD20" s="1026">
        <v>0.39500000000000002</v>
      </c>
      <c r="AE20" s="1185">
        <v>0</v>
      </c>
      <c r="AF20" s="1184"/>
      <c r="AG20" s="1026">
        <v>0.39500000000000002</v>
      </c>
      <c r="AH20" s="1185">
        <v>0</v>
      </c>
      <c r="AI20" s="1184"/>
      <c r="AJ20" s="1026">
        <v>0.39500000000000002</v>
      </c>
      <c r="AK20" s="1185">
        <v>0</v>
      </c>
      <c r="AL20" s="1184"/>
      <c r="AM20" s="1026">
        <v>0.39500000000000002</v>
      </c>
      <c r="AN20" s="1185">
        <v>0</v>
      </c>
      <c r="AO20" s="1184"/>
      <c r="AP20" s="1026">
        <v>0.39500000000000002</v>
      </c>
      <c r="AQ20" s="1185">
        <v>0</v>
      </c>
      <c r="AR20" s="1184"/>
      <c r="AS20" s="1026">
        <v>0.39500000000000002</v>
      </c>
      <c r="AT20" s="1185">
        <v>0</v>
      </c>
      <c r="AU20" s="1184"/>
      <c r="AV20" s="1026">
        <v>0.39500000000000002</v>
      </c>
      <c r="AW20" s="1185">
        <v>0</v>
      </c>
      <c r="AX20" s="1184"/>
      <c r="AY20" s="1026">
        <v>0.39500000000000002</v>
      </c>
      <c r="AZ20" s="1185">
        <v>0</v>
      </c>
      <c r="BA20" s="1184"/>
      <c r="BB20" s="1026">
        <v>0.39500000000000002</v>
      </c>
      <c r="BC20" s="1185">
        <v>0</v>
      </c>
      <c r="BD20" s="1184"/>
      <c r="BE20" s="1026">
        <v>0.39500000000000002</v>
      </c>
      <c r="BF20" s="1185">
        <v>0</v>
      </c>
      <c r="BG20" s="1184"/>
      <c r="BH20" s="1026">
        <v>0.39500000000000002</v>
      </c>
      <c r="BI20" s="1185">
        <v>0</v>
      </c>
      <c r="BJ20" s="1184"/>
      <c r="BK20" s="1026">
        <v>0.39500000000000002</v>
      </c>
      <c r="BL20" s="1185">
        <v>0</v>
      </c>
      <c r="BM20" s="1184"/>
      <c r="BN20" s="1026">
        <v>0.39500000000000002</v>
      </c>
      <c r="BO20" s="1185">
        <v>0</v>
      </c>
      <c r="BP20" s="1184"/>
      <c r="BQ20" s="1026">
        <v>0.39500000000000002</v>
      </c>
      <c r="BR20" s="1185">
        <v>0</v>
      </c>
      <c r="BS20" s="1184"/>
      <c r="BT20" s="1026">
        <v>0.39500000000000002</v>
      </c>
      <c r="BU20" s="1185">
        <v>0</v>
      </c>
      <c r="BV20" s="1184"/>
      <c r="BW20" s="1026">
        <v>0.39500000000000002</v>
      </c>
      <c r="BX20" s="1185">
        <v>0</v>
      </c>
      <c r="BY20" s="1184"/>
      <c r="BZ20" s="1026">
        <v>0.39500000000000002</v>
      </c>
      <c r="CA20" s="1185">
        <v>0</v>
      </c>
    </row>
    <row r="21" spans="1:86" x14ac:dyDescent="0.2">
      <c r="A21" s="751"/>
      <c r="B21" s="752"/>
      <c r="C21" s="753"/>
      <c r="D21" s="754" t="s">
        <v>24</v>
      </c>
      <c r="E21" s="755"/>
      <c r="F21" s="756"/>
      <c r="G21" s="1017"/>
      <c r="H21" s="711">
        <f>25*I22/H16</f>
        <v>0.94951923076923073</v>
      </c>
      <c r="I21" s="1019">
        <v>6.4000000000000003E-3</v>
      </c>
      <c r="J21" s="777">
        <v>8.0000000000000004E-4</v>
      </c>
      <c r="K21" s="711">
        <f>25*L22/K16</f>
        <v>0.94951923076923073</v>
      </c>
      <c r="L21" s="1019">
        <v>7.1999999999999998E-3</v>
      </c>
      <c r="M21" s="777">
        <v>4.0000000000000002E-4</v>
      </c>
      <c r="N21" s="711">
        <f>25*O22/N16</f>
        <v>0.94951923076923073</v>
      </c>
      <c r="O21" s="1019">
        <v>1.04E-2</v>
      </c>
      <c r="P21" s="777">
        <v>4.0000000000000002E-4</v>
      </c>
      <c r="Q21" s="711">
        <f>25*R22/Q16</f>
        <v>0.94951923076923073</v>
      </c>
      <c r="R21" s="1019">
        <v>1.04E-2</v>
      </c>
      <c r="S21" s="777">
        <v>8.0000000000000004E-4</v>
      </c>
      <c r="T21" s="711">
        <f>25*U22/T16</f>
        <v>0.94951923076923073</v>
      </c>
      <c r="U21" s="1019">
        <v>7.1999999999999998E-3</v>
      </c>
      <c r="V21" s="777">
        <v>8.0000000000000004E-4</v>
      </c>
      <c r="W21" s="711">
        <f>25*X22/W16</f>
        <v>0.94951923076923073</v>
      </c>
      <c r="X21" s="1019">
        <v>6.4000000000000003E-3</v>
      </c>
      <c r="Y21" s="777">
        <v>8.0000000000000004E-4</v>
      </c>
      <c r="Z21" s="711">
        <f>25*AA22/Z16</f>
        <v>0.95873786407766981</v>
      </c>
      <c r="AA21" s="1019">
        <v>7.1999999999999998E-3</v>
      </c>
      <c r="AB21" s="777">
        <v>2.4000000000000001E-4</v>
      </c>
      <c r="AC21" s="711">
        <f>25*AD22/AC16</f>
        <v>0.95873786407766981</v>
      </c>
      <c r="AD21" s="1019">
        <v>5.5999999999999999E-3</v>
      </c>
      <c r="AE21" s="777">
        <v>2.4000000000000001E-4</v>
      </c>
      <c r="AF21" s="711">
        <f>25*AG22/AF16</f>
        <v>0.94951923076923073</v>
      </c>
      <c r="AG21" s="1019">
        <v>7.1999999999999998E-3</v>
      </c>
      <c r="AH21" s="777">
        <v>3.2000000000000003E-4</v>
      </c>
      <c r="AI21" s="711">
        <f>25*AJ22/AI16</f>
        <v>0.94951923076923073</v>
      </c>
      <c r="AJ21" s="1019">
        <v>8.8000000000000005E-3</v>
      </c>
      <c r="AK21" s="777">
        <v>8.0000000000000004E-4</v>
      </c>
      <c r="AL21" s="711">
        <f>25*AM22/AL16</f>
        <v>0.94951923076923073</v>
      </c>
      <c r="AM21" s="1019">
        <v>6.4000000000000003E-3</v>
      </c>
      <c r="AN21" s="777">
        <v>8.0000000000000004E-4</v>
      </c>
      <c r="AO21" s="711">
        <v>1</v>
      </c>
      <c r="AP21" s="1019">
        <v>6.4000000000000003E-3</v>
      </c>
      <c r="AQ21" s="777">
        <v>4.0000000000000002E-4</v>
      </c>
      <c r="AR21" s="711">
        <v>1</v>
      </c>
      <c r="AS21" s="1019">
        <v>7.1999999999999998E-3</v>
      </c>
      <c r="AT21" s="777">
        <v>4.0000000000000002E-4</v>
      </c>
      <c r="AU21" s="711">
        <v>1</v>
      </c>
      <c r="AV21" s="1019">
        <v>7.1999999999999998E-3</v>
      </c>
      <c r="AW21" s="777">
        <v>4.0000000000000002E-4</v>
      </c>
      <c r="AX21" s="711">
        <v>1</v>
      </c>
      <c r="AY21" s="1019">
        <v>8.8000000000000005E-3</v>
      </c>
      <c r="AZ21" s="777">
        <v>4.0000000000000002E-4</v>
      </c>
      <c r="BA21" s="711">
        <v>1</v>
      </c>
      <c r="BB21" s="1019">
        <v>6.4000000000000003E-3</v>
      </c>
      <c r="BC21" s="777">
        <v>8.0000000000000004E-4</v>
      </c>
      <c r="BD21" s="711">
        <v>1</v>
      </c>
      <c r="BE21" s="1019">
        <v>8.8000000000000005E-3</v>
      </c>
      <c r="BF21" s="777">
        <v>8.0000000000000004E-4</v>
      </c>
      <c r="BG21" s="711">
        <v>1</v>
      </c>
      <c r="BH21" s="1019">
        <v>8.8000000000000005E-3</v>
      </c>
      <c r="BI21" s="777">
        <v>8.0000000000000004E-4</v>
      </c>
      <c r="BJ21" s="711">
        <v>1</v>
      </c>
      <c r="BK21" s="1019">
        <v>8.8000000000000005E-3</v>
      </c>
      <c r="BL21" s="777">
        <v>4.0000000000000002E-4</v>
      </c>
      <c r="BM21" s="711">
        <v>1</v>
      </c>
      <c r="BN21" s="1019">
        <v>7.1999999999999998E-3</v>
      </c>
      <c r="BO21" s="777">
        <v>4.0000000000000002E-4</v>
      </c>
      <c r="BP21" s="711">
        <v>1</v>
      </c>
      <c r="BQ21" s="1019">
        <v>8.0000000000000002E-3</v>
      </c>
      <c r="BR21" s="777">
        <v>4.0000000000000002E-4</v>
      </c>
      <c r="BS21" s="711">
        <v>1</v>
      </c>
      <c r="BT21" s="1019">
        <v>6.4000000000000003E-3</v>
      </c>
      <c r="BU21" s="777">
        <v>4.0000000000000002E-4</v>
      </c>
      <c r="BV21" s="711">
        <v>1</v>
      </c>
      <c r="BW21" s="1019">
        <v>8.0000000000000002E-3</v>
      </c>
      <c r="BX21" s="777">
        <v>4.0000000000000003E-5</v>
      </c>
      <c r="BY21" s="711">
        <v>1</v>
      </c>
      <c r="BZ21" s="1019">
        <v>6.4000000000000003E-3</v>
      </c>
      <c r="CA21" s="777">
        <v>7.6000000000000004E-4</v>
      </c>
      <c r="CB21" s="761">
        <f>I21+L21+O21+R21+U21+X21++AA21+AD21+AG21+AJ21+AM21+AP21+AS21+AV21+AY21+BB21+BE21+BH21+BK21++BN21+BQ21+BT21+BW21+BZ21</f>
        <v>0.18160000000000001</v>
      </c>
      <c r="CC21" s="761">
        <f>J21+M21+P21+S21+V21+Y21++AB21+AE21+AH21+AK21+AN21+AQ21+AT21+AW21+AZ21+BC21+BF21+BI21+BL21++BO21+BR21+BU21+BX21+CA21</f>
        <v>1.2799999999999999E-2</v>
      </c>
    </row>
    <row r="22" spans="1:86" ht="13.5" thickBot="1" x14ac:dyDescent="0.25">
      <c r="A22" s="778"/>
      <c r="B22" s="771" t="s">
        <v>189</v>
      </c>
      <c r="C22" s="779"/>
      <c r="D22" s="770" t="s">
        <v>28</v>
      </c>
      <c r="E22" s="771"/>
      <c r="F22" s="775"/>
      <c r="G22" s="991"/>
      <c r="H22" s="1184"/>
      <c r="I22" s="1026">
        <v>0.39500000000000002</v>
      </c>
      <c r="J22" s="1185">
        <v>0</v>
      </c>
      <c r="K22" s="1184">
        <v>0</v>
      </c>
      <c r="L22" s="1026">
        <v>0.39500000000000002</v>
      </c>
      <c r="M22" s="1185">
        <v>0</v>
      </c>
      <c r="N22" s="1184">
        <v>0</v>
      </c>
      <c r="O22" s="1026">
        <v>0.39500000000000002</v>
      </c>
      <c r="P22" s="1185">
        <v>0</v>
      </c>
      <c r="Q22" s="1184">
        <v>0</v>
      </c>
      <c r="R22" s="1026">
        <v>0.39500000000000002</v>
      </c>
      <c r="S22" s="1185">
        <v>0</v>
      </c>
      <c r="T22" s="1184">
        <v>0</v>
      </c>
      <c r="U22" s="1026">
        <v>0.39500000000000002</v>
      </c>
      <c r="V22" s="1185">
        <v>0</v>
      </c>
      <c r="W22" s="1184">
        <v>0</v>
      </c>
      <c r="X22" s="1026">
        <v>0.39500000000000002</v>
      </c>
      <c r="Y22" s="1185">
        <v>0</v>
      </c>
      <c r="Z22" s="1184">
        <v>0</v>
      </c>
      <c r="AA22" s="1026">
        <v>0.39500000000000002</v>
      </c>
      <c r="AB22" s="1185">
        <v>0</v>
      </c>
      <c r="AC22" s="1184">
        <v>0</v>
      </c>
      <c r="AD22" s="1026">
        <v>0.39500000000000002</v>
      </c>
      <c r="AE22" s="1185">
        <v>0</v>
      </c>
      <c r="AF22" s="1184">
        <v>0</v>
      </c>
      <c r="AG22" s="1026">
        <v>0.39500000000000002</v>
      </c>
      <c r="AH22" s="1185">
        <v>0</v>
      </c>
      <c r="AI22" s="1184">
        <v>0</v>
      </c>
      <c r="AJ22" s="1026">
        <v>0.39500000000000002</v>
      </c>
      <c r="AK22" s="1185">
        <v>0</v>
      </c>
      <c r="AL22" s="1184">
        <v>0</v>
      </c>
      <c r="AM22" s="1026">
        <v>0.39500000000000002</v>
      </c>
      <c r="AN22" s="1185">
        <v>0</v>
      </c>
      <c r="AO22" s="1184">
        <v>0</v>
      </c>
      <c r="AP22" s="1026">
        <v>0.39500000000000002</v>
      </c>
      <c r="AQ22" s="1185">
        <v>0</v>
      </c>
      <c r="AR22" s="1184">
        <v>0</v>
      </c>
      <c r="AS22" s="1026">
        <v>0.39500000000000002</v>
      </c>
      <c r="AT22" s="1185">
        <v>0</v>
      </c>
      <c r="AU22" s="1184">
        <v>0</v>
      </c>
      <c r="AV22" s="1026">
        <v>0.39500000000000002</v>
      </c>
      <c r="AW22" s="1185">
        <v>0</v>
      </c>
      <c r="AX22" s="1184">
        <v>0</v>
      </c>
      <c r="AY22" s="1026">
        <v>0.39500000000000002</v>
      </c>
      <c r="AZ22" s="1185">
        <v>0</v>
      </c>
      <c r="BA22" s="1184">
        <v>0</v>
      </c>
      <c r="BB22" s="1026">
        <v>0.39500000000000002</v>
      </c>
      <c r="BC22" s="1185">
        <v>0</v>
      </c>
      <c r="BD22" s="1184">
        <v>0</v>
      </c>
      <c r="BE22" s="1026">
        <v>0.39500000000000002</v>
      </c>
      <c r="BF22" s="1185">
        <v>0</v>
      </c>
      <c r="BG22" s="1184">
        <v>0</v>
      </c>
      <c r="BH22" s="1026">
        <v>0.39500000000000002</v>
      </c>
      <c r="BI22" s="1185">
        <v>0</v>
      </c>
      <c r="BJ22" s="1184">
        <v>0</v>
      </c>
      <c r="BK22" s="1026">
        <v>0.39500000000000002</v>
      </c>
      <c r="BL22" s="1185">
        <v>0</v>
      </c>
      <c r="BM22" s="1184">
        <v>0</v>
      </c>
      <c r="BN22" s="1026">
        <v>0.39500000000000002</v>
      </c>
      <c r="BO22" s="1185">
        <v>0</v>
      </c>
      <c r="BP22" s="1184">
        <v>0</v>
      </c>
      <c r="BQ22" s="1026">
        <v>0.39500000000000002</v>
      </c>
      <c r="BR22" s="1185">
        <v>0</v>
      </c>
      <c r="BS22" s="1184">
        <v>0</v>
      </c>
      <c r="BT22" s="1026">
        <v>0.39500000000000002</v>
      </c>
      <c r="BU22" s="1185">
        <v>0</v>
      </c>
      <c r="BV22" s="1184">
        <v>0</v>
      </c>
      <c r="BW22" s="1026">
        <v>0.39500000000000002</v>
      </c>
      <c r="BX22" s="1185">
        <v>0</v>
      </c>
      <c r="BY22" s="1184">
        <v>0</v>
      </c>
      <c r="BZ22" s="1026">
        <v>0.39500000000000002</v>
      </c>
      <c r="CA22" s="1185"/>
    </row>
    <row r="23" spans="1:86" x14ac:dyDescent="0.2">
      <c r="A23" s="751"/>
      <c r="B23" s="1044"/>
      <c r="C23" s="752"/>
      <c r="D23" s="754"/>
      <c r="E23" s="1017"/>
      <c r="F23" s="1051" t="s">
        <v>222</v>
      </c>
      <c r="G23" s="1017"/>
      <c r="H23" s="1001"/>
      <c r="I23" s="760">
        <f>SUM(I5,I12)</f>
        <v>0</v>
      </c>
      <c r="J23" s="1000">
        <f>SUM(J5,J12)</f>
        <v>0</v>
      </c>
      <c r="K23" s="998"/>
      <c r="L23" s="760">
        <f>SUM(L5,L12)</f>
        <v>0</v>
      </c>
      <c r="M23" s="1002">
        <f>SUM(M5,M12)</f>
        <v>0</v>
      </c>
      <c r="N23" s="1001"/>
      <c r="O23" s="760">
        <f>SUM(O5,O12)</f>
        <v>0</v>
      </c>
      <c r="P23" s="1000">
        <f>SUM(P5,P12)</f>
        <v>0</v>
      </c>
      <c r="Q23" s="998"/>
      <c r="R23" s="760">
        <f>SUM(R5,R12)</f>
        <v>0</v>
      </c>
      <c r="S23" s="1002">
        <f>SUM(S5,S12)</f>
        <v>0</v>
      </c>
      <c r="T23" s="1001"/>
      <c r="U23" s="760">
        <f>SUM(U5,U12)</f>
        <v>0</v>
      </c>
      <c r="V23" s="1000">
        <f>SUM(V5,V12)</f>
        <v>0</v>
      </c>
      <c r="W23" s="1001"/>
      <c r="X23" s="760">
        <f>SUM(X5,X12)</f>
        <v>0</v>
      </c>
      <c r="Y23" s="1000">
        <f>SUM(Y5,Y12)</f>
        <v>0</v>
      </c>
      <c r="Z23" s="998"/>
      <c r="AA23" s="760">
        <f>SUM(AA5,AA12)</f>
        <v>0</v>
      </c>
      <c r="AB23" s="1002">
        <f>SUM(AB5,AB12)</f>
        <v>0</v>
      </c>
      <c r="AC23" s="1001"/>
      <c r="AD23" s="1052">
        <f>SUM(AD5,AD12)</f>
        <v>0</v>
      </c>
      <c r="AE23" s="1000">
        <f>SUM(AE5,AE12)</f>
        <v>0</v>
      </c>
      <c r="AF23" s="998"/>
      <c r="AG23" s="1052">
        <f>SUM(AG5,AG12)</f>
        <v>0</v>
      </c>
      <c r="AH23" s="1002">
        <f>SUM(AH5,AH12)</f>
        <v>0</v>
      </c>
      <c r="AI23" s="1001"/>
      <c r="AJ23" s="1052">
        <f>SUM(AJ5,AJ12)</f>
        <v>0</v>
      </c>
      <c r="AK23" s="1000">
        <f>SUM(AK5,AK12)</f>
        <v>0</v>
      </c>
      <c r="AL23" s="1001"/>
      <c r="AM23" s="1052">
        <f>SUM(AM5,AM12)</f>
        <v>0</v>
      </c>
      <c r="AN23" s="1000">
        <f>SUM(AN5,AN12)</f>
        <v>0</v>
      </c>
      <c r="AO23" s="998"/>
      <c r="AP23" s="1052">
        <f>SUM(AP5,AP12)</f>
        <v>0</v>
      </c>
      <c r="AQ23" s="1002">
        <f>SUM(AQ5,AQ12)</f>
        <v>0</v>
      </c>
      <c r="AR23" s="1001"/>
      <c r="AS23" s="1052">
        <f>SUM(AS5,AS12)</f>
        <v>0</v>
      </c>
      <c r="AT23" s="1000">
        <f>SUM(AT5,AT12)</f>
        <v>0</v>
      </c>
      <c r="AU23" s="998"/>
      <c r="AV23" s="1052">
        <f>SUM(AV5,AV12)</f>
        <v>0</v>
      </c>
      <c r="AW23" s="1002">
        <f>SUM(AW5,AW12)</f>
        <v>0</v>
      </c>
      <c r="AX23" s="1001"/>
      <c r="AY23" s="1052">
        <f>SUM(AY5,AY12)</f>
        <v>0</v>
      </c>
      <c r="AZ23" s="1000">
        <f>SUM(AZ5,AZ12)</f>
        <v>0</v>
      </c>
      <c r="BA23" s="1001"/>
      <c r="BB23" s="1052">
        <f>SUM(BB5,BB12)</f>
        <v>0</v>
      </c>
      <c r="BC23" s="1000">
        <f>SUM(BC5,BC12)</f>
        <v>0</v>
      </c>
      <c r="BD23" s="998"/>
      <c r="BE23" s="760">
        <f>SUM(BE5,BE12)</f>
        <v>0</v>
      </c>
      <c r="BF23" s="1002">
        <f>SUM(BF5,BF12)</f>
        <v>0</v>
      </c>
      <c r="BG23" s="1001"/>
      <c r="BH23" s="760">
        <f>SUM(BH5,BH12)</f>
        <v>0</v>
      </c>
      <c r="BI23" s="1000">
        <f>SUM(BI5,BI12)</f>
        <v>0</v>
      </c>
      <c r="BJ23" s="998"/>
      <c r="BK23" s="760">
        <f>SUM(BK5,BK12)</f>
        <v>0</v>
      </c>
      <c r="BL23" s="1002">
        <f>SUM(BL5,BL12)</f>
        <v>0</v>
      </c>
      <c r="BM23" s="1001"/>
      <c r="BN23" s="760">
        <f>SUM(BN5,BN12)</f>
        <v>0</v>
      </c>
      <c r="BO23" s="1000">
        <f>SUM(BO5,BO12)</f>
        <v>0</v>
      </c>
      <c r="BP23" s="1001"/>
      <c r="BQ23" s="760">
        <f>SUM(BQ5,BQ12)</f>
        <v>0</v>
      </c>
      <c r="BR23" s="1000">
        <f>SUM(BR5,BR12)</f>
        <v>0</v>
      </c>
      <c r="BS23" s="998"/>
      <c r="BT23" s="760">
        <f>SUM(BT5,BT12)</f>
        <v>0</v>
      </c>
      <c r="BU23" s="1002">
        <f>SUM(BU5,BU12)</f>
        <v>0</v>
      </c>
      <c r="BV23" s="1001"/>
      <c r="BW23" s="760">
        <f>SUM(BW5,BW12)</f>
        <v>0</v>
      </c>
      <c r="BX23" s="1000">
        <f>SUM(BX5,BX12)</f>
        <v>0</v>
      </c>
      <c r="BY23" s="1001"/>
      <c r="BZ23" s="760">
        <f>SUM(BZ5,BZ12)</f>
        <v>0</v>
      </c>
      <c r="CA23" s="1000">
        <f>SUM(CA5,CA12)</f>
        <v>0</v>
      </c>
    </row>
    <row r="24" spans="1:86" ht="13.5" thickBot="1" x14ac:dyDescent="0.25">
      <c r="A24" s="770"/>
      <c r="B24" s="865" t="s">
        <v>243</v>
      </c>
      <c r="C24" s="771"/>
      <c r="D24" s="1055"/>
      <c r="E24" s="1038"/>
      <c r="F24" s="1056" t="s">
        <v>223</v>
      </c>
      <c r="G24" s="1038"/>
      <c r="H24" s="1007">
        <f>SUM(H6:H7,H13:H14)</f>
        <v>650</v>
      </c>
      <c r="I24" s="1186">
        <f>SUM(I6:I7,I13:I14)</f>
        <v>9</v>
      </c>
      <c r="J24" s="1187">
        <f>SUM(J6:J7,J13:J14)</f>
        <v>0.59919999999999995</v>
      </c>
      <c r="K24" s="1007">
        <f t="shared" ref="K24:BV24" si="0">SUM(K6:K7,K13:K14)</f>
        <v>640</v>
      </c>
      <c r="L24" s="1186">
        <f t="shared" si="0"/>
        <v>9</v>
      </c>
      <c r="M24" s="1187">
        <f t="shared" si="0"/>
        <v>0.59919999999999995</v>
      </c>
      <c r="N24" s="1007">
        <f t="shared" si="0"/>
        <v>630</v>
      </c>
      <c r="O24" s="1186">
        <f t="shared" si="0"/>
        <v>8.9</v>
      </c>
      <c r="P24" s="1187">
        <f t="shared" si="0"/>
        <v>0.59919999999999995</v>
      </c>
      <c r="Q24" s="1007">
        <f t="shared" si="0"/>
        <v>610</v>
      </c>
      <c r="R24" s="1186">
        <f t="shared" si="0"/>
        <v>8.8000000000000007</v>
      </c>
      <c r="S24" s="1187">
        <f t="shared" si="0"/>
        <v>0.59919999999999995</v>
      </c>
      <c r="T24" s="1007">
        <f t="shared" si="0"/>
        <v>640</v>
      </c>
      <c r="U24" s="1186">
        <f t="shared" si="0"/>
        <v>9.1</v>
      </c>
      <c r="V24" s="1187">
        <f t="shared" si="0"/>
        <v>0.59919999999999995</v>
      </c>
      <c r="W24" s="1007">
        <f t="shared" si="0"/>
        <v>700</v>
      </c>
      <c r="X24" s="1186">
        <f t="shared" si="0"/>
        <v>9.9</v>
      </c>
      <c r="Y24" s="1187">
        <f t="shared" si="0"/>
        <v>0.59919999999999995</v>
      </c>
      <c r="Z24" s="1007">
        <f t="shared" si="0"/>
        <v>810</v>
      </c>
      <c r="AA24" s="1186">
        <f t="shared" si="0"/>
        <v>11.1</v>
      </c>
      <c r="AB24" s="1187">
        <f t="shared" si="0"/>
        <v>0.59919999999999995</v>
      </c>
      <c r="AC24" s="1007">
        <f t="shared" si="0"/>
        <v>850</v>
      </c>
      <c r="AD24" s="1186">
        <f t="shared" si="0"/>
        <v>11.5</v>
      </c>
      <c r="AE24" s="1187">
        <f t="shared" si="0"/>
        <v>0.59919999999999995</v>
      </c>
      <c r="AF24" s="1007">
        <f t="shared" si="0"/>
        <v>905</v>
      </c>
      <c r="AG24" s="1186">
        <f t="shared" si="0"/>
        <v>12</v>
      </c>
      <c r="AH24" s="1187">
        <f t="shared" si="0"/>
        <v>0.59919999999999995</v>
      </c>
      <c r="AI24" s="1007">
        <f t="shared" si="0"/>
        <v>910</v>
      </c>
      <c r="AJ24" s="1186">
        <f t="shared" si="0"/>
        <v>12</v>
      </c>
      <c r="AK24" s="1187">
        <f t="shared" si="0"/>
        <v>0.59919999999999995</v>
      </c>
      <c r="AL24" s="1007">
        <f t="shared" si="0"/>
        <v>840</v>
      </c>
      <c r="AM24" s="1186">
        <f t="shared" si="0"/>
        <v>10.5</v>
      </c>
      <c r="AN24" s="1187">
        <f t="shared" si="0"/>
        <v>0.59919999999999995</v>
      </c>
      <c r="AO24" s="1007">
        <f t="shared" si="0"/>
        <v>925</v>
      </c>
      <c r="AP24" s="1186">
        <f t="shared" si="0"/>
        <v>11</v>
      </c>
      <c r="AQ24" s="1187">
        <f t="shared" si="0"/>
        <v>0.59919999999999995</v>
      </c>
      <c r="AR24" s="1007">
        <f t="shared" si="0"/>
        <v>920</v>
      </c>
      <c r="AS24" s="1186">
        <f t="shared" si="0"/>
        <v>11</v>
      </c>
      <c r="AT24" s="1187">
        <f t="shared" si="0"/>
        <v>0.59919999999999995</v>
      </c>
      <c r="AU24" s="1007">
        <f t="shared" si="0"/>
        <v>920</v>
      </c>
      <c r="AV24" s="1186">
        <f t="shared" si="0"/>
        <v>11</v>
      </c>
      <c r="AW24" s="1187">
        <f t="shared" si="0"/>
        <v>0.59919999999999995</v>
      </c>
      <c r="AX24" s="1007">
        <f t="shared" si="0"/>
        <v>920</v>
      </c>
      <c r="AY24" s="1186">
        <f t="shared" si="0"/>
        <v>11</v>
      </c>
      <c r="AZ24" s="1187">
        <f t="shared" si="0"/>
        <v>0.59919999999999995</v>
      </c>
      <c r="BA24" s="1007">
        <f t="shared" si="0"/>
        <v>960</v>
      </c>
      <c r="BB24" s="1186">
        <f t="shared" si="0"/>
        <v>11.6</v>
      </c>
      <c r="BC24" s="1187">
        <f t="shared" si="0"/>
        <v>0.99960000000000004</v>
      </c>
      <c r="BD24" s="1007">
        <f t="shared" si="0"/>
        <v>1010</v>
      </c>
      <c r="BE24" s="1186">
        <f t="shared" si="0"/>
        <v>11.8</v>
      </c>
      <c r="BF24" s="1187">
        <f t="shared" si="0"/>
        <v>0.99960000000000004</v>
      </c>
      <c r="BG24" s="1007">
        <f t="shared" si="0"/>
        <v>1005</v>
      </c>
      <c r="BH24" s="1186">
        <f t="shared" si="0"/>
        <v>12.3</v>
      </c>
      <c r="BI24" s="1187">
        <f t="shared" si="0"/>
        <v>0.96960000000000002</v>
      </c>
      <c r="BJ24" s="1007">
        <f t="shared" si="0"/>
        <v>1005</v>
      </c>
      <c r="BK24" s="1186">
        <f t="shared" si="0"/>
        <v>12.3</v>
      </c>
      <c r="BL24" s="1187">
        <f t="shared" si="0"/>
        <v>0.96960000000000002</v>
      </c>
      <c r="BM24" s="1007">
        <f t="shared" si="0"/>
        <v>955</v>
      </c>
      <c r="BN24" s="1186">
        <f t="shared" si="0"/>
        <v>11.8</v>
      </c>
      <c r="BO24" s="1187">
        <f t="shared" si="0"/>
        <v>0.96960000000000002</v>
      </c>
      <c r="BP24" s="1007">
        <f t="shared" si="0"/>
        <v>955</v>
      </c>
      <c r="BQ24" s="1186">
        <f t="shared" si="0"/>
        <v>11.8</v>
      </c>
      <c r="BR24" s="1187">
        <f t="shared" si="0"/>
        <v>0.96960000000000002</v>
      </c>
      <c r="BS24" s="1007">
        <f t="shared" si="0"/>
        <v>905</v>
      </c>
      <c r="BT24" s="1186">
        <f t="shared" si="0"/>
        <v>11</v>
      </c>
      <c r="BU24" s="1187">
        <f t="shared" si="0"/>
        <v>0.96960000000000002</v>
      </c>
      <c r="BV24" s="1007">
        <f t="shared" si="0"/>
        <v>825</v>
      </c>
      <c r="BW24" s="1186">
        <f>SUM(BW6:BW7,BW13:BW14)</f>
        <v>10.6</v>
      </c>
      <c r="BX24" s="1187">
        <f>SUM(BX6:BX7,BX13:BX14)</f>
        <v>0.96960000000000002</v>
      </c>
      <c r="BY24" s="1007">
        <f>SUM(BY6:BY7,BY13:BY14)</f>
        <v>670</v>
      </c>
      <c r="BZ24" s="1186">
        <f>SUM(BZ6:BZ7,BZ13:BZ14)</f>
        <v>9.5</v>
      </c>
      <c r="CA24" s="1187">
        <f>SUM(CA6:CA7,CA13:CA14)</f>
        <v>0.59919999999999995</v>
      </c>
    </row>
    <row r="25" spans="1:86" s="865" customFormat="1" ht="12.75" customHeight="1" x14ac:dyDescent="0.2">
      <c r="A25" s="890" t="s">
        <v>275</v>
      </c>
      <c r="B25" s="891"/>
      <c r="C25" s="1060">
        <f>H60</f>
        <v>0.99240569644158527</v>
      </c>
      <c r="D25" s="893" t="s">
        <v>276</v>
      </c>
      <c r="E25" s="2171">
        <f>I60</f>
        <v>0.12394916780330384</v>
      </c>
      <c r="F25" s="2171"/>
      <c r="G25" s="1044"/>
      <c r="H25" s="890"/>
      <c r="I25" s="1062"/>
      <c r="J25" s="1063"/>
      <c r="K25" s="891"/>
      <c r="L25" s="1062"/>
      <c r="M25" s="893"/>
      <c r="N25" s="890"/>
      <c r="O25" s="1062"/>
      <c r="P25" s="1063"/>
      <c r="Q25" s="891"/>
      <c r="R25" s="1062"/>
      <c r="S25" s="893"/>
      <c r="T25" s="890"/>
      <c r="U25" s="1062"/>
      <c r="V25" s="1063"/>
      <c r="W25" s="890"/>
      <c r="X25" s="1062"/>
      <c r="Y25" s="1063"/>
      <c r="Z25" s="891"/>
      <c r="AA25" s="1062"/>
      <c r="AB25" s="893"/>
      <c r="AC25" s="2170"/>
      <c r="AD25" s="2171"/>
      <c r="AE25" s="752"/>
      <c r="AF25" s="2171"/>
      <c r="AG25" s="2171"/>
      <c r="AH25" s="1044"/>
      <c r="AI25" s="2170"/>
      <c r="AJ25" s="2171"/>
      <c r="AK25" s="752"/>
      <c r="AL25" s="2170"/>
      <c r="AM25" s="2171"/>
      <c r="AN25" s="752"/>
      <c r="AO25" s="2171"/>
      <c r="AP25" s="2171"/>
      <c r="AQ25" s="1044"/>
      <c r="AR25" s="2170"/>
      <c r="AS25" s="2171"/>
      <c r="AT25" s="752"/>
      <c r="AU25" s="2171"/>
      <c r="AV25" s="2171"/>
      <c r="AW25" s="1044"/>
      <c r="AX25" s="2170"/>
      <c r="AY25" s="2171"/>
      <c r="AZ25" s="752"/>
      <c r="BA25" s="751"/>
      <c r="BB25" s="1044"/>
      <c r="BC25" s="752"/>
      <c r="BD25" s="1044"/>
      <c r="BE25" s="1044"/>
      <c r="BF25" s="1044"/>
      <c r="BG25" s="751"/>
      <c r="BH25" s="1044"/>
      <c r="BI25" s="752"/>
      <c r="BJ25" s="1044"/>
      <c r="BK25" s="1044"/>
      <c r="BL25" s="1044"/>
      <c r="BM25" s="751"/>
      <c r="BN25" s="1044"/>
      <c r="BO25" s="752"/>
      <c r="BP25" s="751"/>
      <c r="BQ25" s="1044"/>
      <c r="BR25" s="752"/>
      <c r="BS25" s="1044"/>
      <c r="BT25" s="1044"/>
      <c r="BU25" s="1044"/>
      <c r="BV25" s="751"/>
      <c r="BW25" s="1044"/>
      <c r="BX25" s="752"/>
      <c r="BY25" s="751"/>
      <c r="BZ25" s="1044"/>
      <c r="CA25" s="752"/>
    </row>
    <row r="26" spans="1:86" s="865" customFormat="1" ht="13.5" customHeight="1" thickBot="1" x14ac:dyDescent="0.25">
      <c r="A26" s="894" t="s">
        <v>277</v>
      </c>
      <c r="B26" s="769"/>
      <c r="C26" s="1066">
        <f>P60</f>
        <v>0.98798230325002767</v>
      </c>
      <c r="D26" s="897" t="s">
        <v>276</v>
      </c>
      <c r="E26" s="2172">
        <f>Q60</f>
        <v>0.15644717015318349</v>
      </c>
      <c r="F26" s="2172"/>
      <c r="G26" s="769"/>
      <c r="H26" s="894"/>
      <c r="I26" s="1068"/>
      <c r="J26" s="1069"/>
      <c r="K26" s="895"/>
      <c r="L26" s="1068"/>
      <c r="M26" s="1070"/>
      <c r="N26" s="894"/>
      <c r="O26" s="1068"/>
      <c r="P26" s="1069"/>
      <c r="Q26" s="895"/>
      <c r="R26" s="1068"/>
      <c r="S26" s="1070"/>
      <c r="T26" s="894"/>
      <c r="U26" s="1068"/>
      <c r="V26" s="1069"/>
      <c r="W26" s="894"/>
      <c r="X26" s="1068"/>
      <c r="Y26" s="1069"/>
      <c r="Z26" s="895"/>
      <c r="AA26" s="1068"/>
      <c r="AB26" s="1070"/>
      <c r="AC26" s="1071"/>
      <c r="AD26" s="1072"/>
      <c r="AE26" s="765"/>
      <c r="AF26" s="1072"/>
      <c r="AG26" s="1072"/>
      <c r="AH26" s="769"/>
      <c r="AI26" s="1071"/>
      <c r="AJ26" s="1072"/>
      <c r="AK26" s="765"/>
      <c r="AL26" s="1071"/>
      <c r="AM26" s="1072"/>
      <c r="AN26" s="765"/>
      <c r="AO26" s="1072"/>
      <c r="AP26" s="1072"/>
      <c r="AQ26" s="769"/>
      <c r="AR26" s="1071"/>
      <c r="AS26" s="1072"/>
      <c r="AT26" s="765"/>
      <c r="AU26" s="1072"/>
      <c r="AV26" s="1072"/>
      <c r="AW26" s="769"/>
      <c r="AX26" s="1071"/>
      <c r="AY26" s="1072"/>
      <c r="AZ26" s="765"/>
      <c r="BA26" s="767"/>
      <c r="BB26" s="769"/>
      <c r="BC26" s="765"/>
      <c r="BD26" s="769"/>
      <c r="BE26" s="769"/>
      <c r="BF26" s="769"/>
      <c r="BG26" s="767"/>
      <c r="BH26" s="769"/>
      <c r="BI26" s="765"/>
      <c r="BJ26" s="769"/>
      <c r="BK26" s="769"/>
      <c r="BL26" s="769"/>
      <c r="BM26" s="767"/>
      <c r="BN26" s="769"/>
      <c r="BO26" s="765"/>
      <c r="BP26" s="767"/>
      <c r="BQ26" s="769"/>
      <c r="BR26" s="765"/>
      <c r="BS26" s="769"/>
      <c r="BT26" s="769"/>
      <c r="BU26" s="769"/>
      <c r="BV26" s="767"/>
      <c r="BW26" s="769"/>
      <c r="BX26" s="765"/>
      <c r="BY26" s="767"/>
      <c r="BZ26" s="769"/>
      <c r="CA26" s="765"/>
    </row>
    <row r="27" spans="1:86" x14ac:dyDescent="0.2">
      <c r="A27" s="794" t="s">
        <v>37</v>
      </c>
      <c r="B27" s="1188"/>
      <c r="C27" s="1189"/>
      <c r="D27" s="1190" t="s">
        <v>38</v>
      </c>
      <c r="E27" s="1191"/>
      <c r="F27" s="1192" t="s">
        <v>39</v>
      </c>
      <c r="G27" s="1192"/>
      <c r="H27" s="679" t="s">
        <v>17</v>
      </c>
      <c r="I27" s="680" t="s">
        <v>18</v>
      </c>
      <c r="J27" s="681" t="s">
        <v>19</v>
      </c>
      <c r="K27" s="682" t="s">
        <v>17</v>
      </c>
      <c r="L27" s="680" t="s">
        <v>18</v>
      </c>
      <c r="M27" s="683" t="s">
        <v>19</v>
      </c>
      <c r="N27" s="679" t="s">
        <v>17</v>
      </c>
      <c r="O27" s="680" t="s">
        <v>18</v>
      </c>
      <c r="P27" s="681" t="s">
        <v>19</v>
      </c>
      <c r="Q27" s="682" t="s">
        <v>17</v>
      </c>
      <c r="R27" s="680" t="s">
        <v>18</v>
      </c>
      <c r="S27" s="683" t="s">
        <v>19</v>
      </c>
      <c r="T27" s="679" t="s">
        <v>17</v>
      </c>
      <c r="U27" s="680" t="s">
        <v>18</v>
      </c>
      <c r="V27" s="681" t="s">
        <v>19</v>
      </c>
      <c r="W27" s="679" t="s">
        <v>17</v>
      </c>
      <c r="X27" s="680" t="s">
        <v>18</v>
      </c>
      <c r="Y27" s="681" t="s">
        <v>19</v>
      </c>
      <c r="Z27" s="682" t="s">
        <v>17</v>
      </c>
      <c r="AA27" s="680" t="s">
        <v>18</v>
      </c>
      <c r="AB27" s="683" t="s">
        <v>19</v>
      </c>
      <c r="AC27" s="679" t="s">
        <v>17</v>
      </c>
      <c r="AD27" s="680" t="s">
        <v>18</v>
      </c>
      <c r="AE27" s="681" t="s">
        <v>19</v>
      </c>
      <c r="AF27" s="682" t="s">
        <v>17</v>
      </c>
      <c r="AG27" s="680" t="s">
        <v>18</v>
      </c>
      <c r="AH27" s="683" t="s">
        <v>19</v>
      </c>
      <c r="AI27" s="679" t="s">
        <v>17</v>
      </c>
      <c r="AJ27" s="680" t="s">
        <v>18</v>
      </c>
      <c r="AK27" s="681" t="s">
        <v>19</v>
      </c>
      <c r="AL27" s="679" t="s">
        <v>17</v>
      </c>
      <c r="AM27" s="680" t="s">
        <v>18</v>
      </c>
      <c r="AN27" s="681" t="s">
        <v>19</v>
      </c>
      <c r="AO27" s="682" t="s">
        <v>17</v>
      </c>
      <c r="AP27" s="680" t="s">
        <v>18</v>
      </c>
      <c r="AQ27" s="683" t="s">
        <v>19</v>
      </c>
      <c r="AR27" s="679" t="s">
        <v>17</v>
      </c>
      <c r="AS27" s="680" t="s">
        <v>18</v>
      </c>
      <c r="AT27" s="681" t="s">
        <v>19</v>
      </c>
      <c r="AU27" s="682" t="s">
        <v>17</v>
      </c>
      <c r="AV27" s="680" t="s">
        <v>18</v>
      </c>
      <c r="AW27" s="683" t="s">
        <v>19</v>
      </c>
      <c r="AX27" s="679" t="s">
        <v>17</v>
      </c>
      <c r="AY27" s="680" t="s">
        <v>18</v>
      </c>
      <c r="AZ27" s="681" t="s">
        <v>19</v>
      </c>
      <c r="BA27" s="679" t="s">
        <v>17</v>
      </c>
      <c r="BB27" s="680" t="s">
        <v>18</v>
      </c>
      <c r="BC27" s="681" t="s">
        <v>19</v>
      </c>
      <c r="BD27" s="682" t="s">
        <v>17</v>
      </c>
      <c r="BE27" s="680" t="s">
        <v>18</v>
      </c>
      <c r="BF27" s="683" t="s">
        <v>19</v>
      </c>
      <c r="BG27" s="679" t="s">
        <v>17</v>
      </c>
      <c r="BH27" s="680" t="s">
        <v>18</v>
      </c>
      <c r="BI27" s="681" t="s">
        <v>19</v>
      </c>
      <c r="BJ27" s="682" t="s">
        <v>17</v>
      </c>
      <c r="BK27" s="680" t="s">
        <v>18</v>
      </c>
      <c r="BL27" s="683" t="s">
        <v>19</v>
      </c>
      <c r="BM27" s="679" t="s">
        <v>17</v>
      </c>
      <c r="BN27" s="680" t="s">
        <v>18</v>
      </c>
      <c r="BO27" s="681" t="s">
        <v>19</v>
      </c>
      <c r="BP27" s="679" t="s">
        <v>17</v>
      </c>
      <c r="BQ27" s="680" t="s">
        <v>18</v>
      </c>
      <c r="BR27" s="681" t="s">
        <v>19</v>
      </c>
      <c r="BS27" s="682" t="s">
        <v>17</v>
      </c>
      <c r="BT27" s="680" t="s">
        <v>18</v>
      </c>
      <c r="BU27" s="683" t="s">
        <v>19</v>
      </c>
      <c r="BV27" s="679" t="s">
        <v>17</v>
      </c>
      <c r="BW27" s="680" t="s">
        <v>18</v>
      </c>
      <c r="BX27" s="681" t="s">
        <v>19</v>
      </c>
      <c r="BY27" s="679" t="s">
        <v>17</v>
      </c>
      <c r="BZ27" s="680" t="s">
        <v>18</v>
      </c>
      <c r="CA27" s="681" t="s">
        <v>19</v>
      </c>
    </row>
    <row r="28" spans="1:86" ht="13.5" thickBot="1" x14ac:dyDescent="0.25">
      <c r="A28" s="960" t="s">
        <v>224</v>
      </c>
      <c r="C28" s="1193"/>
      <c r="D28" s="1194" t="s">
        <v>41</v>
      </c>
      <c r="E28" s="1085" t="s">
        <v>42</v>
      </c>
      <c r="F28" s="1085" t="s">
        <v>41</v>
      </c>
      <c r="G28" s="1086" t="s">
        <v>42</v>
      </c>
      <c r="H28" s="983">
        <v>0</v>
      </c>
      <c r="I28" s="984" t="s">
        <v>21</v>
      </c>
      <c r="J28" s="985" t="s">
        <v>22</v>
      </c>
      <c r="K28" s="986">
        <v>0</v>
      </c>
      <c r="L28" s="984" t="s">
        <v>21</v>
      </c>
      <c r="M28" s="987" t="s">
        <v>22</v>
      </c>
      <c r="N28" s="983">
        <v>0</v>
      </c>
      <c r="O28" s="984" t="s">
        <v>21</v>
      </c>
      <c r="P28" s="985" t="s">
        <v>22</v>
      </c>
      <c r="Q28" s="986">
        <v>0</v>
      </c>
      <c r="R28" s="984" t="s">
        <v>21</v>
      </c>
      <c r="S28" s="987" t="s">
        <v>22</v>
      </c>
      <c r="T28" s="983">
        <v>0</v>
      </c>
      <c r="U28" s="984" t="s">
        <v>21</v>
      </c>
      <c r="V28" s="985" t="s">
        <v>22</v>
      </c>
      <c r="W28" s="983">
        <v>0</v>
      </c>
      <c r="X28" s="984" t="s">
        <v>21</v>
      </c>
      <c r="Y28" s="985" t="s">
        <v>22</v>
      </c>
      <c r="Z28" s="986">
        <v>0</v>
      </c>
      <c r="AA28" s="984" t="s">
        <v>21</v>
      </c>
      <c r="AB28" s="987" t="s">
        <v>22</v>
      </c>
      <c r="AC28" s="983" t="s">
        <v>20</v>
      </c>
      <c r="AD28" s="984" t="s">
        <v>21</v>
      </c>
      <c r="AE28" s="985" t="s">
        <v>22</v>
      </c>
      <c r="AF28" s="986" t="s">
        <v>20</v>
      </c>
      <c r="AG28" s="984" t="s">
        <v>21</v>
      </c>
      <c r="AH28" s="987" t="s">
        <v>22</v>
      </c>
      <c r="AI28" s="983" t="s">
        <v>20</v>
      </c>
      <c r="AJ28" s="984" t="s">
        <v>21</v>
      </c>
      <c r="AK28" s="985" t="s">
        <v>22</v>
      </c>
      <c r="AL28" s="983" t="s">
        <v>20</v>
      </c>
      <c r="AM28" s="984" t="s">
        <v>21</v>
      </c>
      <c r="AN28" s="985" t="s">
        <v>22</v>
      </c>
      <c r="AO28" s="986" t="s">
        <v>20</v>
      </c>
      <c r="AP28" s="984" t="s">
        <v>21</v>
      </c>
      <c r="AQ28" s="987" t="s">
        <v>22</v>
      </c>
      <c r="AR28" s="983" t="s">
        <v>20</v>
      </c>
      <c r="AS28" s="984" t="s">
        <v>21</v>
      </c>
      <c r="AT28" s="985" t="s">
        <v>22</v>
      </c>
      <c r="AU28" s="986" t="s">
        <v>20</v>
      </c>
      <c r="AV28" s="984" t="s">
        <v>21</v>
      </c>
      <c r="AW28" s="987" t="s">
        <v>22</v>
      </c>
      <c r="AX28" s="983" t="s">
        <v>20</v>
      </c>
      <c r="AY28" s="984" t="s">
        <v>21</v>
      </c>
      <c r="AZ28" s="985" t="s">
        <v>22</v>
      </c>
      <c r="BA28" s="983" t="s">
        <v>20</v>
      </c>
      <c r="BB28" s="984" t="s">
        <v>21</v>
      </c>
      <c r="BC28" s="985" t="s">
        <v>22</v>
      </c>
      <c r="BD28" s="986" t="s">
        <v>20</v>
      </c>
      <c r="BE28" s="984" t="s">
        <v>21</v>
      </c>
      <c r="BF28" s="987" t="s">
        <v>22</v>
      </c>
      <c r="BG28" s="983" t="s">
        <v>20</v>
      </c>
      <c r="BH28" s="984" t="s">
        <v>21</v>
      </c>
      <c r="BI28" s="985" t="s">
        <v>22</v>
      </c>
      <c r="BJ28" s="986" t="s">
        <v>20</v>
      </c>
      <c r="BK28" s="984" t="s">
        <v>21</v>
      </c>
      <c r="BL28" s="987" t="s">
        <v>22</v>
      </c>
      <c r="BM28" s="983" t="s">
        <v>20</v>
      </c>
      <c r="BN28" s="984" t="s">
        <v>21</v>
      </c>
      <c r="BO28" s="985" t="s">
        <v>22</v>
      </c>
      <c r="BP28" s="983" t="s">
        <v>20</v>
      </c>
      <c r="BQ28" s="984" t="s">
        <v>21</v>
      </c>
      <c r="BR28" s="985" t="s">
        <v>22</v>
      </c>
      <c r="BS28" s="986" t="s">
        <v>20</v>
      </c>
      <c r="BT28" s="984" t="s">
        <v>21</v>
      </c>
      <c r="BU28" s="987" t="s">
        <v>22</v>
      </c>
      <c r="BV28" s="983" t="s">
        <v>20</v>
      </c>
      <c r="BW28" s="984" t="s">
        <v>21</v>
      </c>
      <c r="BX28" s="985" t="s">
        <v>22</v>
      </c>
      <c r="BY28" s="983" t="s">
        <v>20</v>
      </c>
      <c r="BZ28" s="984" t="s">
        <v>21</v>
      </c>
      <c r="CA28" s="985" t="s">
        <v>22</v>
      </c>
    </row>
    <row r="29" spans="1:86" ht="13.5" customHeight="1" x14ac:dyDescent="0.2">
      <c r="A29" s="1087" t="s">
        <v>228</v>
      </c>
      <c r="B29" s="807"/>
      <c r="C29" s="1195"/>
      <c r="D29" s="1196"/>
      <c r="E29" s="1090"/>
      <c r="F29" s="1197"/>
      <c r="G29" s="1198"/>
      <c r="H29" s="1199">
        <v>350</v>
      </c>
      <c r="I29" s="1200">
        <v>3</v>
      </c>
      <c r="J29" s="1201">
        <v>0.24880000000000002</v>
      </c>
      <c r="K29" s="1199">
        <v>340</v>
      </c>
      <c r="L29" s="1200">
        <v>3</v>
      </c>
      <c r="M29" s="1201">
        <v>0.2046</v>
      </c>
      <c r="N29" s="1199">
        <v>340</v>
      </c>
      <c r="O29" s="1200">
        <v>3</v>
      </c>
      <c r="P29" s="1201">
        <v>0.20500000000000002</v>
      </c>
      <c r="Q29" s="1199">
        <v>330</v>
      </c>
      <c r="R29" s="1200">
        <v>3</v>
      </c>
      <c r="S29" s="1201">
        <v>0.20500000000000002</v>
      </c>
      <c r="T29" s="1199">
        <v>350</v>
      </c>
      <c r="U29" s="1200">
        <v>3.1</v>
      </c>
      <c r="V29" s="1201">
        <v>0.23960000000000006</v>
      </c>
      <c r="W29" s="1199">
        <v>370</v>
      </c>
      <c r="X29" s="1200">
        <v>3.5</v>
      </c>
      <c r="Y29" s="1201">
        <v>0.36260000000000003</v>
      </c>
      <c r="Z29" s="1199">
        <v>450</v>
      </c>
      <c r="AA29" s="1200">
        <v>3.5</v>
      </c>
      <c r="AB29" s="1201">
        <v>0.58360000000000001</v>
      </c>
      <c r="AC29" s="1199">
        <v>465</v>
      </c>
      <c r="AD29" s="1200">
        <v>4</v>
      </c>
      <c r="AE29" s="1201">
        <v>0.60640000000000005</v>
      </c>
      <c r="AF29" s="1199">
        <v>485</v>
      </c>
      <c r="AG29" s="1200">
        <v>4</v>
      </c>
      <c r="AH29" s="1201">
        <v>0.62960000000000005</v>
      </c>
      <c r="AI29" s="1199">
        <v>500</v>
      </c>
      <c r="AJ29" s="1200">
        <v>4</v>
      </c>
      <c r="AK29" s="1201">
        <v>0.63700000000000001</v>
      </c>
      <c r="AL29" s="1199">
        <v>450</v>
      </c>
      <c r="AM29" s="1200">
        <v>4</v>
      </c>
      <c r="AN29" s="1201">
        <v>0.6452</v>
      </c>
      <c r="AO29" s="1199">
        <v>510</v>
      </c>
      <c r="AP29" s="1200">
        <v>4</v>
      </c>
      <c r="AQ29" s="1201">
        <v>0.63500000000000001</v>
      </c>
      <c r="AR29" s="1199">
        <v>505</v>
      </c>
      <c r="AS29" s="1200">
        <v>4</v>
      </c>
      <c r="AT29" s="1201">
        <v>0.65979999999999994</v>
      </c>
      <c r="AU29" s="1199">
        <v>505</v>
      </c>
      <c r="AV29" s="1200">
        <v>4</v>
      </c>
      <c r="AW29" s="1201">
        <v>0.60799999999999998</v>
      </c>
      <c r="AX29" s="1199">
        <v>505</v>
      </c>
      <c r="AY29" s="1200">
        <v>4</v>
      </c>
      <c r="AZ29" s="1201">
        <v>0.5948</v>
      </c>
      <c r="BA29" s="1199">
        <v>530</v>
      </c>
      <c r="BB29" s="1200">
        <v>4.5999999999999996</v>
      </c>
      <c r="BC29" s="1201">
        <v>0.60439999999999994</v>
      </c>
      <c r="BD29" s="1199">
        <v>570</v>
      </c>
      <c r="BE29" s="1200">
        <v>4.8</v>
      </c>
      <c r="BF29" s="1201">
        <v>0.59660000000000002</v>
      </c>
      <c r="BG29" s="1199">
        <v>555</v>
      </c>
      <c r="BH29" s="1200">
        <v>4.8</v>
      </c>
      <c r="BI29" s="1201">
        <v>0.57960000000000012</v>
      </c>
      <c r="BJ29" s="1199">
        <v>555</v>
      </c>
      <c r="BK29" s="1200">
        <v>4.8</v>
      </c>
      <c r="BL29" s="1201">
        <v>0.52800000000000002</v>
      </c>
      <c r="BM29" s="1199">
        <v>540</v>
      </c>
      <c r="BN29" s="1200">
        <v>4.5</v>
      </c>
      <c r="BO29" s="1201">
        <v>0.46379999999999999</v>
      </c>
      <c r="BP29" s="1199">
        <v>540</v>
      </c>
      <c r="BQ29" s="1200">
        <v>4.5</v>
      </c>
      <c r="BR29" s="1201">
        <v>0.373</v>
      </c>
      <c r="BS29" s="1199">
        <v>495</v>
      </c>
      <c r="BT29" s="1200">
        <v>3.8</v>
      </c>
      <c r="BU29" s="1201">
        <v>0.31880000000000003</v>
      </c>
      <c r="BV29" s="1199">
        <v>455</v>
      </c>
      <c r="BW29" s="1200">
        <v>3.6</v>
      </c>
      <c r="BX29" s="1201">
        <v>0.28620000000000001</v>
      </c>
      <c r="BY29" s="1199">
        <v>325</v>
      </c>
      <c r="BZ29" s="1200">
        <v>3.5</v>
      </c>
      <c r="CA29" s="1201">
        <v>0.26399999999999996</v>
      </c>
      <c r="CB29" s="23">
        <f t="shared" ref="CB29:CC29" si="1">SUM(CB30:CB36)</f>
        <v>89.615199999999987</v>
      </c>
      <c r="CC29" s="23">
        <f t="shared" si="1"/>
        <v>11.080599999999997</v>
      </c>
    </row>
    <row r="30" spans="1:86" ht="15" x14ac:dyDescent="0.25">
      <c r="A30" s="1202" t="s">
        <v>278</v>
      </c>
      <c r="B30" s="796"/>
      <c r="C30" s="774"/>
      <c r="D30" s="1095"/>
      <c r="E30" s="1096"/>
      <c r="F30" s="1037"/>
      <c r="G30" s="1097"/>
      <c r="H30" s="711">
        <v>75</v>
      </c>
      <c r="I30" s="1203">
        <v>0.44240000000000002</v>
      </c>
      <c r="J30" s="1204">
        <v>0.21840000000000001</v>
      </c>
      <c r="K30" s="711">
        <v>70</v>
      </c>
      <c r="L30" s="1203">
        <v>0.436</v>
      </c>
      <c r="M30" s="1204">
        <v>0.21360000000000001</v>
      </c>
      <c r="N30" s="711">
        <v>70</v>
      </c>
      <c r="O30" s="1203">
        <v>0.436</v>
      </c>
      <c r="P30" s="1204">
        <v>0.21920000000000001</v>
      </c>
      <c r="Q30" s="711">
        <v>70</v>
      </c>
      <c r="R30" s="1203">
        <v>0.47039999999999998</v>
      </c>
      <c r="S30" s="1204">
        <v>0.216</v>
      </c>
      <c r="T30" s="711">
        <v>75</v>
      </c>
      <c r="U30" s="1203">
        <v>0.57840000000000003</v>
      </c>
      <c r="V30" s="1204">
        <v>0.2152</v>
      </c>
      <c r="W30" s="711">
        <v>80</v>
      </c>
      <c r="X30" s="1203">
        <v>0.64639999999999997</v>
      </c>
      <c r="Y30" s="1204">
        <v>0.2208</v>
      </c>
      <c r="Z30" s="711">
        <v>80</v>
      </c>
      <c r="AA30" s="1203">
        <v>0.64080000000000004</v>
      </c>
      <c r="AB30" s="1204">
        <v>0.23280000000000001</v>
      </c>
      <c r="AC30" s="711">
        <v>80</v>
      </c>
      <c r="AD30" s="1203">
        <v>0.66159999999999997</v>
      </c>
      <c r="AE30" s="1204">
        <v>0.24399999999999999</v>
      </c>
      <c r="AF30" s="711">
        <v>80</v>
      </c>
      <c r="AG30" s="1203">
        <v>0.68</v>
      </c>
      <c r="AH30" s="1204">
        <v>0.248</v>
      </c>
      <c r="AI30" s="711">
        <v>80</v>
      </c>
      <c r="AJ30" s="1203">
        <v>0.66800000000000004</v>
      </c>
      <c r="AK30" s="1204">
        <v>0.24879999999999999</v>
      </c>
      <c r="AL30" s="711">
        <v>80</v>
      </c>
      <c r="AM30" s="1203">
        <v>0.6512</v>
      </c>
      <c r="AN30" s="1204">
        <v>0.25040000000000001</v>
      </c>
      <c r="AO30" s="711">
        <v>80</v>
      </c>
      <c r="AP30" s="1203">
        <v>0.58240000000000003</v>
      </c>
      <c r="AQ30" s="1204">
        <v>0.248</v>
      </c>
      <c r="AR30" s="711">
        <v>80</v>
      </c>
      <c r="AS30" s="1203">
        <v>0.62080000000000002</v>
      </c>
      <c r="AT30" s="1204">
        <v>0.25519999999999998</v>
      </c>
      <c r="AU30" s="711">
        <v>80</v>
      </c>
      <c r="AV30" s="1203">
        <v>0.58320000000000005</v>
      </c>
      <c r="AW30" s="1204">
        <v>0.24479999999999999</v>
      </c>
      <c r="AX30" s="711">
        <v>80</v>
      </c>
      <c r="AY30" s="1203">
        <v>0.6008</v>
      </c>
      <c r="AZ30" s="1204">
        <v>0.24079999999999999</v>
      </c>
      <c r="BA30" s="711">
        <v>85</v>
      </c>
      <c r="BB30" s="1203">
        <v>0.63360000000000005</v>
      </c>
      <c r="BC30" s="1204">
        <v>0.25359999999999999</v>
      </c>
      <c r="BD30" s="711">
        <v>90</v>
      </c>
      <c r="BE30" s="1203">
        <v>0.68559999999999999</v>
      </c>
      <c r="BF30" s="1204">
        <v>0.24399999999999999</v>
      </c>
      <c r="BG30" s="711">
        <v>90</v>
      </c>
      <c r="BH30" s="1203">
        <v>0.71279999999999999</v>
      </c>
      <c r="BI30" s="1204">
        <v>0.23519999999999999</v>
      </c>
      <c r="BJ30" s="711">
        <v>90</v>
      </c>
      <c r="BK30" s="1203">
        <v>0.74719999999999998</v>
      </c>
      <c r="BL30" s="1204">
        <v>0.2296</v>
      </c>
      <c r="BM30" s="711">
        <v>90</v>
      </c>
      <c r="BN30" s="1203">
        <v>0.74719999999999998</v>
      </c>
      <c r="BO30" s="1204">
        <v>0.22720000000000001</v>
      </c>
      <c r="BP30" s="711">
        <v>90</v>
      </c>
      <c r="BQ30" s="1203">
        <v>0.74399999999999999</v>
      </c>
      <c r="BR30" s="1204">
        <v>0.23039999999999999</v>
      </c>
      <c r="BS30" s="711">
        <v>80</v>
      </c>
      <c r="BT30" s="1203">
        <v>0.68079999999999996</v>
      </c>
      <c r="BU30" s="1204">
        <v>0.22720000000000001</v>
      </c>
      <c r="BV30" s="711">
        <v>80</v>
      </c>
      <c r="BW30" s="1203">
        <v>0.56399999999999995</v>
      </c>
      <c r="BX30" s="1204">
        <v>0.21920000000000001</v>
      </c>
      <c r="BY30" s="711">
        <v>80</v>
      </c>
      <c r="BZ30" s="1203">
        <v>0.48799999999999999</v>
      </c>
      <c r="CA30" s="1204">
        <v>0.22</v>
      </c>
      <c r="CB30" s="761">
        <f t="shared" ref="CB30:CC36" si="2">I30+L30+O30+R30+U30+X30++AA30+AD30+AG30+AJ30+AM30+AP30+AS30+AV30+AY30+BB30+BE30+BH30+BK30++BN30+BQ30+BT30+BW30+BZ30</f>
        <v>14.701599999999996</v>
      </c>
      <c r="CC30" s="761">
        <f t="shared" si="2"/>
        <v>5.6023999999999994</v>
      </c>
      <c r="CD30" s="763"/>
      <c r="CF30" s="889"/>
      <c r="CG30" s="889"/>
      <c r="CH30" s="888"/>
    </row>
    <row r="31" spans="1:86" ht="15" x14ac:dyDescent="0.25">
      <c r="A31" s="1205" t="s">
        <v>279</v>
      </c>
      <c r="B31" s="902"/>
      <c r="C31" s="1206"/>
      <c r="D31" s="1102"/>
      <c r="E31" s="1103"/>
      <c r="F31" s="993"/>
      <c r="G31" s="1104"/>
      <c r="H31" s="711">
        <v>60</v>
      </c>
      <c r="I31" s="993">
        <v>0.42320000000000002</v>
      </c>
      <c r="J31" s="1004">
        <v>0.1056</v>
      </c>
      <c r="K31" s="711">
        <v>60</v>
      </c>
      <c r="L31" s="993">
        <v>0.40799999999999997</v>
      </c>
      <c r="M31" s="1004">
        <v>0.104</v>
      </c>
      <c r="N31" s="711">
        <v>60</v>
      </c>
      <c r="O31" s="993">
        <v>0.42559999999999998</v>
      </c>
      <c r="P31" s="1004">
        <v>0.10639999999999999</v>
      </c>
      <c r="Q31" s="711">
        <v>60</v>
      </c>
      <c r="R31" s="993">
        <v>0.46479999999999999</v>
      </c>
      <c r="S31" s="1004">
        <v>0.108</v>
      </c>
      <c r="T31" s="711">
        <v>60</v>
      </c>
      <c r="U31" s="993">
        <v>0.64080000000000004</v>
      </c>
      <c r="V31" s="1004">
        <v>0.1152</v>
      </c>
      <c r="W31" s="711">
        <v>65</v>
      </c>
      <c r="X31" s="993">
        <v>0.78559999999999997</v>
      </c>
      <c r="Y31" s="1004">
        <v>0.14319999999999999</v>
      </c>
      <c r="Z31" s="711">
        <v>85</v>
      </c>
      <c r="AA31" s="993">
        <v>0.80959999999999999</v>
      </c>
      <c r="AB31" s="1004">
        <v>0.16159999999999999</v>
      </c>
      <c r="AC31" s="711">
        <v>90</v>
      </c>
      <c r="AD31" s="993">
        <v>0.88480000000000003</v>
      </c>
      <c r="AE31" s="1004">
        <v>0.1744</v>
      </c>
      <c r="AF31" s="711">
        <v>95</v>
      </c>
      <c r="AG31" s="993">
        <v>0.96399999999999997</v>
      </c>
      <c r="AH31" s="1004">
        <v>0.18240000000000001</v>
      </c>
      <c r="AI31" s="711">
        <v>100</v>
      </c>
      <c r="AJ31" s="993">
        <v>0.97919999999999996</v>
      </c>
      <c r="AK31" s="1004">
        <v>0.18240000000000001</v>
      </c>
      <c r="AL31" s="711">
        <v>90</v>
      </c>
      <c r="AM31" s="993">
        <v>0.99119999999999997</v>
      </c>
      <c r="AN31" s="1004">
        <v>0.19040000000000001</v>
      </c>
      <c r="AO31" s="711">
        <v>100</v>
      </c>
      <c r="AP31" s="993">
        <v>0.90559999999999996</v>
      </c>
      <c r="AQ31" s="1004">
        <v>0.184</v>
      </c>
      <c r="AR31" s="711">
        <v>100</v>
      </c>
      <c r="AS31" s="993">
        <v>0.95040000000000002</v>
      </c>
      <c r="AT31" s="1004">
        <v>0.19040000000000001</v>
      </c>
      <c r="AU31" s="711">
        <v>100</v>
      </c>
      <c r="AV31" s="993">
        <v>0.8952</v>
      </c>
      <c r="AW31" s="1004">
        <v>0.184</v>
      </c>
      <c r="AX31" s="711">
        <v>100</v>
      </c>
      <c r="AY31" s="993">
        <v>0.90239999999999998</v>
      </c>
      <c r="AZ31" s="1004">
        <v>0.1832</v>
      </c>
      <c r="BA31" s="711">
        <v>110</v>
      </c>
      <c r="BB31" s="993">
        <v>0.90480000000000005</v>
      </c>
      <c r="BC31" s="1004">
        <v>0.18</v>
      </c>
      <c r="BD31" s="711">
        <v>120</v>
      </c>
      <c r="BE31" s="993">
        <v>0.94240000000000002</v>
      </c>
      <c r="BF31" s="1004">
        <v>0.1832</v>
      </c>
      <c r="BG31" s="711">
        <v>110</v>
      </c>
      <c r="BH31" s="993">
        <v>0.92</v>
      </c>
      <c r="BI31" s="1004">
        <v>0.1832</v>
      </c>
      <c r="BJ31" s="711">
        <v>110</v>
      </c>
      <c r="BK31" s="993">
        <v>0.8952</v>
      </c>
      <c r="BL31" s="1004">
        <v>0.16239999999999999</v>
      </c>
      <c r="BM31" s="711">
        <v>100</v>
      </c>
      <c r="BN31" s="993">
        <v>0.89839999999999998</v>
      </c>
      <c r="BO31" s="1004">
        <v>0.1552</v>
      </c>
      <c r="BP31" s="711">
        <v>100</v>
      </c>
      <c r="BQ31" s="993">
        <v>0.85519999999999996</v>
      </c>
      <c r="BR31" s="1004">
        <v>0.1472</v>
      </c>
      <c r="BS31" s="711">
        <v>90</v>
      </c>
      <c r="BT31" s="993">
        <v>0.76800000000000002</v>
      </c>
      <c r="BU31" s="1004">
        <v>0.13120000000000001</v>
      </c>
      <c r="BV31" s="711">
        <v>80</v>
      </c>
      <c r="BW31" s="993">
        <v>0.60240000000000005</v>
      </c>
      <c r="BX31" s="1004">
        <v>0.11600000000000001</v>
      </c>
      <c r="BY31" s="711">
        <v>60</v>
      </c>
      <c r="BZ31" s="993">
        <v>0.4824</v>
      </c>
      <c r="CA31" s="1004">
        <v>0.1128</v>
      </c>
      <c r="CB31" s="761">
        <f t="shared" si="2"/>
        <v>18.699199999999994</v>
      </c>
      <c r="CC31" s="761">
        <f t="shared" si="2"/>
        <v>3.6863999999999999</v>
      </c>
      <c r="CD31" s="763"/>
      <c r="CF31" s="889"/>
      <c r="CG31" s="889"/>
      <c r="CH31" s="888"/>
    </row>
    <row r="32" spans="1:86" ht="15" x14ac:dyDescent="0.25">
      <c r="A32" s="2177" t="s">
        <v>280</v>
      </c>
      <c r="B32" s="2178"/>
      <c r="C32" s="2179"/>
      <c r="D32" s="1102"/>
      <c r="E32" s="1103"/>
      <c r="F32" s="993"/>
      <c r="G32" s="1104"/>
      <c r="H32" s="711">
        <v>80</v>
      </c>
      <c r="I32" s="993">
        <v>0.48880000000000001</v>
      </c>
      <c r="J32" s="1004">
        <v>-0.18720000000000001</v>
      </c>
      <c r="K32" s="711">
        <v>80</v>
      </c>
      <c r="L32" s="993">
        <v>0.44719999999999999</v>
      </c>
      <c r="M32" s="1004">
        <v>-0.18959999999999999</v>
      </c>
      <c r="N32" s="711">
        <v>80</v>
      </c>
      <c r="O32" s="993">
        <v>0.45279999999999998</v>
      </c>
      <c r="P32" s="1004">
        <v>-0.192</v>
      </c>
      <c r="Q32" s="711">
        <v>75</v>
      </c>
      <c r="R32" s="993">
        <v>0.53920000000000001</v>
      </c>
      <c r="S32" s="1004">
        <v>-0.18959999999999999</v>
      </c>
      <c r="T32" s="711">
        <v>80</v>
      </c>
      <c r="U32" s="993">
        <v>0.73280000000000001</v>
      </c>
      <c r="V32" s="1004">
        <v>-0.18479999999999999</v>
      </c>
      <c r="W32" s="711">
        <v>95</v>
      </c>
      <c r="X32" s="993">
        <v>0.8448</v>
      </c>
      <c r="Y32" s="1004">
        <v>-0.17119999999999999</v>
      </c>
      <c r="Z32" s="711">
        <v>105</v>
      </c>
      <c r="AA32" s="993">
        <v>0.90559999999999996</v>
      </c>
      <c r="AB32" s="1004">
        <v>-0.14879999999999999</v>
      </c>
      <c r="AC32" s="711">
        <v>105</v>
      </c>
      <c r="AD32" s="993">
        <v>0.95760000000000001</v>
      </c>
      <c r="AE32" s="1004">
        <v>-0.1376</v>
      </c>
      <c r="AF32" s="711">
        <v>105</v>
      </c>
      <c r="AG32" s="993">
        <v>1.0184</v>
      </c>
      <c r="AH32" s="1004">
        <v>-0.12640000000000001</v>
      </c>
      <c r="AI32" s="711">
        <v>105</v>
      </c>
      <c r="AJ32" s="993">
        <v>1.0568</v>
      </c>
      <c r="AK32" s="1004">
        <v>-0.12720000000000001</v>
      </c>
      <c r="AL32" s="711">
        <v>90</v>
      </c>
      <c r="AM32" s="993">
        <v>1.0895999999999999</v>
      </c>
      <c r="AN32" s="1004">
        <v>-0.1288</v>
      </c>
      <c r="AO32" s="711">
        <v>110</v>
      </c>
      <c r="AP32" s="993">
        <v>0.93440000000000001</v>
      </c>
      <c r="AQ32" s="1004">
        <v>-0.1328</v>
      </c>
      <c r="AR32" s="711">
        <v>110</v>
      </c>
      <c r="AS32" s="993">
        <v>1.0224</v>
      </c>
      <c r="AT32" s="1004">
        <v>-0.1192</v>
      </c>
      <c r="AU32" s="711">
        <v>110</v>
      </c>
      <c r="AV32" s="993">
        <v>0.87680000000000002</v>
      </c>
      <c r="AW32" s="1004">
        <v>-0.13600000000000001</v>
      </c>
      <c r="AX32" s="711">
        <v>110</v>
      </c>
      <c r="AY32" s="993">
        <v>0.90720000000000001</v>
      </c>
      <c r="AZ32" s="1004">
        <v>-0.1336</v>
      </c>
      <c r="BA32" s="711">
        <v>110</v>
      </c>
      <c r="BB32" s="993">
        <v>0.94240000000000002</v>
      </c>
      <c r="BC32" s="1004">
        <v>-0.1376</v>
      </c>
      <c r="BD32" s="711">
        <v>120</v>
      </c>
      <c r="BE32" s="993">
        <v>1.0584</v>
      </c>
      <c r="BF32" s="1004">
        <v>-0.1416</v>
      </c>
      <c r="BG32" s="711">
        <v>120</v>
      </c>
      <c r="BH32" s="993">
        <v>1.0920000000000001</v>
      </c>
      <c r="BI32" s="1004">
        <v>-0.1464</v>
      </c>
      <c r="BJ32" s="711">
        <v>120</v>
      </c>
      <c r="BK32" s="993">
        <v>1.1088</v>
      </c>
      <c r="BL32" s="1004">
        <v>-0.1472</v>
      </c>
      <c r="BM32" s="711">
        <v>115</v>
      </c>
      <c r="BN32" s="993">
        <v>1.1312</v>
      </c>
      <c r="BO32" s="1004">
        <v>-0.16</v>
      </c>
      <c r="BP32" s="711">
        <v>115</v>
      </c>
      <c r="BQ32" s="993">
        <v>1.0864</v>
      </c>
      <c r="BR32" s="1004">
        <v>-0.16</v>
      </c>
      <c r="BS32" s="711">
        <v>110</v>
      </c>
      <c r="BT32" s="993">
        <v>0.92</v>
      </c>
      <c r="BU32" s="1004">
        <v>-0.16320000000000001</v>
      </c>
      <c r="BV32" s="711">
        <v>100</v>
      </c>
      <c r="BW32" s="993">
        <v>0.70399999999999996</v>
      </c>
      <c r="BX32" s="1004">
        <v>-0.16800000000000001</v>
      </c>
      <c r="BY32" s="711">
        <v>80</v>
      </c>
      <c r="BZ32" s="993">
        <v>0.56720000000000004</v>
      </c>
      <c r="CA32" s="1004">
        <v>-0.17519999999999999</v>
      </c>
      <c r="CB32" s="761">
        <f t="shared" si="2"/>
        <v>20.884800000000002</v>
      </c>
      <c r="CC32" s="761">
        <f t="shared" si="2"/>
        <v>-3.7040000000000002</v>
      </c>
      <c r="CD32" s="763"/>
      <c r="CF32" s="889"/>
      <c r="CG32" s="889"/>
      <c r="CH32" s="888"/>
    </row>
    <row r="33" spans="1:86" ht="15" x14ac:dyDescent="0.25">
      <c r="A33" s="2177" t="s">
        <v>281</v>
      </c>
      <c r="B33" s="2178"/>
      <c r="C33" s="2179"/>
      <c r="D33" s="1102"/>
      <c r="E33" s="1103"/>
      <c r="F33" s="993"/>
      <c r="G33" s="1104"/>
      <c r="H33" s="711">
        <v>30</v>
      </c>
      <c r="I33" s="993">
        <v>2.8000000000000001E-2</v>
      </c>
      <c r="J33" s="1004">
        <v>8.0000000000000004E-4</v>
      </c>
      <c r="K33" s="711">
        <v>25</v>
      </c>
      <c r="L33" s="993">
        <v>2.8000000000000001E-2</v>
      </c>
      <c r="M33" s="1004">
        <v>1.6000000000000001E-3</v>
      </c>
      <c r="N33" s="711">
        <v>25</v>
      </c>
      <c r="O33" s="993">
        <v>7.2800000000000004E-2</v>
      </c>
      <c r="P33" s="1004">
        <v>-8.0000000000000004E-4</v>
      </c>
      <c r="Q33" s="711">
        <v>25</v>
      </c>
      <c r="R33" s="993">
        <v>0.1152</v>
      </c>
      <c r="S33" s="1004">
        <v>4.0000000000000001E-3</v>
      </c>
      <c r="T33" s="711">
        <v>30</v>
      </c>
      <c r="U33" s="993">
        <v>0.10639999999999999</v>
      </c>
      <c r="V33" s="1004">
        <v>2.4000000000000002E-3</v>
      </c>
      <c r="W33" s="711">
        <v>30</v>
      </c>
      <c r="X33" s="993">
        <v>0.16800000000000001</v>
      </c>
      <c r="Y33" s="1004">
        <v>2.0799999999999999E-2</v>
      </c>
      <c r="Z33" s="711">
        <v>35</v>
      </c>
      <c r="AA33" s="993">
        <v>0.2112</v>
      </c>
      <c r="AB33" s="1004">
        <v>2.8000000000000001E-2</v>
      </c>
      <c r="AC33" s="711">
        <v>35</v>
      </c>
      <c r="AD33" s="993">
        <v>0.18479999999999999</v>
      </c>
      <c r="AE33" s="1004">
        <v>2.8000000000000001E-2</v>
      </c>
      <c r="AF33" s="711">
        <v>35</v>
      </c>
      <c r="AG33" s="993">
        <v>0.17599999999999999</v>
      </c>
      <c r="AH33" s="1004">
        <v>2.7199999999999998E-2</v>
      </c>
      <c r="AI33" s="711">
        <v>35</v>
      </c>
      <c r="AJ33" s="993">
        <v>0.18559999999999999</v>
      </c>
      <c r="AK33" s="1004">
        <v>2.8799999999999999E-2</v>
      </c>
      <c r="AL33" s="711">
        <v>35</v>
      </c>
      <c r="AM33" s="993">
        <v>0.1472</v>
      </c>
      <c r="AN33" s="1004">
        <v>2.24E-2</v>
      </c>
      <c r="AO33" s="711">
        <v>35</v>
      </c>
      <c r="AP33" s="993">
        <v>0.1328</v>
      </c>
      <c r="AQ33" s="1004">
        <v>2.4799999999999999E-2</v>
      </c>
      <c r="AR33" s="711">
        <v>35</v>
      </c>
      <c r="AS33" s="993">
        <v>0.13120000000000001</v>
      </c>
      <c r="AT33" s="1004">
        <v>1.6799999999999999E-2</v>
      </c>
      <c r="AU33" s="711">
        <v>35</v>
      </c>
      <c r="AV33" s="993">
        <v>0.1368</v>
      </c>
      <c r="AW33" s="1004">
        <v>0.02</v>
      </c>
      <c r="AX33" s="711">
        <v>35</v>
      </c>
      <c r="AY33" s="993">
        <v>8.72E-2</v>
      </c>
      <c r="AZ33" s="1004">
        <v>2.3999999999999998E-3</v>
      </c>
      <c r="BA33" s="711">
        <v>35</v>
      </c>
      <c r="BB33" s="993">
        <v>5.6000000000000001E-2</v>
      </c>
      <c r="BC33" s="1004">
        <v>-5.5999999999999999E-3</v>
      </c>
      <c r="BD33" s="711">
        <v>35</v>
      </c>
      <c r="BE33" s="993">
        <v>3.7600000000000001E-2</v>
      </c>
      <c r="BF33" s="1004">
        <v>-5.5999999999999999E-3</v>
      </c>
      <c r="BG33" s="711">
        <v>35</v>
      </c>
      <c r="BH33" s="993">
        <v>3.3599999999999998E-2</v>
      </c>
      <c r="BI33" s="1004">
        <v>-8.0000000000000002E-3</v>
      </c>
      <c r="BJ33" s="711">
        <v>35</v>
      </c>
      <c r="BK33" s="993">
        <v>3.5200000000000002E-2</v>
      </c>
      <c r="BL33" s="1004">
        <v>-7.1999999999999998E-3</v>
      </c>
      <c r="BM33" s="711">
        <v>35</v>
      </c>
      <c r="BN33" s="993">
        <v>3.44E-2</v>
      </c>
      <c r="BO33" s="1004">
        <v>-6.4000000000000003E-3</v>
      </c>
      <c r="BP33" s="711">
        <v>35</v>
      </c>
      <c r="BQ33" s="993">
        <v>3.3599999999999998E-2</v>
      </c>
      <c r="BR33" s="1004">
        <v>-5.5999999999999999E-3</v>
      </c>
      <c r="BS33" s="711">
        <v>35</v>
      </c>
      <c r="BT33" s="993">
        <v>3.2000000000000001E-2</v>
      </c>
      <c r="BU33" s="1004">
        <v>-7.1999999999999998E-3</v>
      </c>
      <c r="BV33" s="711">
        <v>35</v>
      </c>
      <c r="BW33" s="993">
        <v>2.9600000000000001E-2</v>
      </c>
      <c r="BX33" s="1004">
        <v>-8.0000000000000002E-3</v>
      </c>
      <c r="BY33" s="711">
        <v>35</v>
      </c>
      <c r="BZ33" s="993">
        <v>2.8799999999999999E-2</v>
      </c>
      <c r="CA33" s="1004">
        <v>-8.8000000000000005E-3</v>
      </c>
      <c r="CB33" s="761">
        <f t="shared" si="2"/>
        <v>2.2319999999999998</v>
      </c>
      <c r="CC33" s="761">
        <f t="shared" si="2"/>
        <v>0.1648</v>
      </c>
      <c r="CD33" s="763"/>
      <c r="CF33" s="889"/>
      <c r="CG33" s="889"/>
      <c r="CH33" s="888"/>
    </row>
    <row r="34" spans="1:86" ht="12.75" customHeight="1" x14ac:dyDescent="0.25">
      <c r="A34" s="2177" t="s">
        <v>282</v>
      </c>
      <c r="B34" s="2178"/>
      <c r="C34" s="2179"/>
      <c r="D34" s="1102"/>
      <c r="E34" s="1103"/>
      <c r="F34" s="993"/>
      <c r="G34" s="1104"/>
      <c r="H34" s="711">
        <v>20</v>
      </c>
      <c r="I34" s="993">
        <v>0.2064</v>
      </c>
      <c r="J34" s="1004">
        <v>-1.44E-2</v>
      </c>
      <c r="K34" s="711">
        <v>15</v>
      </c>
      <c r="L34" s="993">
        <v>0.1842</v>
      </c>
      <c r="M34" s="1004">
        <v>-2.3400000000000001E-2</v>
      </c>
      <c r="N34" s="711">
        <v>15</v>
      </c>
      <c r="O34" s="993">
        <v>0.18840000000000001</v>
      </c>
      <c r="P34" s="1004">
        <v>-2.58E-2</v>
      </c>
      <c r="Q34" s="711">
        <v>15</v>
      </c>
      <c r="R34" s="993">
        <v>0.1908</v>
      </c>
      <c r="S34" s="1004">
        <v>-2.2200000000000001E-2</v>
      </c>
      <c r="T34" s="711">
        <v>15</v>
      </c>
      <c r="U34" s="993">
        <v>0.20039999999999999</v>
      </c>
      <c r="V34" s="1004">
        <v>-1.7999999999999999E-2</v>
      </c>
      <c r="W34" s="711">
        <v>15</v>
      </c>
      <c r="X34" s="993">
        <v>0.23760000000000001</v>
      </c>
      <c r="Y34" s="1004">
        <v>-1.7999999999999995E-3</v>
      </c>
      <c r="Z34" s="711">
        <v>20</v>
      </c>
      <c r="AA34" s="993">
        <v>0.57479999999999998</v>
      </c>
      <c r="AB34" s="1004">
        <v>0.1452</v>
      </c>
      <c r="AC34" s="711">
        <v>20</v>
      </c>
      <c r="AD34" s="993">
        <v>0.70320000000000005</v>
      </c>
      <c r="AE34" s="1004">
        <v>0.12959999999999999</v>
      </c>
      <c r="AF34" s="711">
        <v>30</v>
      </c>
      <c r="AG34" s="993">
        <v>0.90239999999999998</v>
      </c>
      <c r="AH34" s="1004">
        <v>0.1416</v>
      </c>
      <c r="AI34" s="711">
        <v>40</v>
      </c>
      <c r="AJ34" s="993">
        <v>0.92100000000000004</v>
      </c>
      <c r="AK34" s="1004">
        <v>0.13980000000000001</v>
      </c>
      <c r="AL34" s="711">
        <v>20</v>
      </c>
      <c r="AM34" s="993">
        <v>0.92400000000000004</v>
      </c>
      <c r="AN34" s="1004">
        <v>0.1416</v>
      </c>
      <c r="AO34" s="711">
        <v>40</v>
      </c>
      <c r="AP34" s="993">
        <v>0.94140000000000001</v>
      </c>
      <c r="AQ34" s="1004">
        <v>0.14699999999999999</v>
      </c>
      <c r="AR34" s="711">
        <v>40</v>
      </c>
      <c r="AS34" s="993">
        <v>0.93420000000000003</v>
      </c>
      <c r="AT34" s="1004">
        <v>0.14460000000000001</v>
      </c>
      <c r="AU34" s="711">
        <v>40</v>
      </c>
      <c r="AV34" s="993">
        <v>0.94440000000000002</v>
      </c>
      <c r="AW34" s="1004">
        <v>0.1464</v>
      </c>
      <c r="AX34" s="711">
        <v>40</v>
      </c>
      <c r="AY34" s="993">
        <v>0.93840000000000001</v>
      </c>
      <c r="AZ34" s="1004">
        <v>0.14399999999999999</v>
      </c>
      <c r="BA34" s="711">
        <v>40</v>
      </c>
      <c r="BB34" s="993">
        <v>0.94620000000000004</v>
      </c>
      <c r="BC34" s="1004">
        <v>0.1464</v>
      </c>
      <c r="BD34" s="711">
        <v>40</v>
      </c>
      <c r="BE34" s="993">
        <v>0.9204</v>
      </c>
      <c r="BF34" s="1004">
        <v>0.14099999999999999</v>
      </c>
      <c r="BG34" s="711">
        <v>40</v>
      </c>
      <c r="BH34" s="993">
        <v>0.90059999999999996</v>
      </c>
      <c r="BI34" s="1004">
        <v>0.1368</v>
      </c>
      <c r="BJ34" s="711">
        <v>40</v>
      </c>
      <c r="BK34" s="993">
        <v>0.85740000000000005</v>
      </c>
      <c r="BL34" s="1004">
        <v>0.126</v>
      </c>
      <c r="BM34" s="711">
        <v>40</v>
      </c>
      <c r="BN34" s="993">
        <v>0.74760000000000004</v>
      </c>
      <c r="BO34" s="1004">
        <v>7.3799999999999991E-2</v>
      </c>
      <c r="BP34" s="711">
        <v>40</v>
      </c>
      <c r="BQ34" s="993">
        <v>0.34620000000000001</v>
      </c>
      <c r="BR34" s="1004">
        <v>1.0200000000000001E-2</v>
      </c>
      <c r="BS34" s="711">
        <v>30</v>
      </c>
      <c r="BT34" s="993">
        <v>0.25140000000000001</v>
      </c>
      <c r="BU34" s="1004">
        <v>-2.1600000000000001E-2</v>
      </c>
      <c r="BV34" s="711">
        <v>20</v>
      </c>
      <c r="BW34" s="993">
        <v>0.24779999999999999</v>
      </c>
      <c r="BX34" s="1004">
        <v>-1.8600000000000002E-2</v>
      </c>
      <c r="BY34" s="711">
        <v>15</v>
      </c>
      <c r="BZ34" s="993">
        <v>0.2424</v>
      </c>
      <c r="CA34" s="1004">
        <v>-1.6799999999999999E-2</v>
      </c>
      <c r="CB34" s="761">
        <f t="shared" si="2"/>
        <v>14.451600000000001</v>
      </c>
      <c r="CC34" s="761">
        <f t="shared" si="2"/>
        <v>1.7514000000000003</v>
      </c>
      <c r="CD34" s="763"/>
      <c r="CF34" s="889"/>
      <c r="CG34" s="889"/>
      <c r="CH34" s="888"/>
    </row>
    <row r="35" spans="1:86" ht="15" x14ac:dyDescent="0.25">
      <c r="A35" s="1205" t="s">
        <v>283</v>
      </c>
      <c r="B35" s="1021"/>
      <c r="C35" s="1206"/>
      <c r="D35" s="1102"/>
      <c r="E35" s="1103"/>
      <c r="F35" s="993"/>
      <c r="G35" s="1104"/>
      <c r="H35" s="711">
        <v>45</v>
      </c>
      <c r="I35" s="993">
        <v>0.36840000000000001</v>
      </c>
      <c r="J35" s="1004">
        <v>3.1199999999999999E-2</v>
      </c>
      <c r="K35" s="711">
        <v>45</v>
      </c>
      <c r="L35" s="993">
        <v>0.3468</v>
      </c>
      <c r="M35" s="1004">
        <v>1.1999999999999999E-2</v>
      </c>
      <c r="N35" s="711">
        <v>45</v>
      </c>
      <c r="O35" s="993">
        <v>0.33839999999999998</v>
      </c>
      <c r="P35" s="1004">
        <v>1.0799999999999999E-2</v>
      </c>
      <c r="Q35" s="711">
        <v>45</v>
      </c>
      <c r="R35" s="993">
        <v>0.35520000000000002</v>
      </c>
      <c r="S35" s="1004">
        <v>1.2000000000000014E-3</v>
      </c>
      <c r="T35" s="711">
        <v>45</v>
      </c>
      <c r="U35" s="993">
        <v>0.46679999999999999</v>
      </c>
      <c r="V35" s="1004">
        <v>2.1600000000000001E-2</v>
      </c>
      <c r="W35" s="711">
        <v>50</v>
      </c>
      <c r="X35" s="993">
        <v>0.57240000000000002</v>
      </c>
      <c r="Y35" s="1004">
        <v>5.3999999999999999E-2</v>
      </c>
      <c r="Z35" s="711">
        <v>60</v>
      </c>
      <c r="AA35" s="993">
        <v>0.56759999999999999</v>
      </c>
      <c r="AB35" s="1004">
        <v>5.7599999999999998E-2</v>
      </c>
      <c r="AC35" s="711">
        <v>60</v>
      </c>
      <c r="AD35" s="993">
        <v>0.59279999999999999</v>
      </c>
      <c r="AE35" s="1004">
        <v>6.2400000000000004E-2</v>
      </c>
      <c r="AF35" s="711">
        <v>60</v>
      </c>
      <c r="AG35" s="993">
        <v>0.60960000000000003</v>
      </c>
      <c r="AH35" s="1004">
        <v>5.5199999999999999E-2</v>
      </c>
      <c r="AI35" s="711">
        <v>60</v>
      </c>
      <c r="AJ35" s="993">
        <v>0.64800000000000002</v>
      </c>
      <c r="AK35" s="1004">
        <v>6.3600000000000004E-2</v>
      </c>
      <c r="AL35" s="711">
        <v>60</v>
      </c>
      <c r="AM35" s="993">
        <v>0.66239999999999999</v>
      </c>
      <c r="AN35" s="1004">
        <v>6.8399999999999989E-2</v>
      </c>
      <c r="AO35" s="711">
        <v>65</v>
      </c>
      <c r="AP35" s="993">
        <v>0.59040000000000004</v>
      </c>
      <c r="AQ35" s="1004">
        <v>6.2400000000000004E-2</v>
      </c>
      <c r="AR35" s="711">
        <v>60</v>
      </c>
      <c r="AS35" s="993">
        <v>0.6492</v>
      </c>
      <c r="AT35" s="1004">
        <v>7.6800000000000007E-2</v>
      </c>
      <c r="AU35" s="711">
        <v>60</v>
      </c>
      <c r="AV35" s="993">
        <v>0.5988</v>
      </c>
      <c r="AW35" s="1004">
        <v>5.5200000000000006E-2</v>
      </c>
      <c r="AX35" s="711">
        <v>60</v>
      </c>
      <c r="AY35" s="993">
        <v>0.60719999999999996</v>
      </c>
      <c r="AZ35" s="1004">
        <v>5.6400000000000006E-2</v>
      </c>
      <c r="BA35" s="711">
        <v>70</v>
      </c>
      <c r="BB35" s="993">
        <v>0.65159999999999996</v>
      </c>
      <c r="BC35" s="1004">
        <v>6.8399999999999989E-2</v>
      </c>
      <c r="BD35" s="711">
        <v>75</v>
      </c>
      <c r="BE35" s="993">
        <v>0.71279999999999999</v>
      </c>
      <c r="BF35" s="1004">
        <v>8.0399999999999999E-2</v>
      </c>
      <c r="BG35" s="711">
        <v>80</v>
      </c>
      <c r="BH35" s="993">
        <v>0.72</v>
      </c>
      <c r="BI35" s="1004">
        <v>7.8E-2</v>
      </c>
      <c r="BJ35" s="711">
        <v>80</v>
      </c>
      <c r="BK35" s="993">
        <v>0.73680000000000001</v>
      </c>
      <c r="BL35" s="1004">
        <v>7.0800000000000002E-2</v>
      </c>
      <c r="BM35" s="711">
        <v>80</v>
      </c>
      <c r="BN35" s="993">
        <v>0.75360000000000005</v>
      </c>
      <c r="BO35" s="1004">
        <v>6.8400000000000002E-2</v>
      </c>
      <c r="BP35" s="711">
        <v>80</v>
      </c>
      <c r="BQ35" s="993">
        <v>0.73440000000000005</v>
      </c>
      <c r="BR35" s="1004">
        <v>5.8799999999999998E-2</v>
      </c>
      <c r="BS35" s="711">
        <v>70</v>
      </c>
      <c r="BT35" s="993">
        <v>0.65400000000000003</v>
      </c>
      <c r="BU35" s="1004">
        <v>5.3999999999999999E-2</v>
      </c>
      <c r="BV35" s="711">
        <v>60</v>
      </c>
      <c r="BW35" s="993">
        <v>0.53280000000000005</v>
      </c>
      <c r="BX35" s="1004">
        <v>5.04E-2</v>
      </c>
      <c r="BY35" s="711">
        <v>55</v>
      </c>
      <c r="BZ35" s="993">
        <v>0.43440000000000001</v>
      </c>
      <c r="CA35" s="1004">
        <v>4.3200000000000002E-2</v>
      </c>
      <c r="CB35" s="761">
        <f t="shared" si="2"/>
        <v>13.904400000000001</v>
      </c>
      <c r="CC35" s="761">
        <f t="shared" si="2"/>
        <v>1.2611999999999999</v>
      </c>
      <c r="CD35" s="763"/>
      <c r="CF35" s="889"/>
      <c r="CG35" s="889"/>
      <c r="CH35" s="888"/>
    </row>
    <row r="36" spans="1:86" ht="15" x14ac:dyDescent="0.25">
      <c r="A36" s="1205" t="s">
        <v>284</v>
      </c>
      <c r="B36" s="1021"/>
      <c r="C36" s="1206"/>
      <c r="D36" s="1102"/>
      <c r="E36" s="1103"/>
      <c r="F36" s="993"/>
      <c r="G36" s="1104"/>
      <c r="H36" s="711">
        <v>65</v>
      </c>
      <c r="I36" s="1207">
        <v>0.18</v>
      </c>
      <c r="J36" s="1208">
        <v>9.4399999999999998E-2</v>
      </c>
      <c r="K36" s="711">
        <v>65</v>
      </c>
      <c r="L36" s="1207">
        <v>0.16239999999999999</v>
      </c>
      <c r="M36" s="1208">
        <v>8.6400000000000005E-2</v>
      </c>
      <c r="N36" s="711">
        <v>70</v>
      </c>
      <c r="O36" s="1207">
        <v>0.1608</v>
      </c>
      <c r="P36" s="1208">
        <v>8.72E-2</v>
      </c>
      <c r="Q36" s="711">
        <v>65</v>
      </c>
      <c r="R36" s="1207">
        <v>0.1608</v>
      </c>
      <c r="S36" s="1208">
        <v>8.8800000000000004E-2</v>
      </c>
      <c r="T36" s="711">
        <v>75</v>
      </c>
      <c r="U36" s="1207">
        <v>0.16880000000000001</v>
      </c>
      <c r="V36" s="1208">
        <v>8.7999999999999995E-2</v>
      </c>
      <c r="W36" s="711">
        <v>65</v>
      </c>
      <c r="X36" s="1207">
        <v>0.19120000000000001</v>
      </c>
      <c r="Y36" s="1208">
        <v>9.6799999999999997E-2</v>
      </c>
      <c r="Z36" s="711">
        <v>75</v>
      </c>
      <c r="AA36" s="1207">
        <v>0.22</v>
      </c>
      <c r="AB36" s="1208">
        <v>0.1072</v>
      </c>
      <c r="AC36" s="711">
        <v>75</v>
      </c>
      <c r="AD36" s="1207">
        <v>0.2064</v>
      </c>
      <c r="AE36" s="1208">
        <v>0.1056</v>
      </c>
      <c r="AF36" s="711">
        <v>80</v>
      </c>
      <c r="AG36" s="1207">
        <v>0.21440000000000001</v>
      </c>
      <c r="AH36" s="1208">
        <v>0.1016</v>
      </c>
      <c r="AI36" s="711">
        <v>80</v>
      </c>
      <c r="AJ36" s="1207">
        <v>0.21759999999999999</v>
      </c>
      <c r="AK36" s="1208">
        <v>0.1008</v>
      </c>
      <c r="AL36" s="711">
        <v>75</v>
      </c>
      <c r="AM36" s="1207">
        <v>0.22559999999999999</v>
      </c>
      <c r="AN36" s="1208">
        <v>0.1008</v>
      </c>
      <c r="AO36" s="711">
        <v>80</v>
      </c>
      <c r="AP36" s="1207">
        <v>0.2208</v>
      </c>
      <c r="AQ36" s="1208">
        <v>0.1016</v>
      </c>
      <c r="AR36" s="711">
        <v>80</v>
      </c>
      <c r="AS36" s="1207">
        <v>0.20960000000000001</v>
      </c>
      <c r="AT36" s="1208">
        <v>9.5200000000000007E-2</v>
      </c>
      <c r="AU36" s="711">
        <v>80</v>
      </c>
      <c r="AV36" s="1207">
        <v>0.20080000000000001</v>
      </c>
      <c r="AW36" s="1208">
        <v>9.3600000000000003E-2</v>
      </c>
      <c r="AX36" s="711">
        <v>80</v>
      </c>
      <c r="AY36" s="1207">
        <v>0.2056</v>
      </c>
      <c r="AZ36" s="1208">
        <v>0.1016</v>
      </c>
      <c r="BA36" s="711">
        <v>80</v>
      </c>
      <c r="BB36" s="1207">
        <v>0.1968</v>
      </c>
      <c r="BC36" s="1208">
        <v>9.9199999999999997E-2</v>
      </c>
      <c r="BD36" s="711">
        <v>85</v>
      </c>
      <c r="BE36" s="1207">
        <v>0.18640000000000001</v>
      </c>
      <c r="BF36" s="1208">
        <v>9.5200000000000007E-2</v>
      </c>
      <c r="BG36" s="711">
        <v>80</v>
      </c>
      <c r="BH36" s="1207">
        <v>0.2064</v>
      </c>
      <c r="BI36" s="1208">
        <v>0.1008</v>
      </c>
      <c r="BJ36" s="711">
        <v>80</v>
      </c>
      <c r="BK36" s="1207">
        <v>0.216</v>
      </c>
      <c r="BL36" s="1208">
        <v>9.3600000000000003E-2</v>
      </c>
      <c r="BM36" s="711">
        <v>80</v>
      </c>
      <c r="BN36" s="1207">
        <v>0.23519999999999999</v>
      </c>
      <c r="BO36" s="1208">
        <v>0.1056</v>
      </c>
      <c r="BP36" s="711">
        <v>80</v>
      </c>
      <c r="BQ36" s="1207">
        <v>0.21279999999999999</v>
      </c>
      <c r="BR36" s="1208">
        <v>9.1999999999999998E-2</v>
      </c>
      <c r="BS36" s="711">
        <v>80</v>
      </c>
      <c r="BT36" s="1207">
        <v>0.19839999999999999</v>
      </c>
      <c r="BU36" s="1208">
        <v>9.8400000000000001E-2</v>
      </c>
      <c r="BV36" s="711">
        <v>80</v>
      </c>
      <c r="BW36" s="1207">
        <v>0.18</v>
      </c>
      <c r="BX36" s="1208">
        <v>9.5200000000000007E-2</v>
      </c>
      <c r="BY36" s="711">
        <v>80</v>
      </c>
      <c r="BZ36" s="1207">
        <v>0.1648</v>
      </c>
      <c r="CA36" s="1208">
        <v>8.8800000000000004E-2</v>
      </c>
      <c r="CB36" s="761">
        <f t="shared" si="2"/>
        <v>4.7415999999999991</v>
      </c>
      <c r="CC36" s="761">
        <f t="shared" si="2"/>
        <v>2.3183999999999991</v>
      </c>
      <c r="CD36" s="763"/>
      <c r="CF36" s="889"/>
      <c r="CG36" s="889"/>
      <c r="CH36" s="888"/>
    </row>
    <row r="37" spans="1:86" ht="12.75" customHeight="1" x14ac:dyDescent="0.25">
      <c r="A37" s="1209" t="s">
        <v>232</v>
      </c>
      <c r="B37" s="1021"/>
      <c r="C37" s="1206"/>
      <c r="D37" s="1102"/>
      <c r="E37" s="1103"/>
      <c r="F37" s="993"/>
      <c r="G37" s="1104"/>
      <c r="H37" s="1210">
        <v>300</v>
      </c>
      <c r="I37" s="1211">
        <v>6</v>
      </c>
      <c r="J37" s="1212">
        <v>0.34879999999999994</v>
      </c>
      <c r="K37" s="1210">
        <v>300</v>
      </c>
      <c r="L37" s="1211">
        <v>6</v>
      </c>
      <c r="M37" s="1212">
        <v>0.33759999999999996</v>
      </c>
      <c r="N37" s="1210">
        <v>300</v>
      </c>
      <c r="O37" s="1211">
        <v>6</v>
      </c>
      <c r="P37" s="830">
        <v>0.33</v>
      </c>
      <c r="Q37" s="1210">
        <v>280</v>
      </c>
      <c r="R37" s="829">
        <v>5.8</v>
      </c>
      <c r="S37" s="1212">
        <v>0.33759999999999996</v>
      </c>
      <c r="T37" s="1210">
        <v>290</v>
      </c>
      <c r="U37" s="1211">
        <v>6</v>
      </c>
      <c r="V37" s="1212">
        <v>0.39879999999999999</v>
      </c>
      <c r="W37" s="1210">
        <v>330</v>
      </c>
      <c r="X37" s="1211">
        <v>6.4</v>
      </c>
      <c r="Y37" s="1212">
        <v>0.50420000000000009</v>
      </c>
      <c r="Z37" s="1210">
        <v>360</v>
      </c>
      <c r="AA37" s="1211">
        <v>7.1</v>
      </c>
      <c r="AB37" s="1212">
        <v>0.70040000000000013</v>
      </c>
      <c r="AC37" s="1210">
        <v>445</v>
      </c>
      <c r="AD37" s="1211">
        <v>7.1</v>
      </c>
      <c r="AE37" s="1212">
        <v>0.75219999999999998</v>
      </c>
      <c r="AF37" s="1210">
        <v>415</v>
      </c>
      <c r="AG37" s="1211">
        <v>7.1</v>
      </c>
      <c r="AH37" s="1212">
        <v>0.73740000000000006</v>
      </c>
      <c r="AI37" s="1210">
        <v>410</v>
      </c>
      <c r="AJ37" s="1211">
        <v>7.1</v>
      </c>
      <c r="AK37" s="1212">
        <v>0.74940000000000007</v>
      </c>
      <c r="AL37" s="1210">
        <v>390</v>
      </c>
      <c r="AM37" s="1211">
        <v>7.1</v>
      </c>
      <c r="AN37" s="1212">
        <v>0.70340000000000003</v>
      </c>
      <c r="AO37" s="1210">
        <v>415</v>
      </c>
      <c r="AP37" s="1211">
        <v>7.1</v>
      </c>
      <c r="AQ37" s="1212">
        <v>0.74360000000000004</v>
      </c>
      <c r="AR37" s="1210">
        <v>415</v>
      </c>
      <c r="AS37" s="1211">
        <v>7.1</v>
      </c>
      <c r="AT37" s="1212">
        <v>0.74839999999999995</v>
      </c>
      <c r="AU37" s="1210">
        <v>415</v>
      </c>
      <c r="AV37" s="1211">
        <v>7.1</v>
      </c>
      <c r="AW37" s="1212">
        <v>0.71540000000000004</v>
      </c>
      <c r="AX37" s="1210">
        <v>415</v>
      </c>
      <c r="AY37" s="1211">
        <v>7.1</v>
      </c>
      <c r="AZ37" s="1212">
        <v>0.67760000000000009</v>
      </c>
      <c r="BA37" s="1210">
        <v>430</v>
      </c>
      <c r="BB37" s="1211">
        <v>7.3</v>
      </c>
      <c r="BC37" s="1212">
        <v>0.66479999999999995</v>
      </c>
      <c r="BD37" s="1210">
        <v>440</v>
      </c>
      <c r="BE37" s="1211">
        <v>7.5</v>
      </c>
      <c r="BF37" s="1212">
        <v>0.65139999999999998</v>
      </c>
      <c r="BG37" s="1210">
        <v>450</v>
      </c>
      <c r="BH37" s="1211">
        <v>8.1999999999999993</v>
      </c>
      <c r="BI37" s="1212">
        <v>0.61140000000000005</v>
      </c>
      <c r="BJ37" s="1210">
        <v>450</v>
      </c>
      <c r="BK37" s="1211">
        <v>8.1999999999999993</v>
      </c>
      <c r="BL37" s="1212">
        <v>0.60260000000000002</v>
      </c>
      <c r="BM37" s="1210">
        <v>415</v>
      </c>
      <c r="BN37" s="1211">
        <v>7.3</v>
      </c>
      <c r="BO37" s="1212">
        <v>0.57519999999999993</v>
      </c>
      <c r="BP37" s="1210">
        <v>415</v>
      </c>
      <c r="BQ37" s="1211">
        <v>7.3</v>
      </c>
      <c r="BR37" s="1212">
        <v>0.50960000000000005</v>
      </c>
      <c r="BS37" s="1210">
        <v>410</v>
      </c>
      <c r="BT37" s="1211">
        <v>7.2</v>
      </c>
      <c r="BU37" s="1212">
        <v>0.46019999999999994</v>
      </c>
      <c r="BV37" s="1210">
        <v>370</v>
      </c>
      <c r="BW37" s="1211">
        <v>7</v>
      </c>
      <c r="BX37" s="1212">
        <v>0.38580000000000003</v>
      </c>
      <c r="BY37" s="1210">
        <v>345</v>
      </c>
      <c r="BZ37" s="1211">
        <v>6</v>
      </c>
      <c r="CA37" s="1212">
        <v>0.38400000000000001</v>
      </c>
      <c r="CB37" s="761">
        <f>SUM(CB38:CB44)</f>
        <v>87.218199999999996</v>
      </c>
      <c r="CC37" s="761">
        <f>SUM(CC38:CC44)</f>
        <v>13.634599999999999</v>
      </c>
      <c r="CD37" s="763"/>
      <c r="CF37" s="889"/>
      <c r="CG37" s="889"/>
      <c r="CH37" s="888"/>
    </row>
    <row r="38" spans="1:86" ht="15" x14ac:dyDescent="0.25">
      <c r="A38" s="1205" t="s">
        <v>285</v>
      </c>
      <c r="B38" s="1021"/>
      <c r="C38" s="1206"/>
      <c r="D38" s="1102"/>
      <c r="E38" s="1103"/>
      <c r="F38" s="993"/>
      <c r="G38" s="1104"/>
      <c r="H38" s="711">
        <v>45</v>
      </c>
      <c r="I38" s="993">
        <v>0.62239999999999995</v>
      </c>
      <c r="J38" s="1213">
        <v>0.18</v>
      </c>
      <c r="K38" s="711">
        <v>45</v>
      </c>
      <c r="L38" s="993">
        <v>0.59279999999999999</v>
      </c>
      <c r="M38" s="1213">
        <v>0.18079999999999999</v>
      </c>
      <c r="N38" s="711">
        <v>45</v>
      </c>
      <c r="O38" s="993">
        <v>0.60399999999999998</v>
      </c>
      <c r="P38" s="1213">
        <v>0.17280000000000001</v>
      </c>
      <c r="Q38" s="711">
        <v>45</v>
      </c>
      <c r="R38" s="993">
        <v>0.69199999999999995</v>
      </c>
      <c r="S38" s="1213">
        <v>0.18240000000000001</v>
      </c>
      <c r="T38" s="711">
        <v>45</v>
      </c>
      <c r="U38" s="993">
        <v>0.95840000000000003</v>
      </c>
      <c r="V38" s="1213">
        <v>0.19520000000000001</v>
      </c>
      <c r="W38" s="711">
        <v>55</v>
      </c>
      <c r="X38" s="993">
        <v>1.1424000000000001</v>
      </c>
      <c r="Y38" s="1213">
        <v>0.21679999999999999</v>
      </c>
      <c r="Z38" s="711">
        <v>65</v>
      </c>
      <c r="AA38" s="993">
        <v>1.1872</v>
      </c>
      <c r="AB38" s="1213">
        <v>0.25440000000000002</v>
      </c>
      <c r="AC38" s="711">
        <v>75</v>
      </c>
      <c r="AD38" s="993">
        <v>1.2592000000000001</v>
      </c>
      <c r="AE38" s="1213">
        <v>0.27600000000000002</v>
      </c>
      <c r="AF38" s="711">
        <v>75</v>
      </c>
      <c r="AG38" s="993">
        <v>1.304</v>
      </c>
      <c r="AH38" s="1213">
        <v>0.27279999999999999</v>
      </c>
      <c r="AI38" s="711">
        <v>80</v>
      </c>
      <c r="AJ38" s="993">
        <v>1.3344</v>
      </c>
      <c r="AK38" s="1213">
        <v>0.27760000000000001</v>
      </c>
      <c r="AL38" s="711">
        <v>75</v>
      </c>
      <c r="AM38" s="993">
        <v>1.3328</v>
      </c>
      <c r="AN38" s="1213">
        <v>0.2712</v>
      </c>
      <c r="AO38" s="711">
        <v>80</v>
      </c>
      <c r="AP38" s="993">
        <v>1.2887999999999999</v>
      </c>
      <c r="AQ38" s="1213">
        <v>0.27600000000000002</v>
      </c>
      <c r="AR38" s="711">
        <v>80</v>
      </c>
      <c r="AS38" s="993">
        <v>1.2887999999999999</v>
      </c>
      <c r="AT38" s="1213">
        <v>0.27600000000000002</v>
      </c>
      <c r="AU38" s="711">
        <v>80</v>
      </c>
      <c r="AV38" s="993">
        <v>1.1968000000000001</v>
      </c>
      <c r="AW38" s="1213">
        <v>0.26800000000000002</v>
      </c>
      <c r="AX38" s="711">
        <v>80</v>
      </c>
      <c r="AY38" s="993">
        <v>1.2303999999999999</v>
      </c>
      <c r="AZ38" s="1213">
        <v>0.27200000000000002</v>
      </c>
      <c r="BA38" s="711">
        <v>90</v>
      </c>
      <c r="BB38" s="993">
        <v>1.2944</v>
      </c>
      <c r="BC38" s="1213">
        <v>0.27279999999999999</v>
      </c>
      <c r="BD38" s="711">
        <v>100</v>
      </c>
      <c r="BE38" s="993">
        <v>1.3615999999999999</v>
      </c>
      <c r="BF38" s="1213">
        <v>0.26800000000000002</v>
      </c>
      <c r="BG38" s="711">
        <v>100</v>
      </c>
      <c r="BH38" s="993">
        <v>1.3904000000000001</v>
      </c>
      <c r="BI38" s="1213">
        <v>0.26</v>
      </c>
      <c r="BJ38" s="711">
        <v>100</v>
      </c>
      <c r="BK38" s="993">
        <v>1.4456</v>
      </c>
      <c r="BL38" s="1213">
        <v>0.2576</v>
      </c>
      <c r="BM38" s="711">
        <v>90</v>
      </c>
      <c r="BN38" s="993">
        <v>1.4463999999999999</v>
      </c>
      <c r="BO38" s="1213">
        <v>0.24959999999999999</v>
      </c>
      <c r="BP38" s="711">
        <v>90</v>
      </c>
      <c r="BQ38" s="993">
        <v>1.3528</v>
      </c>
      <c r="BR38" s="1213">
        <v>0.2336</v>
      </c>
      <c r="BS38" s="711">
        <v>90</v>
      </c>
      <c r="BT38" s="993">
        <v>1.1536</v>
      </c>
      <c r="BU38" s="1213">
        <v>0.21679999999999999</v>
      </c>
      <c r="BV38" s="711">
        <v>80</v>
      </c>
      <c r="BW38" s="993">
        <v>0.88880000000000003</v>
      </c>
      <c r="BX38" s="1213">
        <v>0.1968</v>
      </c>
      <c r="BY38" s="711">
        <v>60</v>
      </c>
      <c r="BZ38" s="993">
        <v>0.70720000000000005</v>
      </c>
      <c r="CA38" s="1213">
        <v>0.19120000000000001</v>
      </c>
      <c r="CB38" s="761">
        <f t="shared" ref="CB38:CC44" si="3">I38+L38+O38+R38+U38+X38++AA38+AD38+AG38+AJ38+AM38+AP38+AS38+AV38+AY38+BB38+BE38+BH38+BK38++BN38+BQ38+BT38+BW38+BZ38</f>
        <v>27.075199999999999</v>
      </c>
      <c r="CC38" s="761">
        <f t="shared" si="3"/>
        <v>5.7183999999999999</v>
      </c>
      <c r="CD38" s="763"/>
      <c r="CF38" s="889"/>
      <c r="CG38" s="889"/>
      <c r="CH38" s="888"/>
    </row>
    <row r="39" spans="1:86" ht="15" x14ac:dyDescent="0.25">
      <c r="A39" s="2180" t="s">
        <v>286</v>
      </c>
      <c r="B39" s="2181"/>
      <c r="C39" s="2182"/>
      <c r="D39" s="1102"/>
      <c r="E39" s="1103"/>
      <c r="F39" s="993"/>
      <c r="G39" s="1104"/>
      <c r="H39" s="711">
        <v>30</v>
      </c>
      <c r="I39" s="993">
        <v>0.19600000000000001</v>
      </c>
      <c r="J39" s="1004">
        <v>9.5200000000000007E-2</v>
      </c>
      <c r="K39" s="711">
        <v>30</v>
      </c>
      <c r="L39" s="993">
        <v>0.19359999999999999</v>
      </c>
      <c r="M39" s="1004">
        <v>8.1600000000000006E-2</v>
      </c>
      <c r="N39" s="711">
        <v>30</v>
      </c>
      <c r="O39" s="993">
        <v>0.19040000000000001</v>
      </c>
      <c r="P39" s="1004">
        <v>8.2400000000000001E-2</v>
      </c>
      <c r="Q39" s="711">
        <v>30</v>
      </c>
      <c r="R39" s="993">
        <v>0.2</v>
      </c>
      <c r="S39" s="1004">
        <v>8.4000000000000005E-2</v>
      </c>
      <c r="T39" s="711">
        <v>30</v>
      </c>
      <c r="U39" s="993">
        <v>0.25359999999999999</v>
      </c>
      <c r="V39" s="1004">
        <v>0.11360000000000001</v>
      </c>
      <c r="W39" s="711">
        <v>35</v>
      </c>
      <c r="X39" s="993">
        <v>0.37040000000000001</v>
      </c>
      <c r="Y39" s="1004">
        <v>0.1288</v>
      </c>
      <c r="Z39" s="711">
        <v>40</v>
      </c>
      <c r="AA39" s="993">
        <v>0.5776</v>
      </c>
      <c r="AB39" s="1004">
        <v>0.20319999999999999</v>
      </c>
      <c r="AC39" s="711">
        <v>40</v>
      </c>
      <c r="AD39" s="993">
        <v>0.5968</v>
      </c>
      <c r="AE39" s="1004">
        <v>0.2056</v>
      </c>
      <c r="AF39" s="711">
        <v>40</v>
      </c>
      <c r="AG39" s="993">
        <v>0.61680000000000001</v>
      </c>
      <c r="AH39" s="1004">
        <v>0.216</v>
      </c>
      <c r="AI39" s="711">
        <v>40</v>
      </c>
      <c r="AJ39" s="993">
        <v>0.59840000000000004</v>
      </c>
      <c r="AK39" s="1004">
        <v>0.216</v>
      </c>
      <c r="AL39" s="711">
        <v>40</v>
      </c>
      <c r="AM39" s="993">
        <v>0.56640000000000001</v>
      </c>
      <c r="AN39" s="1004">
        <v>0.21759999999999999</v>
      </c>
      <c r="AO39" s="711">
        <v>40</v>
      </c>
      <c r="AP39" s="993">
        <v>0.56240000000000001</v>
      </c>
      <c r="AQ39" s="1004">
        <v>0.2072</v>
      </c>
      <c r="AR39" s="711">
        <v>40</v>
      </c>
      <c r="AS39" s="993">
        <v>0.56240000000000001</v>
      </c>
      <c r="AT39" s="1004">
        <v>0.2072</v>
      </c>
      <c r="AU39" s="711">
        <v>40</v>
      </c>
      <c r="AV39" s="993">
        <v>0.504</v>
      </c>
      <c r="AW39" s="1004">
        <v>0.19040000000000001</v>
      </c>
      <c r="AX39" s="711">
        <v>40</v>
      </c>
      <c r="AY39" s="993">
        <v>0.50080000000000002</v>
      </c>
      <c r="AZ39" s="1004">
        <v>0.184</v>
      </c>
      <c r="BA39" s="711">
        <v>40</v>
      </c>
      <c r="BB39" s="993">
        <v>0.42720000000000002</v>
      </c>
      <c r="BC39" s="1004">
        <v>0.17680000000000001</v>
      </c>
      <c r="BD39" s="711">
        <v>35</v>
      </c>
      <c r="BE39" s="993">
        <v>0.38319999999999999</v>
      </c>
      <c r="BF39" s="1004">
        <v>0.17119999999999999</v>
      </c>
      <c r="BG39" s="711">
        <v>35</v>
      </c>
      <c r="BH39" s="993">
        <v>0.34</v>
      </c>
      <c r="BI39" s="1004">
        <v>0.1696</v>
      </c>
      <c r="BJ39" s="711">
        <v>35</v>
      </c>
      <c r="BK39" s="993">
        <v>0.30959999999999999</v>
      </c>
      <c r="BL39" s="1004">
        <v>0.1696</v>
      </c>
      <c r="BM39" s="711">
        <v>35</v>
      </c>
      <c r="BN39" s="993">
        <v>0.34239999999999998</v>
      </c>
      <c r="BO39" s="1004">
        <v>0.16239999999999999</v>
      </c>
      <c r="BP39" s="711">
        <v>35</v>
      </c>
      <c r="BQ39" s="993">
        <v>0.2656</v>
      </c>
      <c r="BR39" s="1004">
        <v>0.14080000000000001</v>
      </c>
      <c r="BS39" s="711">
        <v>35</v>
      </c>
      <c r="BT39" s="993">
        <v>0.21679999999999999</v>
      </c>
      <c r="BU39" s="1004">
        <v>0.10639999999999999</v>
      </c>
      <c r="BV39" s="711">
        <v>35</v>
      </c>
      <c r="BW39" s="993">
        <v>0.18720000000000001</v>
      </c>
      <c r="BX39" s="1004">
        <v>0.08</v>
      </c>
      <c r="BY39" s="711">
        <v>35</v>
      </c>
      <c r="BZ39" s="993">
        <v>0.1832</v>
      </c>
      <c r="CA39" s="1004">
        <v>0.08</v>
      </c>
      <c r="CB39" s="761">
        <f t="shared" si="3"/>
        <v>9.1447999999999983</v>
      </c>
      <c r="CC39" s="761">
        <f t="shared" si="3"/>
        <v>3.6895999999999995</v>
      </c>
      <c r="CD39" s="763"/>
      <c r="CF39" s="889"/>
      <c r="CG39" s="889"/>
      <c r="CH39" s="888"/>
    </row>
    <row r="40" spans="1:86" ht="14.25" customHeight="1" x14ac:dyDescent="0.25">
      <c r="A40" s="1214" t="s">
        <v>287</v>
      </c>
      <c r="B40" s="1021"/>
      <c r="C40" s="1206"/>
      <c r="D40" s="1102"/>
      <c r="E40" s="1103"/>
      <c r="F40" s="993"/>
      <c r="G40" s="1104"/>
      <c r="H40" s="711">
        <v>15</v>
      </c>
      <c r="I40" s="993">
        <v>8.7599999999999997E-2</v>
      </c>
      <c r="J40" s="1004">
        <v>2.0799999999999999E-2</v>
      </c>
      <c r="K40" s="711">
        <v>15</v>
      </c>
      <c r="L40" s="993">
        <v>8.3199999999999996E-2</v>
      </c>
      <c r="M40" s="1004">
        <v>2.4E-2</v>
      </c>
      <c r="N40" s="711">
        <v>15</v>
      </c>
      <c r="O40" s="993">
        <v>8.48E-2</v>
      </c>
      <c r="P40" s="1004">
        <v>2.2800000000000001E-2</v>
      </c>
      <c r="Q40" s="711">
        <v>15</v>
      </c>
      <c r="R40" s="993">
        <v>8.7999999999999995E-2</v>
      </c>
      <c r="S40" s="1004">
        <v>2.2800000000000001E-2</v>
      </c>
      <c r="T40" s="711">
        <v>15</v>
      </c>
      <c r="U40" s="993">
        <v>0.1004</v>
      </c>
      <c r="V40" s="1004">
        <v>2.2800000000000001E-2</v>
      </c>
      <c r="W40" s="711">
        <v>15</v>
      </c>
      <c r="X40" s="993">
        <v>0.122</v>
      </c>
      <c r="Y40" s="1004">
        <v>2.4E-2</v>
      </c>
      <c r="Z40" s="711">
        <v>15</v>
      </c>
      <c r="AA40" s="993">
        <v>0.13800000000000001</v>
      </c>
      <c r="AB40" s="1004">
        <v>2.5600000000000001E-2</v>
      </c>
      <c r="AC40" s="711">
        <v>15</v>
      </c>
      <c r="AD40" s="993">
        <v>0.14480000000000001</v>
      </c>
      <c r="AE40" s="1004">
        <v>2.76E-2</v>
      </c>
      <c r="AF40" s="711">
        <v>15</v>
      </c>
      <c r="AG40" s="993">
        <v>0.13800000000000001</v>
      </c>
      <c r="AH40" s="1004">
        <v>2.6800000000000001E-2</v>
      </c>
      <c r="AI40" s="711">
        <v>15</v>
      </c>
      <c r="AJ40" s="993">
        <v>0.14960000000000001</v>
      </c>
      <c r="AK40" s="1004">
        <v>2.8799999999999999E-2</v>
      </c>
      <c r="AL40" s="711">
        <v>15</v>
      </c>
      <c r="AM40" s="993">
        <v>0.14560000000000001</v>
      </c>
      <c r="AN40" s="1004">
        <v>2.8400000000000002E-2</v>
      </c>
      <c r="AO40" s="711">
        <v>15</v>
      </c>
      <c r="AP40" s="993">
        <v>0.15479999999999999</v>
      </c>
      <c r="AQ40" s="1004">
        <v>0.03</v>
      </c>
      <c r="AR40" s="711">
        <v>15</v>
      </c>
      <c r="AS40" s="993">
        <v>0.15479999999999999</v>
      </c>
      <c r="AT40" s="1004">
        <v>0.03</v>
      </c>
      <c r="AU40" s="711">
        <v>15</v>
      </c>
      <c r="AV40" s="993">
        <v>0.15759999999999999</v>
      </c>
      <c r="AW40" s="1004">
        <v>2.8400000000000002E-2</v>
      </c>
      <c r="AX40" s="711">
        <v>15</v>
      </c>
      <c r="AY40" s="993">
        <v>0.15160000000000001</v>
      </c>
      <c r="AZ40" s="1004">
        <v>2.9600000000000001E-2</v>
      </c>
      <c r="BA40" s="711">
        <v>15</v>
      </c>
      <c r="BB40" s="993">
        <v>0.13919999999999999</v>
      </c>
      <c r="BC40" s="1004">
        <v>2.9600000000000001E-2</v>
      </c>
      <c r="BD40" s="711">
        <v>20</v>
      </c>
      <c r="BE40" s="993">
        <v>0.15720000000000001</v>
      </c>
      <c r="BF40" s="1004">
        <v>2.92E-2</v>
      </c>
      <c r="BG40" s="711">
        <v>20</v>
      </c>
      <c r="BH40" s="993">
        <v>0.1676</v>
      </c>
      <c r="BI40" s="1004">
        <v>0.03</v>
      </c>
      <c r="BJ40" s="711">
        <v>20</v>
      </c>
      <c r="BK40" s="993">
        <v>0.18679999999999999</v>
      </c>
      <c r="BL40" s="1004">
        <v>3.1199999999999999E-2</v>
      </c>
      <c r="BM40" s="711">
        <v>20</v>
      </c>
      <c r="BN40" s="993">
        <v>0.19</v>
      </c>
      <c r="BO40" s="1004">
        <v>3.0800000000000001E-2</v>
      </c>
      <c r="BP40" s="711">
        <v>20</v>
      </c>
      <c r="BQ40" s="993">
        <v>0.192</v>
      </c>
      <c r="BR40" s="1004">
        <v>2.76E-2</v>
      </c>
      <c r="BS40" s="711">
        <v>15</v>
      </c>
      <c r="BT40" s="993">
        <v>0.15479999999999999</v>
      </c>
      <c r="BU40" s="1004">
        <v>2.64E-2</v>
      </c>
      <c r="BV40" s="711">
        <v>15</v>
      </c>
      <c r="BW40" s="993">
        <v>0.124</v>
      </c>
      <c r="BX40" s="1004">
        <v>2.5600000000000001E-2</v>
      </c>
      <c r="BY40" s="711">
        <v>15</v>
      </c>
      <c r="BZ40" s="993">
        <v>0.106</v>
      </c>
      <c r="CA40" s="1004">
        <v>2.7199999999999998E-2</v>
      </c>
      <c r="CB40" s="761">
        <f t="shared" si="3"/>
        <v>3.3184</v>
      </c>
      <c r="CC40" s="761">
        <f t="shared" si="3"/>
        <v>0.65</v>
      </c>
      <c r="CD40" s="763"/>
      <c r="CF40" s="889"/>
      <c r="CG40" s="889"/>
      <c r="CH40" s="888"/>
    </row>
    <row r="41" spans="1:86" ht="15" x14ac:dyDescent="0.25">
      <c r="A41" s="2180" t="s">
        <v>288</v>
      </c>
      <c r="B41" s="2181"/>
      <c r="C41" s="2182"/>
      <c r="D41" s="1102"/>
      <c r="E41" s="1103"/>
      <c r="F41" s="993"/>
      <c r="G41" s="1104"/>
      <c r="H41" s="711">
        <v>70</v>
      </c>
      <c r="I41" s="993">
        <v>0.37280000000000002</v>
      </c>
      <c r="J41" s="1004">
        <v>-0.27760000000000001</v>
      </c>
      <c r="K41" s="711">
        <v>70</v>
      </c>
      <c r="L41" s="993">
        <v>0.35520000000000002</v>
      </c>
      <c r="M41" s="1004">
        <v>-0.28079999999999999</v>
      </c>
      <c r="N41" s="711">
        <v>70</v>
      </c>
      <c r="O41" s="993">
        <v>0.35120000000000001</v>
      </c>
      <c r="P41" s="1004">
        <v>-0.28239999999999998</v>
      </c>
      <c r="Q41" s="711">
        <v>70</v>
      </c>
      <c r="R41" s="993">
        <v>0.39040000000000002</v>
      </c>
      <c r="S41" s="1004">
        <v>-0.28239999999999998</v>
      </c>
      <c r="T41" s="711">
        <v>70</v>
      </c>
      <c r="U41" s="993">
        <v>0.48559999999999998</v>
      </c>
      <c r="V41" s="1004">
        <v>-0.27760000000000001</v>
      </c>
      <c r="W41" s="711">
        <v>75</v>
      </c>
      <c r="X41" s="993">
        <v>0.61280000000000001</v>
      </c>
      <c r="Y41" s="1004">
        <v>-0.25119999999999998</v>
      </c>
      <c r="Z41" s="711">
        <v>85</v>
      </c>
      <c r="AA41" s="993">
        <v>0.7248</v>
      </c>
      <c r="AB41" s="1004">
        <v>-0.2104</v>
      </c>
      <c r="AC41" s="711">
        <v>85</v>
      </c>
      <c r="AD41" s="993">
        <v>0.80559999999999998</v>
      </c>
      <c r="AE41" s="1004">
        <v>-0.18479999999999999</v>
      </c>
      <c r="AF41" s="711">
        <v>95</v>
      </c>
      <c r="AG41" s="993">
        <v>0.85840000000000005</v>
      </c>
      <c r="AH41" s="1004">
        <v>-0.1968</v>
      </c>
      <c r="AI41" s="711">
        <v>95</v>
      </c>
      <c r="AJ41" s="993">
        <v>0.89600000000000002</v>
      </c>
      <c r="AK41" s="1004">
        <v>-0.184</v>
      </c>
      <c r="AL41" s="711">
        <v>85</v>
      </c>
      <c r="AM41" s="993">
        <v>0.90800000000000003</v>
      </c>
      <c r="AN41" s="1004">
        <v>-0.21920000000000001</v>
      </c>
      <c r="AO41" s="711">
        <v>95</v>
      </c>
      <c r="AP41" s="993">
        <v>0.88560000000000005</v>
      </c>
      <c r="AQ41" s="1004">
        <v>-0.18959999999999999</v>
      </c>
      <c r="AR41" s="711">
        <v>100</v>
      </c>
      <c r="AS41" s="993">
        <v>0.88560000000000005</v>
      </c>
      <c r="AT41" s="1004">
        <v>-0.18959999999999999</v>
      </c>
      <c r="AU41" s="711">
        <v>100</v>
      </c>
      <c r="AV41" s="993">
        <v>0.8448</v>
      </c>
      <c r="AW41" s="1004">
        <v>-0.17680000000000001</v>
      </c>
      <c r="AX41" s="711">
        <v>100</v>
      </c>
      <c r="AY41" s="993">
        <v>0.83599999999999997</v>
      </c>
      <c r="AZ41" s="1004">
        <v>-0.20399999999999999</v>
      </c>
      <c r="BA41" s="711">
        <v>100</v>
      </c>
      <c r="BB41" s="993">
        <v>0.82</v>
      </c>
      <c r="BC41" s="1004">
        <v>-0.20480000000000001</v>
      </c>
      <c r="BD41" s="711">
        <v>100</v>
      </c>
      <c r="BE41" s="993">
        <v>0.83679999999999999</v>
      </c>
      <c r="BF41" s="1004">
        <v>-0.19600000000000001</v>
      </c>
      <c r="BG41" s="711">
        <v>100</v>
      </c>
      <c r="BH41" s="993">
        <v>0.7792</v>
      </c>
      <c r="BI41" s="1004">
        <v>-0.2072</v>
      </c>
      <c r="BJ41" s="711">
        <v>100</v>
      </c>
      <c r="BK41" s="993">
        <v>0.76480000000000004</v>
      </c>
      <c r="BL41" s="1004">
        <v>-0.22559999999999999</v>
      </c>
      <c r="BM41" s="711">
        <v>95</v>
      </c>
      <c r="BN41" s="993">
        <v>0.74880000000000002</v>
      </c>
      <c r="BO41" s="1004">
        <v>-0.23760000000000001</v>
      </c>
      <c r="BP41" s="711">
        <v>95</v>
      </c>
      <c r="BQ41" s="993">
        <v>0.66879999999999995</v>
      </c>
      <c r="BR41" s="1004">
        <v>-0.252</v>
      </c>
      <c r="BS41" s="711">
        <v>90</v>
      </c>
      <c r="BT41" s="993">
        <v>0.59440000000000004</v>
      </c>
      <c r="BU41" s="1004">
        <v>-0.24959999999999999</v>
      </c>
      <c r="BV41" s="711">
        <v>80</v>
      </c>
      <c r="BW41" s="993">
        <v>0.50319999999999998</v>
      </c>
      <c r="BX41" s="1004">
        <v>-0.26</v>
      </c>
      <c r="BY41" s="711">
        <v>80</v>
      </c>
      <c r="BZ41" s="993">
        <v>0.42399999999999999</v>
      </c>
      <c r="CA41" s="1004">
        <v>-0.26079999999999998</v>
      </c>
      <c r="CB41" s="761">
        <f t="shared" si="3"/>
        <v>16.352799999999998</v>
      </c>
      <c r="CC41" s="761">
        <f t="shared" si="3"/>
        <v>-5.5007999999999999</v>
      </c>
      <c r="CD41" s="763"/>
      <c r="CF41" s="889"/>
      <c r="CG41" s="889"/>
      <c r="CH41" s="888"/>
    </row>
    <row r="42" spans="1:86" ht="15" x14ac:dyDescent="0.25">
      <c r="A42" s="2183" t="s">
        <v>289</v>
      </c>
      <c r="B42" s="2184"/>
      <c r="C42" s="2185"/>
      <c r="D42" s="1108"/>
      <c r="E42" s="1109"/>
      <c r="F42" s="1010"/>
      <c r="G42" s="1110"/>
      <c r="H42" s="711">
        <v>20</v>
      </c>
      <c r="I42" s="993">
        <v>0.16020000000000001</v>
      </c>
      <c r="J42" s="1004">
        <v>-1.6799999999999999E-2</v>
      </c>
      <c r="K42" s="711">
        <v>20</v>
      </c>
      <c r="L42" s="993">
        <v>0.1608</v>
      </c>
      <c r="M42" s="1004">
        <v>-1.6799999999999999E-2</v>
      </c>
      <c r="N42" s="711">
        <v>20</v>
      </c>
      <c r="O42" s="993">
        <v>0.16139999999999999</v>
      </c>
      <c r="P42" s="1004">
        <v>-1.4999999999999999E-2</v>
      </c>
      <c r="Q42" s="711">
        <v>18</v>
      </c>
      <c r="R42" s="993">
        <v>0.16139999999999999</v>
      </c>
      <c r="S42" s="1004">
        <v>-1.4999999999999999E-2</v>
      </c>
      <c r="T42" s="711">
        <v>18</v>
      </c>
      <c r="U42" s="993">
        <v>0.16980000000000001</v>
      </c>
      <c r="V42" s="1004">
        <v>-1.9200000000000002E-2</v>
      </c>
      <c r="W42" s="711">
        <v>18</v>
      </c>
      <c r="X42" s="993">
        <v>0.2046</v>
      </c>
      <c r="Y42" s="1004">
        <v>-1.26E-2</v>
      </c>
      <c r="Z42" s="711">
        <v>20</v>
      </c>
      <c r="AA42" s="993">
        <v>0.2316</v>
      </c>
      <c r="AB42" s="1004">
        <v>1.1999999999999997E-3</v>
      </c>
      <c r="AC42" s="711">
        <v>15</v>
      </c>
      <c r="AD42" s="993">
        <v>0.26279999999999998</v>
      </c>
      <c r="AE42" s="1004">
        <v>5.9999999999999984E-4</v>
      </c>
      <c r="AF42" s="711">
        <v>15</v>
      </c>
      <c r="AG42" s="993">
        <v>0.32100000000000001</v>
      </c>
      <c r="AH42" s="1004">
        <v>-5.4000000000000003E-3</v>
      </c>
      <c r="AI42" s="711">
        <v>20</v>
      </c>
      <c r="AJ42" s="993">
        <v>0.31740000000000002</v>
      </c>
      <c r="AK42" s="1004">
        <v>-6.6E-3</v>
      </c>
      <c r="AL42" s="711">
        <v>15</v>
      </c>
      <c r="AM42" s="993">
        <v>0.31740000000000002</v>
      </c>
      <c r="AN42" s="1004">
        <v>-1.14E-2</v>
      </c>
      <c r="AO42" s="711">
        <v>15</v>
      </c>
      <c r="AP42" s="993">
        <v>0.309</v>
      </c>
      <c r="AQ42" s="1004">
        <v>-1.1999999999999999E-2</v>
      </c>
      <c r="AR42" s="711">
        <v>20</v>
      </c>
      <c r="AS42" s="993">
        <v>0.309</v>
      </c>
      <c r="AT42" s="1004">
        <v>-1.1999999999999999E-2</v>
      </c>
      <c r="AU42" s="711">
        <v>20</v>
      </c>
      <c r="AV42" s="993">
        <v>0.31619999999999998</v>
      </c>
      <c r="AW42" s="1004">
        <v>-1.6199999999999999E-2</v>
      </c>
      <c r="AX42" s="711">
        <v>20</v>
      </c>
      <c r="AY42" s="993">
        <v>0.32640000000000002</v>
      </c>
      <c r="AZ42" s="1004">
        <v>-1.6800000000000002E-2</v>
      </c>
      <c r="BA42" s="711">
        <v>15</v>
      </c>
      <c r="BB42" s="993">
        <v>0.30840000000000001</v>
      </c>
      <c r="BC42" s="1004">
        <v>-1.1999999999999999E-2</v>
      </c>
      <c r="BD42" s="711">
        <v>15</v>
      </c>
      <c r="BE42" s="993">
        <v>0.31740000000000002</v>
      </c>
      <c r="BF42" s="1004">
        <v>-3.0600000000000002E-2</v>
      </c>
      <c r="BG42" s="711">
        <v>15</v>
      </c>
      <c r="BH42" s="993">
        <v>0.30780000000000002</v>
      </c>
      <c r="BI42" s="1004">
        <v>-2.8199999999999999E-2</v>
      </c>
      <c r="BJ42" s="711">
        <v>15</v>
      </c>
      <c r="BK42" s="993">
        <v>0.29039999999999999</v>
      </c>
      <c r="BL42" s="1004">
        <v>-3.4199999999999994E-2</v>
      </c>
      <c r="BM42" s="711">
        <v>15</v>
      </c>
      <c r="BN42" s="993">
        <v>0.26879999999999998</v>
      </c>
      <c r="BO42" s="1004">
        <v>-2.76E-2</v>
      </c>
      <c r="BP42" s="711">
        <v>15</v>
      </c>
      <c r="BQ42" s="993">
        <v>0.1908</v>
      </c>
      <c r="BR42" s="1004">
        <v>-2.2800000000000001E-2</v>
      </c>
      <c r="BS42" s="711">
        <v>10</v>
      </c>
      <c r="BT42" s="993">
        <v>0.17460000000000001</v>
      </c>
      <c r="BU42" s="1004">
        <v>-1.26E-2</v>
      </c>
      <c r="BV42" s="711">
        <v>10</v>
      </c>
      <c r="BW42" s="993">
        <v>0.1668</v>
      </c>
      <c r="BX42" s="1004">
        <v>-1.9800000000000002E-2</v>
      </c>
      <c r="BY42" s="711">
        <v>10</v>
      </c>
      <c r="BZ42" s="993">
        <v>0.1242</v>
      </c>
      <c r="CA42" s="1004">
        <v>-7.1999999999999998E-3</v>
      </c>
      <c r="CB42" s="761">
        <f t="shared" si="3"/>
        <v>5.8782000000000005</v>
      </c>
      <c r="CC42" s="761">
        <f t="shared" si="3"/>
        <v>-0.36899999999999999</v>
      </c>
      <c r="CD42" s="763"/>
      <c r="CF42" s="889"/>
      <c r="CG42" s="889"/>
      <c r="CH42" s="888"/>
    </row>
    <row r="43" spans="1:86" ht="15" x14ac:dyDescent="0.25">
      <c r="A43" s="2186" t="s">
        <v>290</v>
      </c>
      <c r="B43" s="2187"/>
      <c r="C43" s="2188"/>
      <c r="D43" s="1108"/>
      <c r="E43" s="1109"/>
      <c r="F43" s="1010"/>
      <c r="G43" s="1110"/>
      <c r="H43" s="711">
        <v>60</v>
      </c>
      <c r="I43" s="993">
        <v>0.50960000000000005</v>
      </c>
      <c r="J43" s="1004">
        <v>0.25679999999999997</v>
      </c>
      <c r="K43" s="711">
        <v>65</v>
      </c>
      <c r="L43" s="993">
        <v>0.48</v>
      </c>
      <c r="M43" s="1004">
        <v>0.25119999999999998</v>
      </c>
      <c r="N43" s="711">
        <v>65</v>
      </c>
      <c r="O43" s="993">
        <v>0.49759999999999999</v>
      </c>
      <c r="P43" s="1004">
        <v>0.252</v>
      </c>
      <c r="Q43" s="711">
        <v>60</v>
      </c>
      <c r="R43" s="993">
        <v>0.55200000000000005</v>
      </c>
      <c r="S43" s="1004">
        <v>0.252</v>
      </c>
      <c r="T43" s="711">
        <v>60</v>
      </c>
      <c r="U43" s="993">
        <v>0.71519999999999995</v>
      </c>
      <c r="V43" s="1004">
        <v>0.26319999999999999</v>
      </c>
      <c r="W43" s="711">
        <v>75</v>
      </c>
      <c r="X43" s="993">
        <v>0.81679999999999997</v>
      </c>
      <c r="Y43" s="1004">
        <v>0.27200000000000002</v>
      </c>
      <c r="Z43" s="711">
        <v>75</v>
      </c>
      <c r="AA43" s="993">
        <v>0.8</v>
      </c>
      <c r="AB43" s="1004">
        <v>0.28960000000000002</v>
      </c>
      <c r="AC43" s="711">
        <v>75</v>
      </c>
      <c r="AD43" s="993">
        <v>0.82799999999999996</v>
      </c>
      <c r="AE43" s="1004">
        <v>0.28960000000000002</v>
      </c>
      <c r="AF43" s="711">
        <v>95</v>
      </c>
      <c r="AG43" s="993">
        <v>0.86240000000000006</v>
      </c>
      <c r="AH43" s="1004">
        <v>0.28639999999999999</v>
      </c>
      <c r="AI43" s="711">
        <v>80</v>
      </c>
      <c r="AJ43" s="993">
        <v>0.90720000000000001</v>
      </c>
      <c r="AK43" s="1004">
        <v>0.28239999999999998</v>
      </c>
      <c r="AL43" s="711">
        <v>80</v>
      </c>
      <c r="AM43" s="993">
        <v>0.91439999999999999</v>
      </c>
      <c r="AN43" s="1004">
        <v>0.28320000000000001</v>
      </c>
      <c r="AO43" s="711">
        <v>90</v>
      </c>
      <c r="AP43" s="993">
        <v>0.83760000000000001</v>
      </c>
      <c r="AQ43" s="1004">
        <v>0.29520000000000002</v>
      </c>
      <c r="AR43" s="711">
        <v>80</v>
      </c>
      <c r="AS43" s="993">
        <v>0.83760000000000001</v>
      </c>
      <c r="AT43" s="1004">
        <v>0.29520000000000002</v>
      </c>
      <c r="AU43" s="711">
        <v>80</v>
      </c>
      <c r="AV43" s="993">
        <v>0.85919999999999996</v>
      </c>
      <c r="AW43" s="1004">
        <v>0.2888</v>
      </c>
      <c r="AX43" s="711">
        <v>80</v>
      </c>
      <c r="AY43" s="993">
        <v>0.88560000000000005</v>
      </c>
      <c r="AZ43" s="1004">
        <v>0.29039999999999999</v>
      </c>
      <c r="BA43" s="711">
        <v>90</v>
      </c>
      <c r="BB43" s="993">
        <v>0.89839999999999998</v>
      </c>
      <c r="BC43" s="1004">
        <v>0.28320000000000001</v>
      </c>
      <c r="BD43" s="711">
        <v>90</v>
      </c>
      <c r="BE43" s="993">
        <v>0.94159999999999999</v>
      </c>
      <c r="BF43" s="1004">
        <v>0.2888</v>
      </c>
      <c r="BG43" s="711">
        <v>100</v>
      </c>
      <c r="BH43" s="993">
        <v>0.97919999999999996</v>
      </c>
      <c r="BI43" s="1004">
        <v>0.28560000000000002</v>
      </c>
      <c r="BJ43" s="711">
        <v>100</v>
      </c>
      <c r="BK43" s="993">
        <v>1.0232000000000001</v>
      </c>
      <c r="BL43" s="1004">
        <v>0.2928</v>
      </c>
      <c r="BM43" s="711">
        <v>85</v>
      </c>
      <c r="BN43" s="993">
        <v>1.0224</v>
      </c>
      <c r="BO43" s="1004">
        <v>0.2928</v>
      </c>
      <c r="BP43" s="711">
        <v>85</v>
      </c>
      <c r="BQ43" s="993">
        <v>0.98960000000000004</v>
      </c>
      <c r="BR43" s="1004">
        <v>0.27439999999999998</v>
      </c>
      <c r="BS43" s="711">
        <v>90</v>
      </c>
      <c r="BT43" s="993">
        <v>0.86160000000000003</v>
      </c>
      <c r="BU43" s="1004">
        <v>0.26879999999999998</v>
      </c>
      <c r="BV43" s="711">
        <v>80</v>
      </c>
      <c r="BW43" s="993">
        <v>0.68479999999999996</v>
      </c>
      <c r="BX43" s="1004">
        <v>0.26240000000000002</v>
      </c>
      <c r="BY43" s="711">
        <v>65</v>
      </c>
      <c r="BZ43" s="993">
        <v>0.57199999999999995</v>
      </c>
      <c r="CA43" s="1004">
        <v>0.25679999999999997</v>
      </c>
      <c r="CB43" s="761">
        <f t="shared" si="3"/>
        <v>19.275999999999996</v>
      </c>
      <c r="CC43" s="761">
        <f t="shared" si="3"/>
        <v>6.6535999999999991</v>
      </c>
      <c r="CD43" s="763"/>
      <c r="CF43" s="889"/>
      <c r="CG43" s="889"/>
      <c r="CH43" s="888"/>
    </row>
    <row r="44" spans="1:86" ht="15.75" thickBot="1" x14ac:dyDescent="0.3">
      <c r="A44" s="2189" t="s">
        <v>291</v>
      </c>
      <c r="B44" s="2190"/>
      <c r="C44" s="2191"/>
      <c r="D44" s="1215"/>
      <c r="E44" s="1216"/>
      <c r="F44" s="1013"/>
      <c r="G44" s="1217"/>
      <c r="H44" s="711">
        <v>80</v>
      </c>
      <c r="I44" s="1013">
        <v>0.156</v>
      </c>
      <c r="J44" s="1039">
        <v>9.0399999999999994E-2</v>
      </c>
      <c r="K44" s="711">
        <v>75</v>
      </c>
      <c r="L44" s="1013">
        <v>0.16719999999999999</v>
      </c>
      <c r="M44" s="1039">
        <v>9.7600000000000006E-2</v>
      </c>
      <c r="N44" s="711">
        <v>75</v>
      </c>
      <c r="O44" s="1013">
        <v>0.1512</v>
      </c>
      <c r="P44" s="1039">
        <v>9.3600000000000003E-2</v>
      </c>
      <c r="Q44" s="711">
        <v>75</v>
      </c>
      <c r="R44" s="1013">
        <v>0.1696</v>
      </c>
      <c r="S44" s="1039">
        <v>9.7600000000000006E-2</v>
      </c>
      <c r="T44" s="711">
        <v>75</v>
      </c>
      <c r="U44" s="1013">
        <v>0.2064</v>
      </c>
      <c r="V44" s="1039">
        <v>0.1008</v>
      </c>
      <c r="W44" s="711">
        <v>80</v>
      </c>
      <c r="X44" s="1013">
        <v>0.33119999999999999</v>
      </c>
      <c r="Y44" s="1039">
        <v>0.12640000000000001</v>
      </c>
      <c r="Z44" s="711">
        <v>90</v>
      </c>
      <c r="AA44" s="1013">
        <v>0.33760000000000001</v>
      </c>
      <c r="AB44" s="1039">
        <v>0.1368</v>
      </c>
      <c r="AC44" s="711">
        <v>80</v>
      </c>
      <c r="AD44" s="1013">
        <v>0.37440000000000001</v>
      </c>
      <c r="AE44" s="1039">
        <v>0.1376</v>
      </c>
      <c r="AF44" s="711">
        <v>80</v>
      </c>
      <c r="AG44" s="1013">
        <v>0.33040000000000003</v>
      </c>
      <c r="AH44" s="1039">
        <v>0.1376</v>
      </c>
      <c r="AI44" s="711">
        <v>80</v>
      </c>
      <c r="AJ44" s="1013">
        <v>0.34</v>
      </c>
      <c r="AK44" s="1039">
        <v>0.13519999999999999</v>
      </c>
      <c r="AL44" s="711">
        <v>80</v>
      </c>
      <c r="AM44" s="1013">
        <v>0.33600000000000002</v>
      </c>
      <c r="AN44" s="1039">
        <v>0.1336</v>
      </c>
      <c r="AO44" s="711">
        <v>80</v>
      </c>
      <c r="AP44" s="1013">
        <v>0.33760000000000001</v>
      </c>
      <c r="AQ44" s="1039">
        <v>0.1416</v>
      </c>
      <c r="AR44" s="711">
        <v>80</v>
      </c>
      <c r="AS44" s="1013">
        <v>0.33760000000000001</v>
      </c>
      <c r="AT44" s="1039">
        <v>0.1416</v>
      </c>
      <c r="AU44" s="711">
        <v>80</v>
      </c>
      <c r="AV44" s="1013">
        <v>0.27039999999999997</v>
      </c>
      <c r="AW44" s="1039">
        <v>0.1328</v>
      </c>
      <c r="AX44" s="711">
        <v>80</v>
      </c>
      <c r="AY44" s="1013">
        <v>0.26079999999999998</v>
      </c>
      <c r="AZ44" s="1039">
        <v>0.12239999999999999</v>
      </c>
      <c r="BA44" s="711">
        <v>80</v>
      </c>
      <c r="BB44" s="1013">
        <v>0.26240000000000002</v>
      </c>
      <c r="BC44" s="1039">
        <v>0.1192</v>
      </c>
      <c r="BD44" s="711">
        <v>80</v>
      </c>
      <c r="BE44" s="1013">
        <v>0.25679999999999997</v>
      </c>
      <c r="BF44" s="1039">
        <v>0.1208</v>
      </c>
      <c r="BG44" s="711">
        <v>80</v>
      </c>
      <c r="BH44" s="1013">
        <v>0.2424</v>
      </c>
      <c r="BI44" s="1039">
        <v>0.1016</v>
      </c>
      <c r="BJ44" s="711">
        <v>80</v>
      </c>
      <c r="BK44" s="1013">
        <v>0.2432</v>
      </c>
      <c r="BL44" s="1039">
        <v>0.11119999999999999</v>
      </c>
      <c r="BM44" s="711">
        <v>75</v>
      </c>
      <c r="BN44" s="1013">
        <v>0.23760000000000001</v>
      </c>
      <c r="BO44" s="1039">
        <v>0.1048</v>
      </c>
      <c r="BP44" s="711">
        <v>75</v>
      </c>
      <c r="BQ44" s="1013">
        <v>0.248</v>
      </c>
      <c r="BR44" s="1039">
        <v>0.108</v>
      </c>
      <c r="BS44" s="711">
        <v>80</v>
      </c>
      <c r="BT44" s="1013">
        <v>0.22559999999999999</v>
      </c>
      <c r="BU44" s="1039">
        <v>0.104</v>
      </c>
      <c r="BV44" s="711">
        <v>70</v>
      </c>
      <c r="BW44" s="1013">
        <v>0.19359999999999999</v>
      </c>
      <c r="BX44" s="1039">
        <v>0.1008</v>
      </c>
      <c r="BY44" s="711">
        <v>80</v>
      </c>
      <c r="BZ44" s="1013">
        <v>0.15679999999999999</v>
      </c>
      <c r="CA44" s="1039">
        <v>9.6799999999999997E-2</v>
      </c>
      <c r="CB44" s="761">
        <f t="shared" si="3"/>
        <v>6.1727999999999996</v>
      </c>
      <c r="CC44" s="761">
        <f t="shared" si="3"/>
        <v>2.7928000000000002</v>
      </c>
      <c r="CD44" s="763"/>
      <c r="CF44" s="889"/>
      <c r="CG44" s="889"/>
      <c r="CH44" s="888"/>
    </row>
    <row r="45" spans="1:86" ht="15.75" thickBot="1" x14ac:dyDescent="0.3">
      <c r="A45" s="2148" t="s">
        <v>80</v>
      </c>
      <c r="B45" s="2149"/>
      <c r="C45" s="2149"/>
      <c r="D45" s="2149"/>
      <c r="E45" s="2149"/>
      <c r="F45" s="2149"/>
      <c r="G45" s="2149"/>
      <c r="H45" s="906"/>
      <c r="I45" s="1121"/>
      <c r="J45" s="1029"/>
      <c r="K45" s="908"/>
      <c r="L45" s="1121"/>
      <c r="M45" s="978"/>
      <c r="N45" s="906"/>
      <c r="O45" s="1121"/>
      <c r="P45" s="1029"/>
      <c r="Q45" s="908"/>
      <c r="R45" s="1121"/>
      <c r="S45" s="978"/>
      <c r="T45" s="906"/>
      <c r="U45" s="1121"/>
      <c r="V45" s="1029"/>
      <c r="W45" s="906"/>
      <c r="X45" s="1121"/>
      <c r="Y45" s="1029"/>
      <c r="Z45" s="908"/>
      <c r="AA45" s="1121"/>
      <c r="AB45" s="978"/>
      <c r="AC45" s="1122"/>
      <c r="AD45" s="1123"/>
      <c r="AE45" s="1124"/>
      <c r="AF45" s="1121"/>
      <c r="AG45" s="1123"/>
      <c r="AH45" s="1123"/>
      <c r="AI45" s="1122"/>
      <c r="AJ45" s="1123"/>
      <c r="AK45" s="1124"/>
      <c r="AL45" s="1122"/>
      <c r="AM45" s="1123"/>
      <c r="AN45" s="1124"/>
      <c r="AO45" s="1121"/>
      <c r="AP45" s="1123"/>
      <c r="AQ45" s="1123"/>
      <c r="AR45" s="1122"/>
      <c r="AS45" s="1123"/>
      <c r="AT45" s="1124"/>
      <c r="AU45" s="1121"/>
      <c r="AV45" s="1123"/>
      <c r="AW45" s="1123"/>
      <c r="AX45" s="1122"/>
      <c r="AY45" s="1123"/>
      <c r="AZ45" s="1124"/>
      <c r="BA45" s="1122"/>
      <c r="BB45" s="1123"/>
      <c r="BC45" s="1124"/>
      <c r="BD45" s="1121"/>
      <c r="BE45" s="1123"/>
      <c r="BF45" s="1123"/>
      <c r="BG45" s="1122"/>
      <c r="BH45" s="1123"/>
      <c r="BI45" s="1124"/>
      <c r="BJ45" s="1121" t="s">
        <v>292</v>
      </c>
      <c r="BK45" s="1123"/>
      <c r="BL45" s="1123"/>
      <c r="BM45" s="1122"/>
      <c r="BN45" s="1123"/>
      <c r="BO45" s="1124"/>
      <c r="BP45" s="1122"/>
      <c r="BQ45" s="1123"/>
      <c r="BR45" s="1124"/>
      <c r="BS45" s="1121"/>
      <c r="BT45" s="1123"/>
      <c r="BU45" s="1123"/>
      <c r="BV45" s="1122"/>
      <c r="BW45" s="1123"/>
      <c r="BX45" s="1124"/>
      <c r="BY45" s="1122"/>
      <c r="BZ45" s="1123"/>
      <c r="CA45" s="1124"/>
      <c r="CF45" s="889"/>
    </row>
    <row r="46" spans="1:86" ht="15" customHeight="1" x14ac:dyDescent="0.2">
      <c r="A46" s="772"/>
      <c r="B46" s="1126" t="s">
        <v>81</v>
      </c>
      <c r="C46" s="991"/>
      <c r="D46" s="1127" t="s">
        <v>249</v>
      </c>
      <c r="E46" s="991"/>
      <c r="F46" s="991"/>
      <c r="G46" s="991"/>
      <c r="H46" s="1128">
        <v>2.5499999999999998E-2</v>
      </c>
      <c r="I46" s="1129" t="s">
        <v>83</v>
      </c>
      <c r="J46" s="1218">
        <v>0.1729</v>
      </c>
      <c r="K46" s="1130"/>
      <c r="L46" s="1129"/>
      <c r="M46" s="1219"/>
      <c r="N46" s="1128"/>
      <c r="O46" s="1129"/>
      <c r="P46" s="1218"/>
      <c r="Q46" s="1130"/>
      <c r="R46" s="1129"/>
      <c r="S46" s="1219"/>
      <c r="T46" s="1128"/>
      <c r="U46" s="1129"/>
      <c r="V46" s="1218"/>
      <c r="W46" s="1128"/>
      <c r="X46" s="1129"/>
      <c r="Y46" s="1218"/>
      <c r="Z46" s="1130"/>
      <c r="AA46" s="1129"/>
      <c r="AB46" s="1219"/>
      <c r="AC46" s="1138"/>
      <c r="AD46" s="1129"/>
      <c r="AE46" s="919"/>
      <c r="AF46" s="1137"/>
      <c r="AG46" s="1129"/>
      <c r="AH46" s="921"/>
      <c r="AI46" s="1138"/>
      <c r="AJ46" s="1129"/>
      <c r="AK46" s="919"/>
      <c r="AL46" s="1138"/>
      <c r="AM46" s="1129"/>
      <c r="AN46" s="919"/>
      <c r="AO46" s="1137"/>
      <c r="AP46" s="1129"/>
      <c r="AQ46" s="921"/>
      <c r="AR46" s="1138"/>
      <c r="AS46" s="1129"/>
      <c r="AT46" s="919"/>
      <c r="AU46" s="1137"/>
      <c r="AV46" s="1129"/>
      <c r="AW46" s="921"/>
      <c r="AX46" s="1138"/>
      <c r="AY46" s="1129"/>
      <c r="AZ46" s="919"/>
      <c r="BA46" s="1138"/>
      <c r="BB46" s="1129"/>
      <c r="BC46" s="919"/>
      <c r="BD46" s="1137"/>
      <c r="BE46" s="1129"/>
      <c r="BF46" s="921"/>
      <c r="BG46" s="1138"/>
      <c r="BH46" s="1129"/>
      <c r="BI46" s="919"/>
      <c r="BJ46" s="1137"/>
      <c r="BK46" s="1129"/>
      <c r="BL46" s="921"/>
      <c r="BM46" s="1138"/>
      <c r="BN46" s="1129"/>
      <c r="BO46" s="919"/>
      <c r="BP46" s="1138"/>
      <c r="BQ46" s="1129"/>
      <c r="BR46" s="919"/>
      <c r="BS46" s="1137"/>
      <c r="BT46" s="1129"/>
      <c r="BU46" s="921"/>
      <c r="BV46" s="1138"/>
      <c r="BW46" s="1129"/>
      <c r="BX46" s="919"/>
      <c r="BY46" s="1138"/>
      <c r="BZ46" s="1129"/>
      <c r="CA46" s="919"/>
    </row>
    <row r="47" spans="1:86" ht="15.75" customHeight="1" x14ac:dyDescent="0.2">
      <c r="A47" s="772" t="s">
        <v>23</v>
      </c>
      <c r="B47" s="1139" t="s">
        <v>84</v>
      </c>
      <c r="C47" s="1021"/>
      <c r="D47" s="991" t="s">
        <v>85</v>
      </c>
      <c r="E47" s="1140"/>
      <c r="F47" s="831"/>
      <c r="G47" s="991"/>
      <c r="H47" s="1128">
        <f>(SUM(I$6*I$6,J$6*J$6)/POWER($C$8,2))*$C$48</f>
        <v>1.797960351744E-3</v>
      </c>
      <c r="I47" s="1129" t="s">
        <v>83</v>
      </c>
      <c r="J47" s="949">
        <f>($E$48/100)*(SUM(I$6*I$6,J$6*J$6)/$C$8)</f>
        <v>3.7119181455359994E-2</v>
      </c>
      <c r="K47" s="1130">
        <f>(SUM(L$6*L$6,M$6*M$6)/POWER($C$8,2))*$C$48</f>
        <v>1.797960351744E-3</v>
      </c>
      <c r="L47" s="1129" t="s">
        <v>83</v>
      </c>
      <c r="M47" s="951">
        <f>($E$48/100)*(SUM(L$6*L$6,M$6*M$6)/$C$8)</f>
        <v>3.7119181455359994E-2</v>
      </c>
      <c r="N47" s="1128">
        <f>(SUM(O$6*O$6,P$6*P$6)/POWER($C$8,2))*$C$48</f>
        <v>1.797960351744E-3</v>
      </c>
      <c r="O47" s="1129" t="s">
        <v>83</v>
      </c>
      <c r="P47" s="949">
        <f>($E$48/100)*(SUM(O$6*O$6,P$6*P$6)/$C$8)</f>
        <v>3.7119181455359994E-2</v>
      </c>
      <c r="Q47" s="1130">
        <f>(SUM(R$6*R$6,S$6*S$6)/POWER($C$8,2))*$C$48</f>
        <v>1.797960351744E-3</v>
      </c>
      <c r="R47" s="1129" t="s">
        <v>83</v>
      </c>
      <c r="S47" s="951">
        <f>($E$48/100)*(SUM(R$6*R$6,S$6*S$6)/$C$8)</f>
        <v>3.7119181455359994E-2</v>
      </c>
      <c r="T47" s="1128">
        <f>(SUM(U$6*U$6,V$6*V$6)/POWER($C$8,2))*$C$48</f>
        <v>1.9189843517440001E-3</v>
      </c>
      <c r="U47" s="1129" t="s">
        <v>83</v>
      </c>
      <c r="V47" s="949">
        <f>($E$48/100)*(SUM(U$6*U$6,V$6*V$6)/$C$8)</f>
        <v>3.9617741455360005E-2</v>
      </c>
      <c r="W47" s="1128">
        <f>(SUM(X$6*X$6,Y$6*Y$6)/POWER($C$8,2))*$C$48</f>
        <v>2.4427603517439998E-3</v>
      </c>
      <c r="X47" s="1129" t="s">
        <v>83</v>
      </c>
      <c r="Y47" s="949">
        <f>($E$48/100)*(SUM(X$6*X$6,Y$6*Y$6)/$C$8)</f>
        <v>5.0431181455359998E-2</v>
      </c>
      <c r="Z47" s="1130">
        <f>(SUM(AA$6*AA$6,AB$6*AB$6)/POWER($C$8,2))*$C$48</f>
        <v>3.1867603517439997E-3</v>
      </c>
      <c r="AA47" s="1129" t="s">
        <v>83</v>
      </c>
      <c r="AB47" s="951">
        <f>($E$48/100)*(SUM(AA$6*AA$6,AB$6*AB$6)/$C$8)</f>
        <v>6.579118145535999E-2</v>
      </c>
      <c r="AC47" s="1128">
        <f>(SUM(AD$6*AD$6,AE$6*AE$6)/POWER($C$8,2))*$C$48</f>
        <v>3.1867603517439997E-3</v>
      </c>
      <c r="AD47" s="1129" t="s">
        <v>83</v>
      </c>
      <c r="AE47" s="949">
        <f>($E$48/100)*(SUM(AD$6*AD$6,AE$6*AE$6)/$C$8)</f>
        <v>6.579118145535999E-2</v>
      </c>
      <c r="AF47" s="1130">
        <f>(SUM(AG$6*AG$6,AH$6*AH$6)/POWER($C$8,2))*$C$48</f>
        <v>3.1867603517439997E-3</v>
      </c>
      <c r="AG47" s="1129" t="s">
        <v>83</v>
      </c>
      <c r="AH47" s="951">
        <f>($E$48/100)*(SUM(AG$6*AG$6,AH$6*AH$6)/$C$8)</f>
        <v>6.579118145535999E-2</v>
      </c>
      <c r="AI47" s="1128">
        <f>(SUM(AJ$6*AJ$6,AK$6*AK$6)/POWER($C$8,2))*$C$48</f>
        <v>3.1867603517439997E-3</v>
      </c>
      <c r="AJ47" s="1129" t="s">
        <v>83</v>
      </c>
      <c r="AK47" s="949">
        <f>($E$48/100)*(SUM(AJ$6*AJ$6,AK$6*AK$6)/$C$8)</f>
        <v>6.579118145535999E-2</v>
      </c>
      <c r="AL47" s="1128">
        <f>(SUM(AM$6*AM$6,AN$6*AN$6)/POWER($C$8,2))*$C$48</f>
        <v>3.1867603517439997E-3</v>
      </c>
      <c r="AM47" s="1129" t="s">
        <v>83</v>
      </c>
      <c r="AN47" s="949">
        <f>($E$48/100)*(SUM(AM$6*AM$6,AN$6*AN$6)/$C$8)</f>
        <v>6.579118145535999E-2</v>
      </c>
      <c r="AO47" s="1130">
        <f>(SUM(AP$6*AP$6,AQ$6*AQ$6)/POWER($C$8,2))*$C$48</f>
        <v>3.1867603517439997E-3</v>
      </c>
      <c r="AP47" s="1129" t="s">
        <v>83</v>
      </c>
      <c r="AQ47" s="951">
        <f>($E$48/100)*(SUM(AP$6*AP$6,AQ$6*AQ$6)/$C$8)</f>
        <v>6.579118145535999E-2</v>
      </c>
      <c r="AR47" s="1128">
        <f>(SUM(AS$6*AS$6,AT$6*AT$6)/POWER($C$8,2))*$C$48</f>
        <v>3.1867603517439997E-3</v>
      </c>
      <c r="AS47" s="1129" t="s">
        <v>83</v>
      </c>
      <c r="AT47" s="949">
        <f>($E$48/100)*(SUM(AS$6*AS$6,AT$6*AT$6)/$C$8)</f>
        <v>6.579118145535999E-2</v>
      </c>
      <c r="AU47" s="1130">
        <f>(SUM(AV$6*AV$6,AW$6*AW$6)/POWER($C$8,2))*$C$48</f>
        <v>3.1867603517439997E-3</v>
      </c>
      <c r="AV47" s="1129" t="s">
        <v>83</v>
      </c>
      <c r="AW47" s="951">
        <f>($E$48/100)*(SUM(AV$6*AV$6,AW$6*AW$6)/$C$8)</f>
        <v>6.579118145535999E-2</v>
      </c>
      <c r="AX47" s="1128">
        <f>(SUM(AY$6*AY$6,AZ$6*AZ$6)/POWER($C$8,2))*$C$48</f>
        <v>3.1867603517439997E-3</v>
      </c>
      <c r="AY47" s="1129" t="s">
        <v>83</v>
      </c>
      <c r="AZ47" s="949">
        <f>($E$48/100)*(SUM(AY$6*AY$6,AZ$6*AZ$6)/$C$8)</f>
        <v>6.579118145535999E-2</v>
      </c>
      <c r="BA47" s="1128">
        <f>(SUM(BB$6*BB$6,BC$6*BC$6)/POWER($C$8,2))*$C$48</f>
        <v>4.2105043517439988E-3</v>
      </c>
      <c r="BB47" s="1129" t="s">
        <v>83</v>
      </c>
      <c r="BC47" s="949">
        <f>($E$48/100)*(SUM(BB$6*BB$6,BC$6*BC$6)/$C$8)</f>
        <v>8.6926541455359982E-2</v>
      </c>
      <c r="BD47" s="1130">
        <f>(SUM(BE$6*BE$6,BF$6*BF$6)/POWER($C$8,2))*$C$48</f>
        <v>4.5834963517439996E-3</v>
      </c>
      <c r="BE47" s="1129" t="s">
        <v>83</v>
      </c>
      <c r="BF47" s="951">
        <f>($E$48/100)*(SUM(BE$6*BE$6,BF$6*BF$6)/$C$8)</f>
        <v>9.4627021455360005E-2</v>
      </c>
      <c r="BG47" s="1128">
        <f>(SUM(BH$6*BH$6,BI$6*BI$6)/POWER($C$8,2))*$C$48</f>
        <v>4.5834963517439996E-3</v>
      </c>
      <c r="BH47" s="1129" t="s">
        <v>83</v>
      </c>
      <c r="BI47" s="949">
        <f>($E$48/100)*(SUM(BH$6*BH$6,BI$6*BI$6)/$C$8)</f>
        <v>9.4627021455360005E-2</v>
      </c>
      <c r="BJ47" s="1130">
        <f>(SUM(BK$6*BK$6,BL$6*BL$6)/POWER($C$8,2))*$C$48</f>
        <v>4.5834963517439996E-3</v>
      </c>
      <c r="BK47" s="1129" t="s">
        <v>83</v>
      </c>
      <c r="BL47" s="951">
        <f>($E$48/100)*(SUM(BK$6*BK$6,BL$6*BL$6)/$C$8)</f>
        <v>9.4627021455360005E-2</v>
      </c>
      <c r="BM47" s="1128">
        <f>(SUM(BN$6*BN$6,BO$6*BO$6)/POWER($C$8,2))*$C$48</f>
        <v>4.0299603517440002E-3</v>
      </c>
      <c r="BN47" s="1129" t="s">
        <v>83</v>
      </c>
      <c r="BO47" s="949">
        <f>($E$48/100)*(SUM(BN$6*BN$6,BO$6*BO$6)/$C$8)</f>
        <v>8.3199181455359997E-2</v>
      </c>
      <c r="BP47" s="1128">
        <f>(SUM(BQ$6*BQ$6,BR$6*BR$6)/POWER($C$8,2))*$C$48</f>
        <v>4.0299603517440002E-3</v>
      </c>
      <c r="BQ47" s="1129" t="s">
        <v>83</v>
      </c>
      <c r="BR47" s="949">
        <f>($E$48/100)*(SUM(BQ$6*BQ$6,BR$6*BR$6)/$C$8)</f>
        <v>8.3199181455359997E-2</v>
      </c>
      <c r="BS47" s="1130">
        <f>(SUM(BT$6*BT$6,BU$6*BU$6)/POWER($C$8,2))*$C$48</f>
        <v>2.8772563517440002E-3</v>
      </c>
      <c r="BT47" s="1129" t="s">
        <v>83</v>
      </c>
      <c r="BU47" s="951">
        <f>($E$48/100)*(SUM(BT$6*BT$6,BU$6*BU$6)/$C$8)</f>
        <v>5.9401421455359996E-2</v>
      </c>
      <c r="BV47" s="1128">
        <f>(SUM(BW$6*BW$6,BX$6*BX$6)/POWER($C$8,2))*$C$48</f>
        <v>2.5836243517440003E-3</v>
      </c>
      <c r="BW47" s="1129" t="s">
        <v>83</v>
      </c>
      <c r="BX47" s="949">
        <f>($E$48/100)*(SUM(BW$6*BW$6,BX$6*BX$6)/$C$8)</f>
        <v>5.3339341455360005E-2</v>
      </c>
      <c r="BY47" s="1128">
        <f>(SUM(BZ$6*BZ$6,CA$6*CA$6)/POWER($C$8,2))*$C$48</f>
        <v>2.4427603517439998E-3</v>
      </c>
      <c r="BZ47" s="1129" t="s">
        <v>83</v>
      </c>
      <c r="CA47" s="949">
        <f>($E$48/100)*(SUM(BZ$6*BZ$6,CA$6*CA$6)/$C$8)</f>
        <v>5.0431181455359998E-2</v>
      </c>
    </row>
    <row r="48" spans="1:86" ht="14.25" customHeight="1" thickBot="1" x14ac:dyDescent="0.25">
      <c r="A48" s="1145"/>
      <c r="B48" s="930" t="s">
        <v>250</v>
      </c>
      <c r="C48" s="931">
        <v>0.124</v>
      </c>
      <c r="D48" s="932" t="s">
        <v>251</v>
      </c>
      <c r="E48" s="2157">
        <v>10.24</v>
      </c>
      <c r="F48" s="2157"/>
      <c r="G48" s="865"/>
      <c r="H48" s="933"/>
      <c r="I48" s="1146"/>
      <c r="J48" s="1147"/>
      <c r="K48" s="936"/>
      <c r="L48" s="1146"/>
      <c r="M48" s="1148"/>
      <c r="N48" s="933"/>
      <c r="O48" s="1146"/>
      <c r="P48" s="1147"/>
      <c r="Q48" s="936"/>
      <c r="R48" s="1146"/>
      <c r="S48" s="1148"/>
      <c r="T48" s="933"/>
      <c r="U48" s="1146"/>
      <c r="V48" s="1147"/>
      <c r="W48" s="933"/>
      <c r="X48" s="1146"/>
      <c r="Y48" s="1147"/>
      <c r="Z48" s="936"/>
      <c r="AA48" s="1146"/>
      <c r="AB48" s="1148"/>
      <c r="AC48" s="933"/>
      <c r="AD48" s="1146"/>
      <c r="AE48" s="1147"/>
      <c r="AF48" s="936"/>
      <c r="AG48" s="1146"/>
      <c r="AH48" s="1148"/>
      <c r="AI48" s="933"/>
      <c r="AJ48" s="1146"/>
      <c r="AK48" s="1147"/>
      <c r="AL48" s="933"/>
      <c r="AM48" s="1146"/>
      <c r="AN48" s="1147"/>
      <c r="AO48" s="936"/>
      <c r="AP48" s="1146"/>
      <c r="AQ48" s="1148"/>
      <c r="AR48" s="933"/>
      <c r="AS48" s="1146"/>
      <c r="AT48" s="1147"/>
      <c r="AU48" s="936"/>
      <c r="AV48" s="1146"/>
      <c r="AW48" s="1148"/>
      <c r="AX48" s="933"/>
      <c r="AY48" s="1146"/>
      <c r="AZ48" s="1147"/>
      <c r="BA48" s="933"/>
      <c r="BB48" s="865"/>
      <c r="BC48" s="1147"/>
      <c r="BD48" s="936"/>
      <c r="BE48" s="1146"/>
      <c r="BF48" s="1148"/>
      <c r="BG48" s="933"/>
      <c r="BH48" s="1146"/>
      <c r="BI48" s="1147"/>
      <c r="BJ48" s="936"/>
      <c r="BK48" s="1146"/>
      <c r="BL48" s="1148"/>
      <c r="BM48" s="933"/>
      <c r="BN48" s="1146"/>
      <c r="BO48" s="1147"/>
      <c r="BP48" s="933"/>
      <c r="BQ48" s="1146"/>
      <c r="BR48" s="1147"/>
      <c r="BS48" s="936"/>
      <c r="BT48" s="1146"/>
      <c r="BU48" s="1148"/>
      <c r="BV48" s="933"/>
      <c r="BW48" s="1146"/>
      <c r="BX48" s="1147"/>
      <c r="BY48" s="933"/>
      <c r="BZ48" s="1146"/>
      <c r="CA48" s="1147"/>
    </row>
    <row r="49" spans="1:81" ht="14.25" customHeight="1" thickBot="1" x14ac:dyDescent="0.25">
      <c r="A49" s="1152"/>
      <c r="B49" s="2158" t="s">
        <v>90</v>
      </c>
      <c r="C49" s="2159"/>
      <c r="D49" s="2159"/>
      <c r="E49" s="2159"/>
      <c r="F49" s="2159"/>
      <c r="G49" s="2159"/>
      <c r="H49" s="938">
        <f>SUM(I6,$H$46,H47)</f>
        <v>3.0272979603517443</v>
      </c>
      <c r="I49" s="1153" t="s">
        <v>83</v>
      </c>
      <c r="J49" s="940">
        <f>SUM(J6,$J$46,J47)</f>
        <v>0.45961918145535996</v>
      </c>
      <c r="K49" s="941">
        <f>SUM(L6,$H$46,K47)</f>
        <v>3.0272979603517443</v>
      </c>
      <c r="L49" s="1153" t="s">
        <v>83</v>
      </c>
      <c r="M49" s="942">
        <f>SUM(M6,$J$46,M47)</f>
        <v>0.45961918145535996</v>
      </c>
      <c r="N49" s="938">
        <f>SUM(O6,$H$46,N47)</f>
        <v>3.0272979603517443</v>
      </c>
      <c r="O49" s="1153" t="s">
        <v>83</v>
      </c>
      <c r="P49" s="940">
        <f>SUM(P6,$J$46,P47)</f>
        <v>0.45961918145535996</v>
      </c>
      <c r="Q49" s="941">
        <f>SUM(R6,$H$46,Q47)</f>
        <v>3.0272979603517443</v>
      </c>
      <c r="R49" s="1153" t="s">
        <v>83</v>
      </c>
      <c r="S49" s="942">
        <f>SUM(S6,$J$46,S47)</f>
        <v>0.45961918145535996</v>
      </c>
      <c r="T49" s="938">
        <f>SUM(U6,$H$46,T47)</f>
        <v>3.1274189843517441</v>
      </c>
      <c r="U49" s="1153" t="s">
        <v>83</v>
      </c>
      <c r="V49" s="940">
        <f>SUM(V6,$J$46,V47)</f>
        <v>0.46211774145536</v>
      </c>
      <c r="W49" s="938">
        <f>SUM(X6,$H$46,W47)</f>
        <v>3.5279427603517441</v>
      </c>
      <c r="X49" s="1153" t="s">
        <v>83</v>
      </c>
      <c r="Y49" s="940">
        <f>SUM(Y6,$J$46,Y47)</f>
        <v>0.47293118145536001</v>
      </c>
      <c r="Z49" s="941">
        <f>SUM(AA6,$H$46,Z47)</f>
        <v>4.0286867603517438</v>
      </c>
      <c r="AA49" s="1153" t="s">
        <v>83</v>
      </c>
      <c r="AB49" s="942">
        <f>SUM(AB6,$J$46,AB47)</f>
        <v>0.48829118145535999</v>
      </c>
      <c r="AC49" s="938">
        <f>SUM(AD6,$H$46,AC47)</f>
        <v>4.0286867603517438</v>
      </c>
      <c r="AD49" s="1153" t="s">
        <v>83</v>
      </c>
      <c r="AE49" s="940">
        <f>SUM(AE6,$J$46,AE47)</f>
        <v>0.48829118145535999</v>
      </c>
      <c r="AF49" s="941">
        <f>SUM(AG6,$H$46,AF47)</f>
        <v>4.0286867603517438</v>
      </c>
      <c r="AG49" s="1153" t="s">
        <v>83</v>
      </c>
      <c r="AH49" s="942">
        <f>SUM(AH6,$J$46,AH47)</f>
        <v>0.48829118145535999</v>
      </c>
      <c r="AI49" s="938">
        <f>SUM(AJ6,$H$46,AI47)</f>
        <v>4.0286867603517438</v>
      </c>
      <c r="AJ49" s="1153" t="s">
        <v>83</v>
      </c>
      <c r="AK49" s="940">
        <f>SUM(AK6,$J$46,AK47)</f>
        <v>0.48829118145535999</v>
      </c>
      <c r="AL49" s="938">
        <f>SUM(AM6,$H$46,AL47)</f>
        <v>4.0286867603517438</v>
      </c>
      <c r="AM49" s="1153" t="s">
        <v>83</v>
      </c>
      <c r="AN49" s="940">
        <f>SUM(AN6,$J$46,AN47)</f>
        <v>0.48829118145535999</v>
      </c>
      <c r="AO49" s="941">
        <f>SUM(AP6,$H$46,AO47)</f>
        <v>4.0286867603517438</v>
      </c>
      <c r="AP49" s="1153" t="s">
        <v>83</v>
      </c>
      <c r="AQ49" s="942">
        <f>SUM(AQ6,$J$46,AQ47)</f>
        <v>0.48829118145535999</v>
      </c>
      <c r="AR49" s="938">
        <f>SUM(AS6,$H$46,AR47)</f>
        <v>4.0286867603517438</v>
      </c>
      <c r="AS49" s="1153" t="s">
        <v>83</v>
      </c>
      <c r="AT49" s="940">
        <f>SUM(AT6,$J$46,AT47)</f>
        <v>0.48829118145535999</v>
      </c>
      <c r="AU49" s="941">
        <f>SUM(AV6,$H$46,AU47)</f>
        <v>4.0286867603517438</v>
      </c>
      <c r="AV49" s="1153" t="s">
        <v>83</v>
      </c>
      <c r="AW49" s="942">
        <f>SUM(AW6,$J$46,AW47)</f>
        <v>0.48829118145535999</v>
      </c>
      <c r="AX49" s="938">
        <f>SUM(AY6,$H$46,AX47)</f>
        <v>4.0286867603517438</v>
      </c>
      <c r="AY49" s="1153" t="s">
        <v>83</v>
      </c>
      <c r="AZ49" s="940">
        <f>SUM(AZ6,$J$46,AZ47)</f>
        <v>0.48829118145535999</v>
      </c>
      <c r="BA49" s="938">
        <f>SUM(BB6,$H$46,BA47)</f>
        <v>4.6297105043517437</v>
      </c>
      <c r="BB49" s="1153" t="s">
        <v>83</v>
      </c>
      <c r="BC49" s="940">
        <f>SUM(BC6,$J$46,BC47)</f>
        <v>0.50942654145535993</v>
      </c>
      <c r="BD49" s="941">
        <f>SUM(BE6,$H$46,BD47)</f>
        <v>4.8300834963517438</v>
      </c>
      <c r="BE49" s="1153" t="s">
        <v>83</v>
      </c>
      <c r="BF49" s="942">
        <f>SUM(BF6,$J$46,BF47)</f>
        <v>0.51712702145536005</v>
      </c>
      <c r="BG49" s="938">
        <f>SUM(BH6,$H$46,BG47)</f>
        <v>4.8300834963517438</v>
      </c>
      <c r="BH49" s="1153" t="s">
        <v>83</v>
      </c>
      <c r="BI49" s="940">
        <f>SUM(BI6,$J$46,BI47)</f>
        <v>0.51712702145536005</v>
      </c>
      <c r="BJ49" s="941">
        <f>SUM(BK6,$H$46,BJ47)</f>
        <v>4.8300834963517438</v>
      </c>
      <c r="BK49" s="1153" t="s">
        <v>83</v>
      </c>
      <c r="BL49" s="942">
        <f>SUM(BL6,$J$46,BL47)</f>
        <v>0.51712702145536005</v>
      </c>
      <c r="BM49" s="938">
        <f>SUM(BN6,$H$46,BM47)</f>
        <v>4.529529960351744</v>
      </c>
      <c r="BN49" s="1153" t="s">
        <v>83</v>
      </c>
      <c r="BO49" s="940">
        <f>SUM(BO6,$J$46,BO47)</f>
        <v>0.50569918145535997</v>
      </c>
      <c r="BP49" s="938">
        <f>SUM(BQ6,$H$46,BP47)</f>
        <v>4.529529960351744</v>
      </c>
      <c r="BQ49" s="1153" t="s">
        <v>83</v>
      </c>
      <c r="BR49" s="940">
        <f>SUM(BR6,$J$46,BR47)</f>
        <v>0.50569918145535997</v>
      </c>
      <c r="BS49" s="941">
        <f>SUM(BT6,$H$46,BS47)</f>
        <v>3.828377256351744</v>
      </c>
      <c r="BT49" s="1153" t="s">
        <v>83</v>
      </c>
      <c r="BU49" s="942">
        <f>SUM(BU6,$J$46,BU47)</f>
        <v>0.48190142145535997</v>
      </c>
      <c r="BV49" s="938">
        <f>SUM(BW6,$H$46,BV47)</f>
        <v>3.6280836243517443</v>
      </c>
      <c r="BW49" s="1153" t="s">
        <v>83</v>
      </c>
      <c r="BX49" s="940">
        <f>SUM(BX6,$J$46,BX47)</f>
        <v>0.47583934145536</v>
      </c>
      <c r="BY49" s="938">
        <f>SUM(BZ6,$H$46,BY47)</f>
        <v>3.5279427603517441</v>
      </c>
      <c r="BZ49" s="1153" t="s">
        <v>83</v>
      </c>
      <c r="CA49" s="940">
        <f>SUM(CA6,$J$46,CA47)</f>
        <v>0.47293118145536001</v>
      </c>
    </row>
    <row r="50" spans="1:81" x14ac:dyDescent="0.2">
      <c r="A50" s="1155"/>
      <c r="B50" s="1156" t="s">
        <v>81</v>
      </c>
      <c r="C50" s="1017"/>
      <c r="D50" s="1157" t="s">
        <v>249</v>
      </c>
      <c r="E50" s="1017"/>
      <c r="F50" s="1017"/>
      <c r="G50" s="1017"/>
      <c r="H50" s="911">
        <v>2.8299999999999999E-2</v>
      </c>
      <c r="I50" s="1220" t="s">
        <v>83</v>
      </c>
      <c r="J50" s="913">
        <v>0.1729</v>
      </c>
      <c r="K50" s="943"/>
      <c r="L50" s="1220"/>
      <c r="M50" s="944"/>
      <c r="N50" s="911"/>
      <c r="O50" s="1220"/>
      <c r="P50" s="913"/>
      <c r="Q50" s="943"/>
      <c r="R50" s="1220"/>
      <c r="S50" s="944"/>
      <c r="T50" s="911"/>
      <c r="U50" s="1220"/>
      <c r="V50" s="913"/>
      <c r="W50" s="911"/>
      <c r="X50" s="1220"/>
      <c r="Y50" s="913"/>
      <c r="Z50" s="943"/>
      <c r="AA50" s="1220"/>
      <c r="AB50" s="944"/>
      <c r="AC50" s="911"/>
      <c r="AD50" s="1220"/>
      <c r="AE50" s="913"/>
      <c r="AF50" s="943"/>
      <c r="AG50" s="1220"/>
      <c r="AH50" s="944"/>
      <c r="AI50" s="911"/>
      <c r="AJ50" s="1220"/>
      <c r="AK50" s="913"/>
      <c r="AL50" s="911"/>
      <c r="AM50" s="1220"/>
      <c r="AN50" s="913"/>
      <c r="AO50" s="943"/>
      <c r="AP50" s="1220"/>
      <c r="AQ50" s="944"/>
      <c r="AR50" s="911"/>
      <c r="AS50" s="1220"/>
      <c r="AT50" s="913"/>
      <c r="AU50" s="943"/>
      <c r="AV50" s="1220"/>
      <c r="AW50" s="944"/>
      <c r="AX50" s="911"/>
      <c r="AY50" s="1220"/>
      <c r="AZ50" s="913"/>
      <c r="BA50" s="911"/>
      <c r="BB50" s="1220"/>
      <c r="BC50" s="913"/>
      <c r="BD50" s="943"/>
      <c r="BE50" s="1220"/>
      <c r="BF50" s="944"/>
      <c r="BG50" s="911"/>
      <c r="BH50" s="1220"/>
      <c r="BI50" s="913"/>
      <c r="BJ50" s="943"/>
      <c r="BK50" s="1220"/>
      <c r="BL50" s="944"/>
      <c r="BM50" s="911"/>
      <c r="BN50" s="1220"/>
      <c r="BO50" s="913"/>
      <c r="BP50" s="911"/>
      <c r="BQ50" s="1220"/>
      <c r="BR50" s="913"/>
      <c r="BS50" s="943"/>
      <c r="BT50" s="1220"/>
      <c r="BU50" s="944"/>
      <c r="BV50" s="911"/>
      <c r="BW50" s="1220"/>
      <c r="BX50" s="913"/>
      <c r="BY50" s="911"/>
      <c r="BZ50" s="1220"/>
      <c r="CA50" s="913"/>
      <c r="CB50" s="763">
        <f>CB29+CB19</f>
        <v>89.739999999999981</v>
      </c>
      <c r="CC50" s="763">
        <f>CC29+CC19</f>
        <v>11.122999999999998</v>
      </c>
    </row>
    <row r="51" spans="1:81" ht="12.75" customHeight="1" x14ac:dyDescent="0.2">
      <c r="A51" s="947" t="s">
        <v>91</v>
      </c>
      <c r="B51" s="1139" t="s">
        <v>84</v>
      </c>
      <c r="C51" s="1021"/>
      <c r="D51" s="991" t="s">
        <v>85</v>
      </c>
      <c r="E51" s="1140"/>
      <c r="F51" s="831"/>
      <c r="G51" s="991"/>
      <c r="H51" s="1128">
        <f>(SUM(I$13*I$13,J$13*J$13)/POWER($C$15,2))*$C$52</f>
        <v>6.6724965079551996E-3</v>
      </c>
      <c r="I51" s="1129" t="s">
        <v>83</v>
      </c>
      <c r="J51" s="949">
        <f>($E$52/100)*(SUM(I$13*I$13,J$13*J$13)/$C$15)</f>
        <v>0.14954599146239997</v>
      </c>
      <c r="K51" s="1130">
        <f>(SUM(L$13*L$13,M$13*M$13)/POWER($C$15,2))*$C$52</f>
        <v>6.6724965079551996E-3</v>
      </c>
      <c r="L51" s="1129" t="s">
        <v>83</v>
      </c>
      <c r="M51" s="951">
        <f>($E$52/100)*(SUM(L$13*L$13,M$13*M$13)/$C$15)</f>
        <v>0.14954599146239997</v>
      </c>
      <c r="N51" s="1128">
        <f>(SUM(O$13*O$13,P$13*P$13)/POWER($C$15,2))*$C$52</f>
        <v>6.4526797079551999E-3</v>
      </c>
      <c r="O51" s="1129" t="s">
        <v>83</v>
      </c>
      <c r="P51" s="949">
        <f>($E$52/100)*(SUM(O$13*O$13,P$13*P$13)/$C$15)</f>
        <v>0.14461939146239999</v>
      </c>
      <c r="Q51" s="1130">
        <f>(SUM(R$13*R$13,S$13*S$13)/POWER($C$15,2))*$C$52</f>
        <v>6.2365573079551997E-3</v>
      </c>
      <c r="R51" s="1129" t="s">
        <v>83</v>
      </c>
      <c r="S51" s="951">
        <f>($E$52/100)*(SUM(R$13*R$13,S$13*S$13)/$C$15)</f>
        <v>0.13977559146239998</v>
      </c>
      <c r="T51" s="1128">
        <f>(SUM(U$13*U$13,V$13*V$13)/POWER($C$15,2))*$C$52</f>
        <v>6.6724965079551996E-3</v>
      </c>
      <c r="U51" s="1129" t="s">
        <v>83</v>
      </c>
      <c r="V51" s="949">
        <f>($E$52/100)*(SUM(U$13*U$13,V$13*V$13)/$C$15)</f>
        <v>0.14954599146239997</v>
      </c>
      <c r="W51" s="1128">
        <f>(SUM(X$13*X$13,Y$13*Y$13)/POWER($C$15,2))*$C$52</f>
        <v>7.5887077079552015E-3</v>
      </c>
      <c r="X51" s="1129" t="s">
        <v>83</v>
      </c>
      <c r="Y51" s="949">
        <f>($E$52/100)*(SUM(X$13*X$13,Y$13*Y$13)/$C$15)</f>
        <v>0.1700803914624</v>
      </c>
      <c r="Z51" s="1130">
        <f>(SUM(AA$13*AA$13,AB$13*AB$13)/POWER($C$15,2))*$C$52</f>
        <v>9.3343117079551993E-3</v>
      </c>
      <c r="AA51" s="1129" t="s">
        <v>83</v>
      </c>
      <c r="AB51" s="951">
        <f>($E$52/100)*(SUM(AA$13*AA$13,AB$13*AB$13)/$C$15)</f>
        <v>0.20920339146239997</v>
      </c>
      <c r="AC51" s="1128">
        <f>(SUM(AD$13*AD$13,AE$13*AE$13)/POWER($C$15,2))*$C$52</f>
        <v>1.0413076507955199E-2</v>
      </c>
      <c r="AD51" s="1129" t="s">
        <v>83</v>
      </c>
      <c r="AE51" s="949">
        <f>($E$52/100)*(SUM(AD$13*AD$13,AE$13*AE$13)/$C$15)</f>
        <v>0.23338099146239999</v>
      </c>
      <c r="AF51" s="1130">
        <f>(SUM(AG$13*AG$13,AH$13*AH$13)/POWER($C$15,2))*$C$52</f>
        <v>1.1844656507955199E-2</v>
      </c>
      <c r="AG51" s="1129" t="s">
        <v>83</v>
      </c>
      <c r="AH51" s="951">
        <f>($E$52/100)*(SUM(AG$13*AG$13,AH$13*AH$13)/$C$15)</f>
        <v>0.26546599146239996</v>
      </c>
      <c r="AI51" s="1128">
        <f>(SUM(AJ$13*AJ$13,AK$13*AK$13)/POWER($C$15,2))*$C$52</f>
        <v>1.1844656507955199E-2</v>
      </c>
      <c r="AJ51" s="1129" t="s">
        <v>83</v>
      </c>
      <c r="AK51" s="949">
        <f>($E$52/100)*(SUM(AJ$13*AJ$13,AK$13*AK$13)/$C$15)</f>
        <v>0.26546599146239996</v>
      </c>
      <c r="AL51" s="1128">
        <f>(SUM(AM$13*AM$13,AN$13*AN$13)/POWER($C$15,2))*$C$52</f>
        <v>7.8269965079551997E-3</v>
      </c>
      <c r="AM51" s="1129" t="s">
        <v>83</v>
      </c>
      <c r="AN51" s="949">
        <f>($E$52/100)*(SUM(AM$13*AM$13,AN$13*AN$13)/$C$15)</f>
        <v>0.17542099146239998</v>
      </c>
      <c r="AO51" s="1130">
        <f>(SUM(AP$13*AP$13,AQ$13*AQ$13)/POWER($C$15,2))*$C$52</f>
        <v>9.0738565079552004E-3</v>
      </c>
      <c r="AP51" s="1129" t="s">
        <v>83</v>
      </c>
      <c r="AQ51" s="951">
        <f>($E$52/100)*(SUM(AP$13*AP$13,AQ$13*AQ$13)/$C$15)</f>
        <v>0.20336599146239998</v>
      </c>
      <c r="AR51" s="1128">
        <f>(SUM(AS$13*AS$13,AT$13*AT$13)/POWER($C$15,2))*$C$52</f>
        <v>9.0738565079552004E-3</v>
      </c>
      <c r="AS51" s="1129" t="s">
        <v>83</v>
      </c>
      <c r="AT51" s="949">
        <f>($E$52/100)*(SUM(AS$13*AS$13,AT$13*AT$13)/$C$15)</f>
        <v>0.20336599146239998</v>
      </c>
      <c r="AU51" s="1130">
        <f>(SUM(AV$13*AV$13,AW$13*AW$13)/POWER($C$15,2))*$C$52</f>
        <v>9.0738565079552004E-3</v>
      </c>
      <c r="AV51" s="1129" t="s">
        <v>83</v>
      </c>
      <c r="AW51" s="951">
        <f>($E$52/100)*(SUM(AV$13*AV$13,AW$13*AW$13)/$C$15)</f>
        <v>0.20336599146239998</v>
      </c>
      <c r="AX51" s="1128">
        <f>(SUM(AY$13*AY$13,AZ$13*AZ$13)/POWER($C$15,2))*$C$52</f>
        <v>9.0738565079552004E-3</v>
      </c>
      <c r="AY51" s="1129" t="s">
        <v>83</v>
      </c>
      <c r="AZ51" s="949">
        <f>($E$52/100)*(SUM(AY$13*AY$13,AZ$13*AZ$13)/$C$15)</f>
        <v>0.20336599146239998</v>
      </c>
      <c r="BA51" s="1128">
        <f>(SUM(BB$13*BB$13,BC$13*BC$13)/POWER($C$15,2))*$C$52</f>
        <v>9.1551849999999997E-3</v>
      </c>
      <c r="BB51" s="1129" t="s">
        <v>83</v>
      </c>
      <c r="BC51" s="949">
        <f>($E$52/100)*(SUM(BB$13*BB$13,BC$13*BC$13)/$C$15)</f>
        <v>0.20518874999999998</v>
      </c>
      <c r="BD51" s="1130">
        <f>(SUM(BE$13*BE$13,BF$13*BF$13)/POWER($C$15,2))*$C$52</f>
        <v>9.1551849999999997E-3</v>
      </c>
      <c r="BE51" s="1129" t="s">
        <v>83</v>
      </c>
      <c r="BF51" s="951">
        <f>($E$52/100)*(SUM(BE$13*BE$13,BF$13*BF$13)/$C$15)</f>
        <v>0.20518874999999998</v>
      </c>
      <c r="BG51" s="1128">
        <f>(SUM(BH$13*BH$13,BI$13*BI$13)/POWER($C$15,2))*$C$52</f>
        <v>1.0486258848E-2</v>
      </c>
      <c r="BH51" s="1129" t="s">
        <v>83</v>
      </c>
      <c r="BI51" s="949">
        <f>($E$52/100)*(SUM(BH$13*BH$13,BI$13*BI$13)/$C$15)</f>
        <v>0.23502117599999997</v>
      </c>
      <c r="BJ51" s="1130">
        <f>(SUM(BK$13*BK$13,BL$13*BL$13)/POWER($C$15,2))*$C$52</f>
        <v>1.0486258848E-2</v>
      </c>
      <c r="BK51" s="1129" t="s">
        <v>83</v>
      </c>
      <c r="BL51" s="951">
        <f>($E$52/100)*(SUM(BK$13*BK$13,BL$13*BL$13)/$C$15)</f>
        <v>0.23502117599999997</v>
      </c>
      <c r="BM51" s="1128">
        <f>(SUM(BN$13*BN$13,BO$13*BO$13)/POWER($C$15,2))*$C$52</f>
        <v>9.9394876479999995E-3</v>
      </c>
      <c r="BN51" s="1129" t="s">
        <v>83</v>
      </c>
      <c r="BO51" s="949">
        <f>($E$52/100)*(SUM(BN$13*BN$13,BO$13*BO$13)/$C$15)</f>
        <v>0.222766776</v>
      </c>
      <c r="BP51" s="1128">
        <f>(SUM(BQ$13*BQ$13,BR$13*BR$13)/POWER($C$15,2))*$C$52</f>
        <v>9.9394876479999995E-3</v>
      </c>
      <c r="BQ51" s="1129" t="s">
        <v>83</v>
      </c>
      <c r="BR51" s="949">
        <f>($E$52/100)*(SUM(BQ$13*BQ$13,BR$13*BR$13)/$C$15)</f>
        <v>0.222766776</v>
      </c>
      <c r="BS51" s="1130">
        <f>(SUM(BT$13*BT$13,BU$13*BU$13)/POWER($C$15,2))*$C$52</f>
        <v>9.6716436479999997E-3</v>
      </c>
      <c r="BT51" s="1129" t="s">
        <v>83</v>
      </c>
      <c r="BU51" s="951">
        <f>($E$52/100)*(SUM(BT$13*BT$13,BU$13*BU$13)/$C$15)</f>
        <v>0.21676377600000002</v>
      </c>
      <c r="BV51" s="1128">
        <f>(SUM(BW$13*BW$13,BX$13*BX$13)/POWER($C$15,2))*$C$52</f>
        <v>9.1470388479999998E-3</v>
      </c>
      <c r="BW51" s="1129" t="s">
        <v>83</v>
      </c>
      <c r="BX51" s="949">
        <f>($E$52/100)*(SUM(BW$13*BW$13,BX$13*BX$13)/$C$15)</f>
        <v>0.20500617599999998</v>
      </c>
      <c r="BY51" s="1128">
        <f>(SUM(BZ$13*BZ$13,CA$13*CA$13)/POWER($C$15,2))*$C$52</f>
        <v>6.6724965079551996E-3</v>
      </c>
      <c r="BZ51" s="1129" t="s">
        <v>83</v>
      </c>
      <c r="CA51" s="949">
        <f>($E$52/100)*(SUM(BZ$13*BZ$13,CA$13*CA$13)/$C$15)</f>
        <v>0.14954599146239997</v>
      </c>
    </row>
    <row r="52" spans="1:81" ht="12" customHeight="1" thickBot="1" x14ac:dyDescent="0.25">
      <c r="A52" s="1221"/>
      <c r="B52" s="1222" t="s">
        <v>250</v>
      </c>
      <c r="C52" s="1223">
        <v>0.11545</v>
      </c>
      <c r="D52" s="895" t="s">
        <v>251</v>
      </c>
      <c r="E52" s="2160">
        <v>10.35</v>
      </c>
      <c r="F52" s="2160"/>
      <c r="G52" s="769"/>
      <c r="H52" s="1224"/>
      <c r="I52" s="1225"/>
      <c r="J52" s="1226"/>
      <c r="K52" s="1227"/>
      <c r="L52" s="1225"/>
      <c r="M52" s="1228"/>
      <c r="N52" s="1224"/>
      <c r="O52" s="1225"/>
      <c r="P52" s="1226"/>
      <c r="Q52" s="1227"/>
      <c r="R52" s="1225"/>
      <c r="S52" s="1228"/>
      <c r="T52" s="1224"/>
      <c r="U52" s="1225"/>
      <c r="V52" s="1226"/>
      <c r="W52" s="1224"/>
      <c r="X52" s="1225"/>
      <c r="Y52" s="1226"/>
      <c r="Z52" s="1227"/>
      <c r="AA52" s="1225"/>
      <c r="AB52" s="1228"/>
      <c r="AC52" s="1224"/>
      <c r="AD52" s="1229"/>
      <c r="AE52" s="1226"/>
      <c r="AF52" s="1227"/>
      <c r="AG52" s="1229"/>
      <c r="AH52" s="1228"/>
      <c r="AI52" s="1224"/>
      <c r="AJ52" s="1229"/>
      <c r="AK52" s="1226"/>
      <c r="AL52" s="1224"/>
      <c r="AM52" s="1229"/>
      <c r="AN52" s="1226"/>
      <c r="AO52" s="1227"/>
      <c r="AP52" s="1229"/>
      <c r="AQ52" s="1228"/>
      <c r="AR52" s="1224"/>
      <c r="AS52" s="1229"/>
      <c r="AT52" s="1226"/>
      <c r="AU52" s="1227"/>
      <c r="AV52" s="1229"/>
      <c r="AW52" s="1228"/>
      <c r="AX52" s="1224"/>
      <c r="AY52" s="1229"/>
      <c r="AZ52" s="1226"/>
      <c r="BA52" s="1224"/>
      <c r="BB52" s="1229"/>
      <c r="BC52" s="1226"/>
      <c r="BD52" s="1227"/>
      <c r="BE52" s="1229"/>
      <c r="BF52" s="1228"/>
      <c r="BG52" s="1224"/>
      <c r="BH52" s="1229"/>
      <c r="BI52" s="1226"/>
      <c r="BJ52" s="1227"/>
      <c r="BK52" s="1229"/>
      <c r="BL52" s="1228"/>
      <c r="BM52" s="1224"/>
      <c r="BN52" s="1229"/>
      <c r="BO52" s="1226"/>
      <c r="BP52" s="1224"/>
      <c r="BQ52" s="1229"/>
      <c r="BR52" s="1226"/>
      <c r="BS52" s="1227"/>
      <c r="BT52" s="1229"/>
      <c r="BU52" s="1228"/>
      <c r="BV52" s="1224"/>
      <c r="BW52" s="1229"/>
      <c r="BX52" s="1226"/>
      <c r="BY52" s="1224"/>
      <c r="BZ52" s="1229"/>
      <c r="CA52" s="1226"/>
      <c r="CB52" s="763">
        <f>CB37+CB21</f>
        <v>87.399799999999999</v>
      </c>
      <c r="CC52" s="763">
        <f>CC37+CC21</f>
        <v>13.647399999999999</v>
      </c>
    </row>
    <row r="53" spans="1:81" ht="13.5" thickBot="1" x14ac:dyDescent="0.25">
      <c r="A53" s="1046"/>
      <c r="B53" s="2175" t="s">
        <v>90</v>
      </c>
      <c r="C53" s="2176"/>
      <c r="D53" s="2176"/>
      <c r="E53" s="2176"/>
      <c r="F53" s="2176"/>
      <c r="G53" s="2176"/>
      <c r="H53" s="1224">
        <f>SUM(I13,$H$50,H51)</f>
        <v>6.0349724965079545</v>
      </c>
      <c r="I53" s="1230" t="s">
        <v>83</v>
      </c>
      <c r="J53" s="1226">
        <f>SUM(J13,$J$50,J51)</f>
        <v>0.67204599146239996</v>
      </c>
      <c r="K53" s="1227">
        <f>SUM(L13,$H$50,K51)</f>
        <v>6.0349724965079545</v>
      </c>
      <c r="L53" s="1230" t="s">
        <v>83</v>
      </c>
      <c r="M53" s="1228">
        <f>SUM(M13,$J$50,M51)</f>
        <v>0.67204599146239996</v>
      </c>
      <c r="N53" s="1224">
        <f>SUM(O13,$H$50,N51)</f>
        <v>5.9347526797079553</v>
      </c>
      <c r="O53" s="1230" t="s">
        <v>83</v>
      </c>
      <c r="P53" s="1226">
        <f>SUM(P13,$J$50,P51)</f>
        <v>0.66711939146239996</v>
      </c>
      <c r="Q53" s="1227">
        <f>SUM(R13,$H$50,Q51)</f>
        <v>5.8345365573079544</v>
      </c>
      <c r="R53" s="1230" t="s">
        <v>83</v>
      </c>
      <c r="S53" s="1228">
        <f>SUM(S13,$J$50,S51)</f>
        <v>0.66227559146239989</v>
      </c>
      <c r="T53" s="1224">
        <f>SUM(U13,$H$50,T51)</f>
        <v>6.0349724965079545</v>
      </c>
      <c r="U53" s="1230" t="s">
        <v>83</v>
      </c>
      <c r="V53" s="1226">
        <f>SUM(V13,$J$50,V51)</f>
        <v>0.67204599146239996</v>
      </c>
      <c r="W53" s="1224">
        <f>SUM(X13,$H$50,W51)</f>
        <v>6.4358887077079556</v>
      </c>
      <c r="X53" s="1230" t="s">
        <v>83</v>
      </c>
      <c r="Y53" s="1226">
        <f>SUM(Y13,$J$50,Y51)</f>
        <v>0.69258039146240002</v>
      </c>
      <c r="Z53" s="1227">
        <f>SUM(AA13,$H$50,Z51)</f>
        <v>7.1376343117079548</v>
      </c>
      <c r="AA53" s="1230" t="s">
        <v>83</v>
      </c>
      <c r="AB53" s="1228">
        <f>SUM(AB13,$J$50,AB51)</f>
        <v>0.73170339146239993</v>
      </c>
      <c r="AC53" s="1224">
        <f>SUM(AD13,$H$50,AC51)</f>
        <v>7.5387130765079551</v>
      </c>
      <c r="AD53" s="1230" t="s">
        <v>83</v>
      </c>
      <c r="AE53" s="1226">
        <f>SUM(AE13,$J$50,AE51)</f>
        <v>0.75588099146239995</v>
      </c>
      <c r="AF53" s="1227">
        <f>SUM(AG13,$H$50,AF51)</f>
        <v>8.0401446565079553</v>
      </c>
      <c r="AG53" s="1230" t="s">
        <v>83</v>
      </c>
      <c r="AH53" s="1228">
        <f>SUM(AH13,$J$50,AH51)</f>
        <v>0.78796599146239998</v>
      </c>
      <c r="AI53" s="1224">
        <f>SUM(AJ13,$H$50,AI51)</f>
        <v>8.0401446565079553</v>
      </c>
      <c r="AJ53" s="1230" t="s">
        <v>83</v>
      </c>
      <c r="AK53" s="1226">
        <f>SUM(AK13,$J$50,AK51)</f>
        <v>0.78796599146239998</v>
      </c>
      <c r="AL53" s="1224">
        <f>SUM(AM13,$H$50,AL51)</f>
        <v>6.5361269965079547</v>
      </c>
      <c r="AM53" s="1230" t="s">
        <v>83</v>
      </c>
      <c r="AN53" s="1226">
        <f>SUM(AN13,$J$50,AN51)</f>
        <v>0.69792099146239994</v>
      </c>
      <c r="AO53" s="1227">
        <f>SUM(AP13,$H$50,AO51)</f>
        <v>7.0373738565079549</v>
      </c>
      <c r="AP53" s="1230" t="s">
        <v>83</v>
      </c>
      <c r="AQ53" s="1228">
        <f>SUM(AQ13,$J$50,AQ51)</f>
        <v>0.72586599146239994</v>
      </c>
      <c r="AR53" s="1224">
        <f>SUM(AS13,$H$50,AR51)</f>
        <v>7.0373738565079549</v>
      </c>
      <c r="AS53" s="1230" t="s">
        <v>83</v>
      </c>
      <c r="AT53" s="1226">
        <f>SUM(AT13,$J$50,AT51)</f>
        <v>0.72586599146239994</v>
      </c>
      <c r="AU53" s="1227">
        <f>SUM(AV13,$H$50,AU51)</f>
        <v>7.0373738565079549</v>
      </c>
      <c r="AV53" s="1230" t="s">
        <v>83</v>
      </c>
      <c r="AW53" s="1228">
        <f>SUM(AW13,$J$50,AW51)</f>
        <v>0.72586599146239994</v>
      </c>
      <c r="AX53" s="1224">
        <f>SUM(AY13,$H$50,AX51)</f>
        <v>7.0373738565079549</v>
      </c>
      <c r="AY53" s="1230" t="s">
        <v>83</v>
      </c>
      <c r="AZ53" s="1226">
        <f>SUM(AZ13,$J$50,AZ51)</f>
        <v>0.72586599146239994</v>
      </c>
      <c r="BA53" s="1224">
        <f>SUM(BB13,$H$50,BA51)</f>
        <v>7.0374551849999998</v>
      </c>
      <c r="BB53" s="1230" t="s">
        <v>83</v>
      </c>
      <c r="BC53" s="1226">
        <f>SUM(BC13,$J$50,BC51)</f>
        <v>1.1280887500000001</v>
      </c>
      <c r="BD53" s="1227">
        <f>SUM(BE13,$H$50,BD51)</f>
        <v>7.0374551849999998</v>
      </c>
      <c r="BE53" s="1230" t="s">
        <v>83</v>
      </c>
      <c r="BF53" s="1228">
        <f>SUM(BF13,$J$50,BF51)</f>
        <v>1.1280887500000001</v>
      </c>
      <c r="BG53" s="1224">
        <f>SUM(BH13,$H$50,BG51)</f>
        <v>7.5387862588479999</v>
      </c>
      <c r="BH53" s="1230" t="s">
        <v>83</v>
      </c>
      <c r="BI53" s="1226">
        <f>SUM(BI13,$J$50,BI51)</f>
        <v>1.1279211760000001</v>
      </c>
      <c r="BJ53" s="1227">
        <f>SUM(BK13,$H$50,BJ51)</f>
        <v>7.5387862588479999</v>
      </c>
      <c r="BK53" s="1230" t="s">
        <v>83</v>
      </c>
      <c r="BL53" s="1228">
        <f>SUM(BL13,$J$50,BL51)</f>
        <v>1.1279211760000001</v>
      </c>
      <c r="BM53" s="1224">
        <f>SUM(BN13,$H$50,BM51)</f>
        <v>7.3382394876479999</v>
      </c>
      <c r="BN53" s="1230" t="s">
        <v>83</v>
      </c>
      <c r="BO53" s="1226">
        <f>SUM(BO13,$J$50,BO51)</f>
        <v>1.1156667760000001</v>
      </c>
      <c r="BP53" s="1224">
        <f>SUM(BQ13,$H$50,BP51)</f>
        <v>7.3382394876479999</v>
      </c>
      <c r="BQ53" s="1230" t="s">
        <v>83</v>
      </c>
      <c r="BR53" s="1226">
        <f>SUM(BR13,$J$50,BR51)</f>
        <v>1.1156667760000001</v>
      </c>
      <c r="BS53" s="1227">
        <f>SUM(BT13,$H$50,BS51)</f>
        <v>7.2379716436479997</v>
      </c>
      <c r="BT53" s="1230" t="s">
        <v>83</v>
      </c>
      <c r="BU53" s="1228">
        <f>SUM(BU13,$J$50,BU51)</f>
        <v>1.1096637760000001</v>
      </c>
      <c r="BV53" s="1224">
        <f>SUM(BW13,$H$50,BV51)</f>
        <v>7.0374470388479997</v>
      </c>
      <c r="BW53" s="1230" t="s">
        <v>83</v>
      </c>
      <c r="BX53" s="1226">
        <f>SUM(BX13,$J$50,BX51)</f>
        <v>1.097906176</v>
      </c>
      <c r="BY53" s="1224">
        <f>SUM(BZ13,$H$50,BY51)</f>
        <v>6.0349724965079545</v>
      </c>
      <c r="BZ53" s="1230" t="s">
        <v>83</v>
      </c>
      <c r="CA53" s="1226">
        <f>SUM(CA13,$J$50,CA51)</f>
        <v>0.67204599146239996</v>
      </c>
    </row>
    <row r="54" spans="1:81" x14ac:dyDescent="0.2">
      <c r="A54" s="794" t="s">
        <v>92</v>
      </c>
      <c r="B54" s="1161"/>
      <c r="C54" s="684"/>
      <c r="D54" s="960"/>
      <c r="E54" s="1044"/>
      <c r="F54" s="865"/>
      <c r="G54" s="865"/>
      <c r="H54" s="1162"/>
      <c r="I54" s="1163"/>
      <c r="J54" s="1164"/>
      <c r="K54" s="893"/>
      <c r="L54" s="1163"/>
      <c r="M54" s="1165"/>
      <c r="N54" s="1162"/>
      <c r="O54" s="1163"/>
      <c r="P54" s="1164"/>
      <c r="Q54" s="893"/>
      <c r="R54" s="1163"/>
      <c r="S54" s="1165"/>
      <c r="T54" s="1162"/>
      <c r="U54" s="1163"/>
      <c r="V54" s="1164"/>
      <c r="W54" s="1162"/>
      <c r="X54" s="1163"/>
      <c r="Y54" s="1164"/>
      <c r="Z54" s="893"/>
      <c r="AA54" s="1163"/>
      <c r="AB54" s="1165"/>
      <c r="AC54" s="1162"/>
      <c r="AD54" s="1166"/>
      <c r="AE54" s="1164"/>
      <c r="AF54" s="893"/>
      <c r="AG54" s="1166"/>
      <c r="AH54" s="1165"/>
      <c r="AI54" s="1162"/>
      <c r="AJ54" s="1166"/>
      <c r="AK54" s="1164"/>
      <c r="AL54" s="1162"/>
      <c r="AM54" s="1166"/>
      <c r="AN54" s="1164"/>
      <c r="AO54" s="893"/>
      <c r="AP54" s="1166"/>
      <c r="AQ54" s="1165"/>
      <c r="AR54" s="1162"/>
      <c r="AS54" s="1166"/>
      <c r="AT54" s="1164"/>
      <c r="AU54" s="893"/>
      <c r="AV54" s="1166"/>
      <c r="AW54" s="1165"/>
      <c r="AX54" s="1162"/>
      <c r="AY54" s="1166"/>
      <c r="AZ54" s="1164"/>
      <c r="BA54" s="1162"/>
      <c r="BB54" s="1166"/>
      <c r="BC54" s="1164"/>
      <c r="BD54" s="893"/>
      <c r="BE54" s="1166"/>
      <c r="BF54" s="1165"/>
      <c r="BG54" s="1162"/>
      <c r="BH54" s="1166"/>
      <c r="BI54" s="1164"/>
      <c r="BJ54" s="893"/>
      <c r="BK54" s="1166"/>
      <c r="BL54" s="1165"/>
      <c r="BM54" s="1162"/>
      <c r="BN54" s="1166"/>
      <c r="BO54" s="1164"/>
      <c r="BP54" s="1162"/>
      <c r="BQ54" s="1166"/>
      <c r="BR54" s="1164"/>
      <c r="BS54" s="893"/>
      <c r="BT54" s="1166"/>
      <c r="BU54" s="1165"/>
      <c r="BV54" s="1162"/>
      <c r="BW54" s="1166"/>
      <c r="BX54" s="1164"/>
      <c r="BY54" s="1162"/>
      <c r="BZ54" s="1166"/>
      <c r="CA54" s="1164"/>
    </row>
    <row r="55" spans="1:81" ht="16.5" customHeight="1" thickBot="1" x14ac:dyDescent="0.3">
      <c r="A55" s="799" t="s">
        <v>93</v>
      </c>
      <c r="B55" s="871"/>
      <c r="C55" s="967"/>
      <c r="D55" s="871"/>
      <c r="E55" s="769"/>
      <c r="F55" s="871" t="s">
        <v>94</v>
      </c>
      <c r="G55" s="769"/>
      <c r="H55" s="968">
        <f>SUM(H49,H53)</f>
        <v>9.0622704568596983</v>
      </c>
      <c r="I55" s="1168" t="s">
        <v>83</v>
      </c>
      <c r="J55" s="970">
        <f>SUM(J49,J53)</f>
        <v>1.13166517291776</v>
      </c>
      <c r="K55" s="971">
        <f>SUM(K49,K53)</f>
        <v>9.0622704568596983</v>
      </c>
      <c r="L55" s="1168" t="s">
        <v>83</v>
      </c>
      <c r="M55" s="972">
        <f>SUM(M49,M53)</f>
        <v>1.13166517291776</v>
      </c>
      <c r="N55" s="968">
        <f>SUM(N49,N53)</f>
        <v>8.9620506400596991</v>
      </c>
      <c r="O55" s="1168" t="s">
        <v>83</v>
      </c>
      <c r="P55" s="970">
        <f>SUM(P49,P53)</f>
        <v>1.1267385729177599</v>
      </c>
      <c r="Q55" s="971">
        <f>SUM(Q49,Q53)</f>
        <v>8.8618345176596982</v>
      </c>
      <c r="R55" s="1168" t="s">
        <v>83</v>
      </c>
      <c r="S55" s="972">
        <f>SUM(S49,S53)</f>
        <v>1.1218947729177597</v>
      </c>
      <c r="T55" s="968">
        <f>SUM(T49,T53)</f>
        <v>9.1623914808596982</v>
      </c>
      <c r="U55" s="1168" t="s">
        <v>83</v>
      </c>
      <c r="V55" s="970">
        <f>SUM(V49,V53)</f>
        <v>1.1341637329177598</v>
      </c>
      <c r="W55" s="968">
        <f>SUM(W49,W53)</f>
        <v>9.9638314680597002</v>
      </c>
      <c r="X55" s="1168" t="s">
        <v>83</v>
      </c>
      <c r="Y55" s="970">
        <f>SUM(Y49,Y53)</f>
        <v>1.1655115729177601</v>
      </c>
      <c r="Z55" s="971">
        <f>SUM(Z49,Z53)</f>
        <v>11.166321072059699</v>
      </c>
      <c r="AA55" s="1168" t="s">
        <v>83</v>
      </c>
      <c r="AB55" s="972">
        <f>SUM(AB49,AB53)</f>
        <v>1.2199945729177599</v>
      </c>
      <c r="AC55" s="968">
        <f>SUM(AC49,AC53)</f>
        <v>11.5673998368597</v>
      </c>
      <c r="AD55" s="1168" t="s">
        <v>83</v>
      </c>
      <c r="AE55" s="970">
        <f>SUM(AE49,AE53)</f>
        <v>1.2441721729177599</v>
      </c>
      <c r="AF55" s="971">
        <f>SUM(AF49,AF53)</f>
        <v>12.068831416859698</v>
      </c>
      <c r="AG55" s="1168" t="s">
        <v>83</v>
      </c>
      <c r="AH55" s="972">
        <f>SUM(AH49,AH53)</f>
        <v>1.2762571729177599</v>
      </c>
      <c r="AI55" s="968">
        <f>SUM(AI49,AI53)</f>
        <v>12.068831416859698</v>
      </c>
      <c r="AJ55" s="1168" t="s">
        <v>83</v>
      </c>
      <c r="AK55" s="970">
        <f>SUM(AK49,AK53)</f>
        <v>1.2762571729177599</v>
      </c>
      <c r="AL55" s="968">
        <f>SUM(AL49,AL53)</f>
        <v>10.564813756859699</v>
      </c>
      <c r="AM55" s="1168" t="s">
        <v>83</v>
      </c>
      <c r="AN55" s="970">
        <f>SUM(AN49,AN53)</f>
        <v>1.1862121729177599</v>
      </c>
      <c r="AO55" s="971">
        <f>SUM(AO49,AO53)</f>
        <v>11.066060616859698</v>
      </c>
      <c r="AP55" s="1168" t="s">
        <v>83</v>
      </c>
      <c r="AQ55" s="972">
        <f>SUM(AQ49,AQ53)</f>
        <v>1.2141571729177598</v>
      </c>
      <c r="AR55" s="968">
        <f>SUM(AR49,AR53)</f>
        <v>11.066060616859698</v>
      </c>
      <c r="AS55" s="1168" t="s">
        <v>83</v>
      </c>
      <c r="AT55" s="970">
        <f>SUM(AT49,AT53)</f>
        <v>1.2141571729177598</v>
      </c>
      <c r="AU55" s="971">
        <f>SUM(AU49,AU53)</f>
        <v>11.066060616859698</v>
      </c>
      <c r="AV55" s="1168" t="s">
        <v>83</v>
      </c>
      <c r="AW55" s="972">
        <f>SUM(AW49,AW53)</f>
        <v>1.2141571729177598</v>
      </c>
      <c r="AX55" s="968">
        <f>SUM(AX49,AX53)</f>
        <v>11.066060616859698</v>
      </c>
      <c r="AY55" s="1168" t="s">
        <v>83</v>
      </c>
      <c r="AZ55" s="970">
        <f>SUM(AZ49,AZ53)</f>
        <v>1.2141571729177598</v>
      </c>
      <c r="BA55" s="968">
        <f>SUM(BA49,BA53)</f>
        <v>11.667165689351744</v>
      </c>
      <c r="BB55" s="1168" t="s">
        <v>83</v>
      </c>
      <c r="BC55" s="970">
        <f>SUM(BC49,BC53)</f>
        <v>1.6375152914553599</v>
      </c>
      <c r="BD55" s="971">
        <f>SUM(BD49,BD53)</f>
        <v>11.867538681351743</v>
      </c>
      <c r="BE55" s="1168" t="s">
        <v>83</v>
      </c>
      <c r="BF55" s="972">
        <f>SUM(BF49,BF53)</f>
        <v>1.6452157714553601</v>
      </c>
      <c r="BG55" s="968">
        <f>SUM(BG49,BG53)</f>
        <v>12.368869755199743</v>
      </c>
      <c r="BH55" s="1168" t="s">
        <v>83</v>
      </c>
      <c r="BI55" s="970">
        <f>SUM(BI49,BI53)</f>
        <v>1.6450481974553601</v>
      </c>
      <c r="BJ55" s="971">
        <f>SUM(BJ49,BJ53)</f>
        <v>12.368869755199743</v>
      </c>
      <c r="BK55" s="1168" t="s">
        <v>83</v>
      </c>
      <c r="BL55" s="972">
        <f>SUM(BL49,BL53)</f>
        <v>1.6450481974553601</v>
      </c>
      <c r="BM55" s="968">
        <f>SUM(BM49,BM53)</f>
        <v>11.867769447999745</v>
      </c>
      <c r="BN55" s="1168" t="s">
        <v>83</v>
      </c>
      <c r="BO55" s="970">
        <f>SUM(BO49,BO53)</f>
        <v>1.6213659574553601</v>
      </c>
      <c r="BP55" s="968">
        <f>SUM(BP49,BP53)</f>
        <v>11.867769447999745</v>
      </c>
      <c r="BQ55" s="1168" t="s">
        <v>83</v>
      </c>
      <c r="BR55" s="970">
        <f>SUM(BR49,BR53)</f>
        <v>1.6213659574553601</v>
      </c>
      <c r="BS55" s="971">
        <f>SUM(BS49,BS53)</f>
        <v>11.066348899999744</v>
      </c>
      <c r="BT55" s="1168" t="s">
        <v>83</v>
      </c>
      <c r="BU55" s="972">
        <f>SUM(BU49,BU53)</f>
        <v>1.5915651974553602</v>
      </c>
      <c r="BV55" s="968">
        <f>SUM(BV49,BV53)</f>
        <v>10.665530663199744</v>
      </c>
      <c r="BW55" s="1168" t="s">
        <v>83</v>
      </c>
      <c r="BX55" s="970">
        <f>SUM(BX49,BX53)</f>
        <v>1.5737455174553601</v>
      </c>
      <c r="BY55" s="968">
        <f>SUM(BY49,BY53)</f>
        <v>9.5629152568596982</v>
      </c>
      <c r="BZ55" s="1168" t="s">
        <v>83</v>
      </c>
      <c r="CA55" s="970">
        <f>SUM(CA49,CA53)</f>
        <v>1.14497717291776</v>
      </c>
    </row>
    <row r="56" spans="1:81" ht="15.75" thickBot="1" x14ac:dyDescent="0.3">
      <c r="A56" s="960"/>
      <c r="B56" s="960"/>
      <c r="C56" s="684"/>
      <c r="D56" s="960"/>
      <c r="E56" s="865"/>
      <c r="F56" s="960"/>
      <c r="G56" s="865"/>
      <c r="H56" s="1231"/>
      <c r="I56" s="1232"/>
      <c r="J56" s="1233"/>
      <c r="K56" s="1233"/>
      <c r="L56" s="1233"/>
      <c r="M56" s="1233"/>
      <c r="N56" s="1233"/>
      <c r="O56" s="1233"/>
      <c r="P56" s="1233"/>
      <c r="Q56" s="1233"/>
      <c r="R56" s="1233"/>
      <c r="S56" s="1233"/>
      <c r="T56" s="1233"/>
      <c r="U56" s="1233"/>
      <c r="V56" s="1233"/>
      <c r="W56" s="1233"/>
      <c r="X56" s="1233"/>
      <c r="Y56" s="1233"/>
      <c r="Z56" s="1233"/>
      <c r="AA56" s="1233"/>
      <c r="AB56" s="1233"/>
      <c r="AC56" s="1233"/>
      <c r="AD56" s="1233"/>
      <c r="AE56" s="1233"/>
      <c r="AF56" s="1233"/>
      <c r="AG56" s="1233"/>
      <c r="AH56" s="1233"/>
      <c r="AI56" s="1233"/>
      <c r="AJ56" s="1233"/>
      <c r="AK56" s="1233"/>
      <c r="AL56" s="1233"/>
      <c r="AM56" s="1233"/>
      <c r="AN56" s="1233"/>
      <c r="AO56" s="1233"/>
      <c r="AP56" s="1233"/>
      <c r="AQ56" s="1233"/>
      <c r="AR56" s="1233"/>
      <c r="AS56" s="1233"/>
      <c r="AT56" s="1233"/>
      <c r="AU56" s="1233"/>
      <c r="AV56" s="1233"/>
      <c r="AW56" s="1233"/>
      <c r="AX56" s="1233"/>
      <c r="AY56" s="1233"/>
      <c r="AZ56" s="1233"/>
      <c r="BA56" s="1233"/>
      <c r="BB56" s="1233"/>
      <c r="BC56" s="1233"/>
      <c r="BD56" s="1233"/>
      <c r="BE56" s="1233"/>
      <c r="BF56" s="1233"/>
      <c r="BG56" s="1233"/>
      <c r="BH56" s="1233"/>
      <c r="BI56" s="1233"/>
      <c r="BJ56" s="1233"/>
      <c r="BK56" s="1233"/>
      <c r="BL56" s="1233"/>
      <c r="BM56" s="1233"/>
      <c r="BN56" s="1233"/>
      <c r="BO56" s="1233"/>
      <c r="BP56" s="1233"/>
      <c r="BQ56" s="1233"/>
      <c r="BR56" s="1233"/>
      <c r="BS56" s="1233"/>
      <c r="BT56" s="1233"/>
      <c r="BU56" s="1233"/>
      <c r="BV56" s="1231"/>
      <c r="BW56" s="1232"/>
      <c r="BX56" s="1233"/>
      <c r="BY56" s="1231"/>
      <c r="BZ56" s="1232"/>
      <c r="CA56" s="1233"/>
    </row>
    <row r="57" spans="1:81" s="865" customFormat="1" ht="15" customHeight="1" x14ac:dyDescent="0.2">
      <c r="A57" s="932"/>
      <c r="B57" s="891"/>
      <c r="C57" s="891"/>
      <c r="D57" s="891"/>
      <c r="E57" s="891"/>
      <c r="F57" s="781" t="s">
        <v>23</v>
      </c>
      <c r="G57" s="891"/>
      <c r="H57" s="891"/>
      <c r="I57" s="1044"/>
      <c r="J57" s="1044"/>
      <c r="K57" s="1044"/>
      <c r="L57" s="1044"/>
      <c r="M57" s="1044"/>
      <c r="N57" s="1044" t="s">
        <v>91</v>
      </c>
      <c r="O57" s="1044"/>
      <c r="P57" s="1044"/>
      <c r="Q57" s="1044"/>
      <c r="R57" s="1044"/>
      <c r="S57" s="1044"/>
    </row>
    <row r="58" spans="1:81" s="865" customFormat="1" x14ac:dyDescent="0.2">
      <c r="A58" s="932"/>
      <c r="B58" s="932"/>
      <c r="C58" s="2140" t="s">
        <v>235</v>
      </c>
      <c r="D58" s="2141"/>
      <c r="E58" s="852"/>
      <c r="F58" s="853" t="s">
        <v>236</v>
      </c>
      <c r="G58" s="854"/>
      <c r="H58" s="855" t="s">
        <v>237</v>
      </c>
      <c r="I58" s="855" t="s">
        <v>238</v>
      </c>
      <c r="K58" s="2140" t="s">
        <v>235</v>
      </c>
      <c r="L58" s="2141"/>
      <c r="M58" s="852"/>
      <c r="N58" s="853" t="s">
        <v>236</v>
      </c>
      <c r="O58" s="854"/>
      <c r="P58" s="855" t="s">
        <v>237</v>
      </c>
      <c r="Q58" s="855" t="s">
        <v>238</v>
      </c>
    </row>
    <row r="59" spans="1:81" x14ac:dyDescent="0.2">
      <c r="C59" s="853" t="s">
        <v>239</v>
      </c>
      <c r="D59" s="853" t="s">
        <v>240</v>
      </c>
      <c r="E59" s="852"/>
      <c r="F59" s="852"/>
      <c r="G59" s="854"/>
      <c r="H59" s="856"/>
      <c r="I59" s="857"/>
      <c r="K59" s="853" t="s">
        <v>239</v>
      </c>
      <c r="L59" s="853" t="s">
        <v>240</v>
      </c>
      <c r="M59" s="852"/>
      <c r="N59" s="852"/>
      <c r="O59" s="854"/>
      <c r="P59" s="856"/>
      <c r="Q59" s="857"/>
    </row>
    <row r="60" spans="1:81" x14ac:dyDescent="0.2">
      <c r="C60" s="1234">
        <v>89.738399999999984</v>
      </c>
      <c r="D60" s="858">
        <v>11.122999999999999</v>
      </c>
      <c r="E60" s="857"/>
      <c r="F60" s="857">
        <f>D60/C60</f>
        <v>0.12394916780330384</v>
      </c>
      <c r="G60" s="857"/>
      <c r="H60" s="852">
        <f>COS(ATAN(I60))</f>
        <v>0.99240569644158527</v>
      </c>
      <c r="I60" s="859">
        <f>F60</f>
        <v>0.12394916780330384</v>
      </c>
      <c r="K60" s="1235">
        <v>87.202600000000004</v>
      </c>
      <c r="L60" s="858">
        <v>13.6426</v>
      </c>
      <c r="M60" s="857"/>
      <c r="N60" s="993">
        <f>L60/K60</f>
        <v>0.15644717015318349</v>
      </c>
      <c r="O60" s="857"/>
      <c r="P60" s="852">
        <f>COS(ATAN(Q60))</f>
        <v>0.98798230325002767</v>
      </c>
      <c r="Q60" s="859">
        <f>N60</f>
        <v>0.15644717015318349</v>
      </c>
    </row>
    <row r="65" spans="3:18" x14ac:dyDescent="0.2">
      <c r="C65" s="23">
        <v>176.63779999999997</v>
      </c>
      <c r="D65" s="23">
        <v>24.710400000000007</v>
      </c>
    </row>
    <row r="66" spans="3:18" x14ac:dyDescent="0.2">
      <c r="C66" s="1236">
        <f>C60+K60</f>
        <v>176.94099999999997</v>
      </c>
      <c r="D66" s="1236">
        <f>D60+L60</f>
        <v>24.765599999999999</v>
      </c>
    </row>
    <row r="67" spans="3:18" x14ac:dyDescent="0.2">
      <c r="C67" s="1236">
        <f>C65-C66</f>
        <v>-0.30320000000000391</v>
      </c>
      <c r="D67" s="1236">
        <f>D65-D66</f>
        <v>-5.5199999999992144E-2</v>
      </c>
    </row>
    <row r="69" spans="3:18" x14ac:dyDescent="0.2">
      <c r="P69" s="674" t="s">
        <v>241</v>
      </c>
      <c r="Q69" s="674"/>
      <c r="R69" s="674" t="s">
        <v>242</v>
      </c>
    </row>
    <row r="70" spans="3:18" x14ac:dyDescent="0.2">
      <c r="P70" s="674"/>
      <c r="Q70" s="861" t="s">
        <v>83</v>
      </c>
      <c r="R70" s="862">
        <f>SQRT((0.7*25000/100)^2-27^2)/1000</f>
        <v>0.1729045979724079</v>
      </c>
    </row>
    <row r="71" spans="3:18" x14ac:dyDescent="0.2">
      <c r="P71" s="674"/>
      <c r="Q71" s="674"/>
      <c r="R71" s="674">
        <f>R70*1000</f>
        <v>172.90459797240788</v>
      </c>
    </row>
    <row r="74" spans="3:18" x14ac:dyDescent="0.2">
      <c r="R74" s="23">
        <v>0.1729</v>
      </c>
    </row>
  </sheetData>
  <mergeCells count="25">
    <mergeCell ref="A44:C44"/>
    <mergeCell ref="AR25:AS25"/>
    <mergeCell ref="AU25:AV25"/>
    <mergeCell ref="AX25:AY25"/>
    <mergeCell ref="E26:F26"/>
    <mergeCell ref="A32:C32"/>
    <mergeCell ref="A33:C33"/>
    <mergeCell ref="E25:F25"/>
    <mergeCell ref="AC25:AD25"/>
    <mergeCell ref="AF25:AG25"/>
    <mergeCell ref="AI25:AJ25"/>
    <mergeCell ref="AL25:AM25"/>
    <mergeCell ref="AO25:AP25"/>
    <mergeCell ref="A34:C34"/>
    <mergeCell ref="A39:C39"/>
    <mergeCell ref="A41:C41"/>
    <mergeCell ref="A42:C42"/>
    <mergeCell ref="A43:C43"/>
    <mergeCell ref="K58:L58"/>
    <mergeCell ref="A45:G45"/>
    <mergeCell ref="E48:F48"/>
    <mergeCell ref="B49:G49"/>
    <mergeCell ref="E52:F52"/>
    <mergeCell ref="B53:G53"/>
    <mergeCell ref="C58:D58"/>
  </mergeCells>
  <pageMargins left="0.55118110236220474" right="0.47244094488188981" top="0.78740157480314965" bottom="0.15748031496062992" header="0.15748031496062992" footer="0.15748031496062992"/>
  <pageSetup paperSize="9" scale="97" fitToHeight="2" orientation="landscape" r:id="rId1"/>
  <headerFooter alignWithMargins="0">
    <oddHeader>&amp;L&amp;11Типовой бланк
Ведомость контрольного замера по п/ст&amp;C
&amp;"Arial Cyr,полужирный"&amp;14Чара&amp;R&amp;11Приложение 2
&amp;"Arial Cyr,полужирный"Дата: 17.12.2014</oddHeader>
  </headerFooter>
  <rowBreaks count="1" manualBreakCount="1">
    <brk id="44" max="16383" man="1"/>
  </rowBreaks>
  <colBreaks count="4" manualBreakCount="4">
    <brk id="22" max="52" man="1"/>
    <brk id="37" max="52" man="1"/>
    <brk id="52" max="52" man="1"/>
    <brk id="6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8"/>
  <sheetViews>
    <sheetView showZeros="0" view="pageBreakPreview" zoomScaleNormal="100" zoomScaleSheetLayoutView="100" workbookViewId="0">
      <selection activeCell="AQ22" sqref="AQ22"/>
    </sheetView>
  </sheetViews>
  <sheetFormatPr defaultRowHeight="12.75" x14ac:dyDescent="0.2"/>
  <cols>
    <col min="1" max="1" width="5.28515625" style="23" customWidth="1"/>
    <col min="2" max="2" width="6.42578125" style="23" customWidth="1"/>
    <col min="3" max="3" width="6.85546875" style="23" customWidth="1"/>
    <col min="4" max="4" width="6" style="23" customWidth="1"/>
    <col min="5" max="5" width="3" style="23" customWidth="1"/>
    <col min="6" max="6" width="7.28515625" style="23" customWidth="1"/>
    <col min="7" max="7" width="3.85546875" style="23" customWidth="1"/>
    <col min="8" max="73" width="6.7109375" style="23" customWidth="1"/>
    <col min="74" max="74" width="7.42578125" style="23" customWidth="1"/>
    <col min="75" max="76" width="6.7109375" style="23" customWidth="1"/>
    <col min="77" max="77" width="7.7109375" style="23" customWidth="1"/>
    <col min="78" max="78" width="6.7109375" style="23" customWidth="1"/>
    <col min="79" max="81" width="8" style="23" customWidth="1"/>
    <col min="82" max="256" width="9.140625" style="23"/>
    <col min="257" max="257" width="5.28515625" style="23" customWidth="1"/>
    <col min="258" max="258" width="6.42578125" style="23" customWidth="1"/>
    <col min="259" max="259" width="6.85546875" style="23" customWidth="1"/>
    <col min="260" max="260" width="6" style="23" customWidth="1"/>
    <col min="261" max="261" width="3" style="23" customWidth="1"/>
    <col min="262" max="262" width="7.28515625" style="23" customWidth="1"/>
    <col min="263" max="263" width="3.85546875" style="23" customWidth="1"/>
    <col min="264" max="329" width="6.7109375" style="23" customWidth="1"/>
    <col min="330" max="330" width="7.42578125" style="23" customWidth="1"/>
    <col min="331" max="332" width="6.7109375" style="23" customWidth="1"/>
    <col min="333" max="333" width="7.7109375" style="23" customWidth="1"/>
    <col min="334" max="334" width="6.7109375" style="23" customWidth="1"/>
    <col min="335" max="337" width="8" style="23" customWidth="1"/>
    <col min="338" max="512" width="9.140625" style="23"/>
    <col min="513" max="513" width="5.28515625" style="23" customWidth="1"/>
    <col min="514" max="514" width="6.42578125" style="23" customWidth="1"/>
    <col min="515" max="515" width="6.85546875" style="23" customWidth="1"/>
    <col min="516" max="516" width="6" style="23" customWidth="1"/>
    <col min="517" max="517" width="3" style="23" customWidth="1"/>
    <col min="518" max="518" width="7.28515625" style="23" customWidth="1"/>
    <col min="519" max="519" width="3.85546875" style="23" customWidth="1"/>
    <col min="520" max="585" width="6.7109375" style="23" customWidth="1"/>
    <col min="586" max="586" width="7.42578125" style="23" customWidth="1"/>
    <col min="587" max="588" width="6.7109375" style="23" customWidth="1"/>
    <col min="589" max="589" width="7.7109375" style="23" customWidth="1"/>
    <col min="590" max="590" width="6.7109375" style="23" customWidth="1"/>
    <col min="591" max="593" width="8" style="23" customWidth="1"/>
    <col min="594" max="768" width="9.140625" style="23"/>
    <col min="769" max="769" width="5.28515625" style="23" customWidth="1"/>
    <col min="770" max="770" width="6.42578125" style="23" customWidth="1"/>
    <col min="771" max="771" width="6.85546875" style="23" customWidth="1"/>
    <col min="772" max="772" width="6" style="23" customWidth="1"/>
    <col min="773" max="773" width="3" style="23" customWidth="1"/>
    <col min="774" max="774" width="7.28515625" style="23" customWidth="1"/>
    <col min="775" max="775" width="3.85546875" style="23" customWidth="1"/>
    <col min="776" max="841" width="6.7109375" style="23" customWidth="1"/>
    <col min="842" max="842" width="7.42578125" style="23" customWidth="1"/>
    <col min="843" max="844" width="6.7109375" style="23" customWidth="1"/>
    <col min="845" max="845" width="7.7109375" style="23" customWidth="1"/>
    <col min="846" max="846" width="6.7109375" style="23" customWidth="1"/>
    <col min="847" max="849" width="8" style="23" customWidth="1"/>
    <col min="850" max="1024" width="9.140625" style="23"/>
    <col min="1025" max="1025" width="5.28515625" style="23" customWidth="1"/>
    <col min="1026" max="1026" width="6.42578125" style="23" customWidth="1"/>
    <col min="1027" max="1027" width="6.85546875" style="23" customWidth="1"/>
    <col min="1028" max="1028" width="6" style="23" customWidth="1"/>
    <col min="1029" max="1029" width="3" style="23" customWidth="1"/>
    <col min="1030" max="1030" width="7.28515625" style="23" customWidth="1"/>
    <col min="1031" max="1031" width="3.85546875" style="23" customWidth="1"/>
    <col min="1032" max="1097" width="6.7109375" style="23" customWidth="1"/>
    <col min="1098" max="1098" width="7.42578125" style="23" customWidth="1"/>
    <col min="1099" max="1100" width="6.7109375" style="23" customWidth="1"/>
    <col min="1101" max="1101" width="7.7109375" style="23" customWidth="1"/>
    <col min="1102" max="1102" width="6.7109375" style="23" customWidth="1"/>
    <col min="1103" max="1105" width="8" style="23" customWidth="1"/>
    <col min="1106" max="1280" width="9.140625" style="23"/>
    <col min="1281" max="1281" width="5.28515625" style="23" customWidth="1"/>
    <col min="1282" max="1282" width="6.42578125" style="23" customWidth="1"/>
    <col min="1283" max="1283" width="6.85546875" style="23" customWidth="1"/>
    <col min="1284" max="1284" width="6" style="23" customWidth="1"/>
    <col min="1285" max="1285" width="3" style="23" customWidth="1"/>
    <col min="1286" max="1286" width="7.28515625" style="23" customWidth="1"/>
    <col min="1287" max="1287" width="3.85546875" style="23" customWidth="1"/>
    <col min="1288" max="1353" width="6.7109375" style="23" customWidth="1"/>
    <col min="1354" max="1354" width="7.42578125" style="23" customWidth="1"/>
    <col min="1355" max="1356" width="6.7109375" style="23" customWidth="1"/>
    <col min="1357" max="1357" width="7.7109375" style="23" customWidth="1"/>
    <col min="1358" max="1358" width="6.7109375" style="23" customWidth="1"/>
    <col min="1359" max="1361" width="8" style="23" customWidth="1"/>
    <col min="1362" max="1536" width="9.140625" style="23"/>
    <col min="1537" max="1537" width="5.28515625" style="23" customWidth="1"/>
    <col min="1538" max="1538" width="6.42578125" style="23" customWidth="1"/>
    <col min="1539" max="1539" width="6.85546875" style="23" customWidth="1"/>
    <col min="1540" max="1540" width="6" style="23" customWidth="1"/>
    <col min="1541" max="1541" width="3" style="23" customWidth="1"/>
    <col min="1542" max="1542" width="7.28515625" style="23" customWidth="1"/>
    <col min="1543" max="1543" width="3.85546875" style="23" customWidth="1"/>
    <col min="1544" max="1609" width="6.7109375" style="23" customWidth="1"/>
    <col min="1610" max="1610" width="7.42578125" style="23" customWidth="1"/>
    <col min="1611" max="1612" width="6.7109375" style="23" customWidth="1"/>
    <col min="1613" max="1613" width="7.7109375" style="23" customWidth="1"/>
    <col min="1614" max="1614" width="6.7109375" style="23" customWidth="1"/>
    <col min="1615" max="1617" width="8" style="23" customWidth="1"/>
    <col min="1618" max="1792" width="9.140625" style="23"/>
    <col min="1793" max="1793" width="5.28515625" style="23" customWidth="1"/>
    <col min="1794" max="1794" width="6.42578125" style="23" customWidth="1"/>
    <col min="1795" max="1795" width="6.85546875" style="23" customWidth="1"/>
    <col min="1796" max="1796" width="6" style="23" customWidth="1"/>
    <col min="1797" max="1797" width="3" style="23" customWidth="1"/>
    <col min="1798" max="1798" width="7.28515625" style="23" customWidth="1"/>
    <col min="1799" max="1799" width="3.85546875" style="23" customWidth="1"/>
    <col min="1800" max="1865" width="6.7109375" style="23" customWidth="1"/>
    <col min="1866" max="1866" width="7.42578125" style="23" customWidth="1"/>
    <col min="1867" max="1868" width="6.7109375" style="23" customWidth="1"/>
    <col min="1869" max="1869" width="7.7109375" style="23" customWidth="1"/>
    <col min="1870" max="1870" width="6.7109375" style="23" customWidth="1"/>
    <col min="1871" max="1873" width="8" style="23" customWidth="1"/>
    <col min="1874" max="2048" width="9.140625" style="23"/>
    <col min="2049" max="2049" width="5.28515625" style="23" customWidth="1"/>
    <col min="2050" max="2050" width="6.42578125" style="23" customWidth="1"/>
    <col min="2051" max="2051" width="6.85546875" style="23" customWidth="1"/>
    <col min="2052" max="2052" width="6" style="23" customWidth="1"/>
    <col min="2053" max="2053" width="3" style="23" customWidth="1"/>
    <col min="2054" max="2054" width="7.28515625" style="23" customWidth="1"/>
    <col min="2055" max="2055" width="3.85546875" style="23" customWidth="1"/>
    <col min="2056" max="2121" width="6.7109375" style="23" customWidth="1"/>
    <col min="2122" max="2122" width="7.42578125" style="23" customWidth="1"/>
    <col min="2123" max="2124" width="6.7109375" style="23" customWidth="1"/>
    <col min="2125" max="2125" width="7.7109375" style="23" customWidth="1"/>
    <col min="2126" max="2126" width="6.7109375" style="23" customWidth="1"/>
    <col min="2127" max="2129" width="8" style="23" customWidth="1"/>
    <col min="2130" max="2304" width="9.140625" style="23"/>
    <col min="2305" max="2305" width="5.28515625" style="23" customWidth="1"/>
    <col min="2306" max="2306" width="6.42578125" style="23" customWidth="1"/>
    <col min="2307" max="2307" width="6.85546875" style="23" customWidth="1"/>
    <col min="2308" max="2308" width="6" style="23" customWidth="1"/>
    <col min="2309" max="2309" width="3" style="23" customWidth="1"/>
    <col min="2310" max="2310" width="7.28515625" style="23" customWidth="1"/>
    <col min="2311" max="2311" width="3.85546875" style="23" customWidth="1"/>
    <col min="2312" max="2377" width="6.7109375" style="23" customWidth="1"/>
    <col min="2378" max="2378" width="7.42578125" style="23" customWidth="1"/>
    <col min="2379" max="2380" width="6.7109375" style="23" customWidth="1"/>
    <col min="2381" max="2381" width="7.7109375" style="23" customWidth="1"/>
    <col min="2382" max="2382" width="6.7109375" style="23" customWidth="1"/>
    <col min="2383" max="2385" width="8" style="23" customWidth="1"/>
    <col min="2386" max="2560" width="9.140625" style="23"/>
    <col min="2561" max="2561" width="5.28515625" style="23" customWidth="1"/>
    <col min="2562" max="2562" width="6.42578125" style="23" customWidth="1"/>
    <col min="2563" max="2563" width="6.85546875" style="23" customWidth="1"/>
    <col min="2564" max="2564" width="6" style="23" customWidth="1"/>
    <col min="2565" max="2565" width="3" style="23" customWidth="1"/>
    <col min="2566" max="2566" width="7.28515625" style="23" customWidth="1"/>
    <col min="2567" max="2567" width="3.85546875" style="23" customWidth="1"/>
    <col min="2568" max="2633" width="6.7109375" style="23" customWidth="1"/>
    <col min="2634" max="2634" width="7.42578125" style="23" customWidth="1"/>
    <col min="2635" max="2636" width="6.7109375" style="23" customWidth="1"/>
    <col min="2637" max="2637" width="7.7109375" style="23" customWidth="1"/>
    <col min="2638" max="2638" width="6.7109375" style="23" customWidth="1"/>
    <col min="2639" max="2641" width="8" style="23" customWidth="1"/>
    <col min="2642" max="2816" width="9.140625" style="23"/>
    <col min="2817" max="2817" width="5.28515625" style="23" customWidth="1"/>
    <col min="2818" max="2818" width="6.42578125" style="23" customWidth="1"/>
    <col min="2819" max="2819" width="6.85546875" style="23" customWidth="1"/>
    <col min="2820" max="2820" width="6" style="23" customWidth="1"/>
    <col min="2821" max="2821" width="3" style="23" customWidth="1"/>
    <col min="2822" max="2822" width="7.28515625" style="23" customWidth="1"/>
    <col min="2823" max="2823" width="3.85546875" style="23" customWidth="1"/>
    <col min="2824" max="2889" width="6.7109375" style="23" customWidth="1"/>
    <col min="2890" max="2890" width="7.42578125" style="23" customWidth="1"/>
    <col min="2891" max="2892" width="6.7109375" style="23" customWidth="1"/>
    <col min="2893" max="2893" width="7.7109375" style="23" customWidth="1"/>
    <col min="2894" max="2894" width="6.7109375" style="23" customWidth="1"/>
    <col min="2895" max="2897" width="8" style="23" customWidth="1"/>
    <col min="2898" max="3072" width="9.140625" style="23"/>
    <col min="3073" max="3073" width="5.28515625" style="23" customWidth="1"/>
    <col min="3074" max="3074" width="6.42578125" style="23" customWidth="1"/>
    <col min="3075" max="3075" width="6.85546875" style="23" customWidth="1"/>
    <col min="3076" max="3076" width="6" style="23" customWidth="1"/>
    <col min="3077" max="3077" width="3" style="23" customWidth="1"/>
    <col min="3078" max="3078" width="7.28515625" style="23" customWidth="1"/>
    <col min="3079" max="3079" width="3.85546875" style="23" customWidth="1"/>
    <col min="3080" max="3145" width="6.7109375" style="23" customWidth="1"/>
    <col min="3146" max="3146" width="7.42578125" style="23" customWidth="1"/>
    <col min="3147" max="3148" width="6.7109375" style="23" customWidth="1"/>
    <col min="3149" max="3149" width="7.7109375" style="23" customWidth="1"/>
    <col min="3150" max="3150" width="6.7109375" style="23" customWidth="1"/>
    <col min="3151" max="3153" width="8" style="23" customWidth="1"/>
    <col min="3154" max="3328" width="9.140625" style="23"/>
    <col min="3329" max="3329" width="5.28515625" style="23" customWidth="1"/>
    <col min="3330" max="3330" width="6.42578125" style="23" customWidth="1"/>
    <col min="3331" max="3331" width="6.85546875" style="23" customWidth="1"/>
    <col min="3332" max="3332" width="6" style="23" customWidth="1"/>
    <col min="3333" max="3333" width="3" style="23" customWidth="1"/>
    <col min="3334" max="3334" width="7.28515625" style="23" customWidth="1"/>
    <col min="3335" max="3335" width="3.85546875" style="23" customWidth="1"/>
    <col min="3336" max="3401" width="6.7109375" style="23" customWidth="1"/>
    <col min="3402" max="3402" width="7.42578125" style="23" customWidth="1"/>
    <col min="3403" max="3404" width="6.7109375" style="23" customWidth="1"/>
    <col min="3405" max="3405" width="7.7109375" style="23" customWidth="1"/>
    <col min="3406" max="3406" width="6.7109375" style="23" customWidth="1"/>
    <col min="3407" max="3409" width="8" style="23" customWidth="1"/>
    <col min="3410" max="3584" width="9.140625" style="23"/>
    <col min="3585" max="3585" width="5.28515625" style="23" customWidth="1"/>
    <col min="3586" max="3586" width="6.42578125" style="23" customWidth="1"/>
    <col min="3587" max="3587" width="6.85546875" style="23" customWidth="1"/>
    <col min="3588" max="3588" width="6" style="23" customWidth="1"/>
    <col min="3589" max="3589" width="3" style="23" customWidth="1"/>
    <col min="3590" max="3590" width="7.28515625" style="23" customWidth="1"/>
    <col min="3591" max="3591" width="3.85546875" style="23" customWidth="1"/>
    <col min="3592" max="3657" width="6.7109375" style="23" customWidth="1"/>
    <col min="3658" max="3658" width="7.42578125" style="23" customWidth="1"/>
    <col min="3659" max="3660" width="6.7109375" style="23" customWidth="1"/>
    <col min="3661" max="3661" width="7.7109375" style="23" customWidth="1"/>
    <col min="3662" max="3662" width="6.7109375" style="23" customWidth="1"/>
    <col min="3663" max="3665" width="8" style="23" customWidth="1"/>
    <col min="3666" max="3840" width="9.140625" style="23"/>
    <col min="3841" max="3841" width="5.28515625" style="23" customWidth="1"/>
    <col min="3842" max="3842" width="6.42578125" style="23" customWidth="1"/>
    <col min="3843" max="3843" width="6.85546875" style="23" customWidth="1"/>
    <col min="3844" max="3844" width="6" style="23" customWidth="1"/>
    <col min="3845" max="3845" width="3" style="23" customWidth="1"/>
    <col min="3846" max="3846" width="7.28515625" style="23" customWidth="1"/>
    <col min="3847" max="3847" width="3.85546875" style="23" customWidth="1"/>
    <col min="3848" max="3913" width="6.7109375" style="23" customWidth="1"/>
    <col min="3914" max="3914" width="7.42578125" style="23" customWidth="1"/>
    <col min="3915" max="3916" width="6.7109375" style="23" customWidth="1"/>
    <col min="3917" max="3917" width="7.7109375" style="23" customWidth="1"/>
    <col min="3918" max="3918" width="6.7109375" style="23" customWidth="1"/>
    <col min="3919" max="3921" width="8" style="23" customWidth="1"/>
    <col min="3922" max="4096" width="9.140625" style="23"/>
    <col min="4097" max="4097" width="5.28515625" style="23" customWidth="1"/>
    <col min="4098" max="4098" width="6.42578125" style="23" customWidth="1"/>
    <col min="4099" max="4099" width="6.85546875" style="23" customWidth="1"/>
    <col min="4100" max="4100" width="6" style="23" customWidth="1"/>
    <col min="4101" max="4101" width="3" style="23" customWidth="1"/>
    <col min="4102" max="4102" width="7.28515625" style="23" customWidth="1"/>
    <col min="4103" max="4103" width="3.85546875" style="23" customWidth="1"/>
    <col min="4104" max="4169" width="6.7109375" style="23" customWidth="1"/>
    <col min="4170" max="4170" width="7.42578125" style="23" customWidth="1"/>
    <col min="4171" max="4172" width="6.7109375" style="23" customWidth="1"/>
    <col min="4173" max="4173" width="7.7109375" style="23" customWidth="1"/>
    <col min="4174" max="4174" width="6.7109375" style="23" customWidth="1"/>
    <col min="4175" max="4177" width="8" style="23" customWidth="1"/>
    <col min="4178" max="4352" width="9.140625" style="23"/>
    <col min="4353" max="4353" width="5.28515625" style="23" customWidth="1"/>
    <col min="4354" max="4354" width="6.42578125" style="23" customWidth="1"/>
    <col min="4355" max="4355" width="6.85546875" style="23" customWidth="1"/>
    <col min="4356" max="4356" width="6" style="23" customWidth="1"/>
    <col min="4357" max="4357" width="3" style="23" customWidth="1"/>
    <col min="4358" max="4358" width="7.28515625" style="23" customWidth="1"/>
    <col min="4359" max="4359" width="3.85546875" style="23" customWidth="1"/>
    <col min="4360" max="4425" width="6.7109375" style="23" customWidth="1"/>
    <col min="4426" max="4426" width="7.42578125" style="23" customWidth="1"/>
    <col min="4427" max="4428" width="6.7109375" style="23" customWidth="1"/>
    <col min="4429" max="4429" width="7.7109375" style="23" customWidth="1"/>
    <col min="4430" max="4430" width="6.7109375" style="23" customWidth="1"/>
    <col min="4431" max="4433" width="8" style="23" customWidth="1"/>
    <col min="4434" max="4608" width="9.140625" style="23"/>
    <col min="4609" max="4609" width="5.28515625" style="23" customWidth="1"/>
    <col min="4610" max="4610" width="6.42578125" style="23" customWidth="1"/>
    <col min="4611" max="4611" width="6.85546875" style="23" customWidth="1"/>
    <col min="4612" max="4612" width="6" style="23" customWidth="1"/>
    <col min="4613" max="4613" width="3" style="23" customWidth="1"/>
    <col min="4614" max="4614" width="7.28515625" style="23" customWidth="1"/>
    <col min="4615" max="4615" width="3.85546875" style="23" customWidth="1"/>
    <col min="4616" max="4681" width="6.7109375" style="23" customWidth="1"/>
    <col min="4682" max="4682" width="7.42578125" style="23" customWidth="1"/>
    <col min="4683" max="4684" width="6.7109375" style="23" customWidth="1"/>
    <col min="4685" max="4685" width="7.7109375" style="23" customWidth="1"/>
    <col min="4686" max="4686" width="6.7109375" style="23" customWidth="1"/>
    <col min="4687" max="4689" width="8" style="23" customWidth="1"/>
    <col min="4690" max="4864" width="9.140625" style="23"/>
    <col min="4865" max="4865" width="5.28515625" style="23" customWidth="1"/>
    <col min="4866" max="4866" width="6.42578125" style="23" customWidth="1"/>
    <col min="4867" max="4867" width="6.85546875" style="23" customWidth="1"/>
    <col min="4868" max="4868" width="6" style="23" customWidth="1"/>
    <col min="4869" max="4869" width="3" style="23" customWidth="1"/>
    <col min="4870" max="4870" width="7.28515625" style="23" customWidth="1"/>
    <col min="4871" max="4871" width="3.85546875" style="23" customWidth="1"/>
    <col min="4872" max="4937" width="6.7109375" style="23" customWidth="1"/>
    <col min="4938" max="4938" width="7.42578125" style="23" customWidth="1"/>
    <col min="4939" max="4940" width="6.7109375" style="23" customWidth="1"/>
    <col min="4941" max="4941" width="7.7109375" style="23" customWidth="1"/>
    <col min="4942" max="4942" width="6.7109375" style="23" customWidth="1"/>
    <col min="4943" max="4945" width="8" style="23" customWidth="1"/>
    <col min="4946" max="5120" width="9.140625" style="23"/>
    <col min="5121" max="5121" width="5.28515625" style="23" customWidth="1"/>
    <col min="5122" max="5122" width="6.42578125" style="23" customWidth="1"/>
    <col min="5123" max="5123" width="6.85546875" style="23" customWidth="1"/>
    <col min="5124" max="5124" width="6" style="23" customWidth="1"/>
    <col min="5125" max="5125" width="3" style="23" customWidth="1"/>
    <col min="5126" max="5126" width="7.28515625" style="23" customWidth="1"/>
    <col min="5127" max="5127" width="3.85546875" style="23" customWidth="1"/>
    <col min="5128" max="5193" width="6.7109375" style="23" customWidth="1"/>
    <col min="5194" max="5194" width="7.42578125" style="23" customWidth="1"/>
    <col min="5195" max="5196" width="6.7109375" style="23" customWidth="1"/>
    <col min="5197" max="5197" width="7.7109375" style="23" customWidth="1"/>
    <col min="5198" max="5198" width="6.7109375" style="23" customWidth="1"/>
    <col min="5199" max="5201" width="8" style="23" customWidth="1"/>
    <col min="5202" max="5376" width="9.140625" style="23"/>
    <col min="5377" max="5377" width="5.28515625" style="23" customWidth="1"/>
    <col min="5378" max="5378" width="6.42578125" style="23" customWidth="1"/>
    <col min="5379" max="5379" width="6.85546875" style="23" customWidth="1"/>
    <col min="5380" max="5380" width="6" style="23" customWidth="1"/>
    <col min="5381" max="5381" width="3" style="23" customWidth="1"/>
    <col min="5382" max="5382" width="7.28515625" style="23" customWidth="1"/>
    <col min="5383" max="5383" width="3.85546875" style="23" customWidth="1"/>
    <col min="5384" max="5449" width="6.7109375" style="23" customWidth="1"/>
    <col min="5450" max="5450" width="7.42578125" style="23" customWidth="1"/>
    <col min="5451" max="5452" width="6.7109375" style="23" customWidth="1"/>
    <col min="5453" max="5453" width="7.7109375" style="23" customWidth="1"/>
    <col min="5454" max="5454" width="6.7109375" style="23" customWidth="1"/>
    <col min="5455" max="5457" width="8" style="23" customWidth="1"/>
    <col min="5458" max="5632" width="9.140625" style="23"/>
    <col min="5633" max="5633" width="5.28515625" style="23" customWidth="1"/>
    <col min="5634" max="5634" width="6.42578125" style="23" customWidth="1"/>
    <col min="5635" max="5635" width="6.85546875" style="23" customWidth="1"/>
    <col min="5636" max="5636" width="6" style="23" customWidth="1"/>
    <col min="5637" max="5637" width="3" style="23" customWidth="1"/>
    <col min="5638" max="5638" width="7.28515625" style="23" customWidth="1"/>
    <col min="5639" max="5639" width="3.85546875" style="23" customWidth="1"/>
    <col min="5640" max="5705" width="6.7109375" style="23" customWidth="1"/>
    <col min="5706" max="5706" width="7.42578125" style="23" customWidth="1"/>
    <col min="5707" max="5708" width="6.7109375" style="23" customWidth="1"/>
    <col min="5709" max="5709" width="7.7109375" style="23" customWidth="1"/>
    <col min="5710" max="5710" width="6.7109375" style="23" customWidth="1"/>
    <col min="5711" max="5713" width="8" style="23" customWidth="1"/>
    <col min="5714" max="5888" width="9.140625" style="23"/>
    <col min="5889" max="5889" width="5.28515625" style="23" customWidth="1"/>
    <col min="5890" max="5890" width="6.42578125" style="23" customWidth="1"/>
    <col min="5891" max="5891" width="6.85546875" style="23" customWidth="1"/>
    <col min="5892" max="5892" width="6" style="23" customWidth="1"/>
    <col min="5893" max="5893" width="3" style="23" customWidth="1"/>
    <col min="5894" max="5894" width="7.28515625" style="23" customWidth="1"/>
    <col min="5895" max="5895" width="3.85546875" style="23" customWidth="1"/>
    <col min="5896" max="5961" width="6.7109375" style="23" customWidth="1"/>
    <col min="5962" max="5962" width="7.42578125" style="23" customWidth="1"/>
    <col min="5963" max="5964" width="6.7109375" style="23" customWidth="1"/>
    <col min="5965" max="5965" width="7.7109375" style="23" customWidth="1"/>
    <col min="5966" max="5966" width="6.7109375" style="23" customWidth="1"/>
    <col min="5967" max="5969" width="8" style="23" customWidth="1"/>
    <col min="5970" max="6144" width="9.140625" style="23"/>
    <col min="6145" max="6145" width="5.28515625" style="23" customWidth="1"/>
    <col min="6146" max="6146" width="6.42578125" style="23" customWidth="1"/>
    <col min="6147" max="6147" width="6.85546875" style="23" customWidth="1"/>
    <col min="6148" max="6148" width="6" style="23" customWidth="1"/>
    <col min="6149" max="6149" width="3" style="23" customWidth="1"/>
    <col min="6150" max="6150" width="7.28515625" style="23" customWidth="1"/>
    <col min="6151" max="6151" width="3.85546875" style="23" customWidth="1"/>
    <col min="6152" max="6217" width="6.7109375" style="23" customWidth="1"/>
    <col min="6218" max="6218" width="7.42578125" style="23" customWidth="1"/>
    <col min="6219" max="6220" width="6.7109375" style="23" customWidth="1"/>
    <col min="6221" max="6221" width="7.7109375" style="23" customWidth="1"/>
    <col min="6222" max="6222" width="6.7109375" style="23" customWidth="1"/>
    <col min="6223" max="6225" width="8" style="23" customWidth="1"/>
    <col min="6226" max="6400" width="9.140625" style="23"/>
    <col min="6401" max="6401" width="5.28515625" style="23" customWidth="1"/>
    <col min="6402" max="6402" width="6.42578125" style="23" customWidth="1"/>
    <col min="6403" max="6403" width="6.85546875" style="23" customWidth="1"/>
    <col min="6404" max="6404" width="6" style="23" customWidth="1"/>
    <col min="6405" max="6405" width="3" style="23" customWidth="1"/>
    <col min="6406" max="6406" width="7.28515625" style="23" customWidth="1"/>
    <col min="6407" max="6407" width="3.85546875" style="23" customWidth="1"/>
    <col min="6408" max="6473" width="6.7109375" style="23" customWidth="1"/>
    <col min="6474" max="6474" width="7.42578125" style="23" customWidth="1"/>
    <col min="6475" max="6476" width="6.7109375" style="23" customWidth="1"/>
    <col min="6477" max="6477" width="7.7109375" style="23" customWidth="1"/>
    <col min="6478" max="6478" width="6.7109375" style="23" customWidth="1"/>
    <col min="6479" max="6481" width="8" style="23" customWidth="1"/>
    <col min="6482" max="6656" width="9.140625" style="23"/>
    <col min="6657" max="6657" width="5.28515625" style="23" customWidth="1"/>
    <col min="6658" max="6658" width="6.42578125" style="23" customWidth="1"/>
    <col min="6659" max="6659" width="6.85546875" style="23" customWidth="1"/>
    <col min="6660" max="6660" width="6" style="23" customWidth="1"/>
    <col min="6661" max="6661" width="3" style="23" customWidth="1"/>
    <col min="6662" max="6662" width="7.28515625" style="23" customWidth="1"/>
    <col min="6663" max="6663" width="3.85546875" style="23" customWidth="1"/>
    <col min="6664" max="6729" width="6.7109375" style="23" customWidth="1"/>
    <col min="6730" max="6730" width="7.42578125" style="23" customWidth="1"/>
    <col min="6731" max="6732" width="6.7109375" style="23" customWidth="1"/>
    <col min="6733" max="6733" width="7.7109375" style="23" customWidth="1"/>
    <col min="6734" max="6734" width="6.7109375" style="23" customWidth="1"/>
    <col min="6735" max="6737" width="8" style="23" customWidth="1"/>
    <col min="6738" max="6912" width="9.140625" style="23"/>
    <col min="6913" max="6913" width="5.28515625" style="23" customWidth="1"/>
    <col min="6914" max="6914" width="6.42578125" style="23" customWidth="1"/>
    <col min="6915" max="6915" width="6.85546875" style="23" customWidth="1"/>
    <col min="6916" max="6916" width="6" style="23" customWidth="1"/>
    <col min="6917" max="6917" width="3" style="23" customWidth="1"/>
    <col min="6918" max="6918" width="7.28515625" style="23" customWidth="1"/>
    <col min="6919" max="6919" width="3.85546875" style="23" customWidth="1"/>
    <col min="6920" max="6985" width="6.7109375" style="23" customWidth="1"/>
    <col min="6986" max="6986" width="7.42578125" style="23" customWidth="1"/>
    <col min="6987" max="6988" width="6.7109375" style="23" customWidth="1"/>
    <col min="6989" max="6989" width="7.7109375" style="23" customWidth="1"/>
    <col min="6990" max="6990" width="6.7109375" style="23" customWidth="1"/>
    <col min="6991" max="6993" width="8" style="23" customWidth="1"/>
    <col min="6994" max="7168" width="9.140625" style="23"/>
    <col min="7169" max="7169" width="5.28515625" style="23" customWidth="1"/>
    <col min="7170" max="7170" width="6.42578125" style="23" customWidth="1"/>
    <col min="7171" max="7171" width="6.85546875" style="23" customWidth="1"/>
    <col min="7172" max="7172" width="6" style="23" customWidth="1"/>
    <col min="7173" max="7173" width="3" style="23" customWidth="1"/>
    <col min="7174" max="7174" width="7.28515625" style="23" customWidth="1"/>
    <col min="7175" max="7175" width="3.85546875" style="23" customWidth="1"/>
    <col min="7176" max="7241" width="6.7109375" style="23" customWidth="1"/>
    <col min="7242" max="7242" width="7.42578125" style="23" customWidth="1"/>
    <col min="7243" max="7244" width="6.7109375" style="23" customWidth="1"/>
    <col min="7245" max="7245" width="7.7109375" style="23" customWidth="1"/>
    <col min="7246" max="7246" width="6.7109375" style="23" customWidth="1"/>
    <col min="7247" max="7249" width="8" style="23" customWidth="1"/>
    <col min="7250" max="7424" width="9.140625" style="23"/>
    <col min="7425" max="7425" width="5.28515625" style="23" customWidth="1"/>
    <col min="7426" max="7426" width="6.42578125" style="23" customWidth="1"/>
    <col min="7427" max="7427" width="6.85546875" style="23" customWidth="1"/>
    <col min="7428" max="7428" width="6" style="23" customWidth="1"/>
    <col min="7429" max="7429" width="3" style="23" customWidth="1"/>
    <col min="7430" max="7430" width="7.28515625" style="23" customWidth="1"/>
    <col min="7431" max="7431" width="3.85546875" style="23" customWidth="1"/>
    <col min="7432" max="7497" width="6.7109375" style="23" customWidth="1"/>
    <col min="7498" max="7498" width="7.42578125" style="23" customWidth="1"/>
    <col min="7499" max="7500" width="6.7109375" style="23" customWidth="1"/>
    <col min="7501" max="7501" width="7.7109375" style="23" customWidth="1"/>
    <col min="7502" max="7502" width="6.7109375" style="23" customWidth="1"/>
    <col min="7503" max="7505" width="8" style="23" customWidth="1"/>
    <col min="7506" max="7680" width="9.140625" style="23"/>
    <col min="7681" max="7681" width="5.28515625" style="23" customWidth="1"/>
    <col min="7682" max="7682" width="6.42578125" style="23" customWidth="1"/>
    <col min="7683" max="7683" width="6.85546875" style="23" customWidth="1"/>
    <col min="7684" max="7684" width="6" style="23" customWidth="1"/>
    <col min="7685" max="7685" width="3" style="23" customWidth="1"/>
    <col min="7686" max="7686" width="7.28515625" style="23" customWidth="1"/>
    <col min="7687" max="7687" width="3.85546875" style="23" customWidth="1"/>
    <col min="7688" max="7753" width="6.7109375" style="23" customWidth="1"/>
    <col min="7754" max="7754" width="7.42578125" style="23" customWidth="1"/>
    <col min="7755" max="7756" width="6.7109375" style="23" customWidth="1"/>
    <col min="7757" max="7757" width="7.7109375" style="23" customWidth="1"/>
    <col min="7758" max="7758" width="6.7109375" style="23" customWidth="1"/>
    <col min="7759" max="7761" width="8" style="23" customWidth="1"/>
    <col min="7762" max="7936" width="9.140625" style="23"/>
    <col min="7937" max="7937" width="5.28515625" style="23" customWidth="1"/>
    <col min="7938" max="7938" width="6.42578125" style="23" customWidth="1"/>
    <col min="7939" max="7939" width="6.85546875" style="23" customWidth="1"/>
    <col min="7940" max="7940" width="6" style="23" customWidth="1"/>
    <col min="7941" max="7941" width="3" style="23" customWidth="1"/>
    <col min="7942" max="7942" width="7.28515625" style="23" customWidth="1"/>
    <col min="7943" max="7943" width="3.85546875" style="23" customWidth="1"/>
    <col min="7944" max="8009" width="6.7109375" style="23" customWidth="1"/>
    <col min="8010" max="8010" width="7.42578125" style="23" customWidth="1"/>
    <col min="8011" max="8012" width="6.7109375" style="23" customWidth="1"/>
    <col min="8013" max="8013" width="7.7109375" style="23" customWidth="1"/>
    <col min="8014" max="8014" width="6.7109375" style="23" customWidth="1"/>
    <col min="8015" max="8017" width="8" style="23" customWidth="1"/>
    <col min="8018" max="8192" width="9.140625" style="23"/>
    <col min="8193" max="8193" width="5.28515625" style="23" customWidth="1"/>
    <col min="8194" max="8194" width="6.42578125" style="23" customWidth="1"/>
    <col min="8195" max="8195" width="6.85546875" style="23" customWidth="1"/>
    <col min="8196" max="8196" width="6" style="23" customWidth="1"/>
    <col min="8197" max="8197" width="3" style="23" customWidth="1"/>
    <col min="8198" max="8198" width="7.28515625" style="23" customWidth="1"/>
    <col min="8199" max="8199" width="3.85546875" style="23" customWidth="1"/>
    <col min="8200" max="8265" width="6.7109375" style="23" customWidth="1"/>
    <col min="8266" max="8266" width="7.42578125" style="23" customWidth="1"/>
    <col min="8267" max="8268" width="6.7109375" style="23" customWidth="1"/>
    <col min="8269" max="8269" width="7.7109375" style="23" customWidth="1"/>
    <col min="8270" max="8270" width="6.7109375" style="23" customWidth="1"/>
    <col min="8271" max="8273" width="8" style="23" customWidth="1"/>
    <col min="8274" max="8448" width="9.140625" style="23"/>
    <col min="8449" max="8449" width="5.28515625" style="23" customWidth="1"/>
    <col min="8450" max="8450" width="6.42578125" style="23" customWidth="1"/>
    <col min="8451" max="8451" width="6.85546875" style="23" customWidth="1"/>
    <col min="8452" max="8452" width="6" style="23" customWidth="1"/>
    <col min="8453" max="8453" width="3" style="23" customWidth="1"/>
    <col min="8454" max="8454" width="7.28515625" style="23" customWidth="1"/>
    <col min="8455" max="8455" width="3.85546875" style="23" customWidth="1"/>
    <col min="8456" max="8521" width="6.7109375" style="23" customWidth="1"/>
    <col min="8522" max="8522" width="7.42578125" style="23" customWidth="1"/>
    <col min="8523" max="8524" width="6.7109375" style="23" customWidth="1"/>
    <col min="8525" max="8525" width="7.7109375" style="23" customWidth="1"/>
    <col min="8526" max="8526" width="6.7109375" style="23" customWidth="1"/>
    <col min="8527" max="8529" width="8" style="23" customWidth="1"/>
    <col min="8530" max="8704" width="9.140625" style="23"/>
    <col min="8705" max="8705" width="5.28515625" style="23" customWidth="1"/>
    <col min="8706" max="8706" width="6.42578125" style="23" customWidth="1"/>
    <col min="8707" max="8707" width="6.85546875" style="23" customWidth="1"/>
    <col min="8708" max="8708" width="6" style="23" customWidth="1"/>
    <col min="8709" max="8709" width="3" style="23" customWidth="1"/>
    <col min="8710" max="8710" width="7.28515625" style="23" customWidth="1"/>
    <col min="8711" max="8711" width="3.85546875" style="23" customWidth="1"/>
    <col min="8712" max="8777" width="6.7109375" style="23" customWidth="1"/>
    <col min="8778" max="8778" width="7.42578125" style="23" customWidth="1"/>
    <col min="8779" max="8780" width="6.7109375" style="23" customWidth="1"/>
    <col min="8781" max="8781" width="7.7109375" style="23" customWidth="1"/>
    <col min="8782" max="8782" width="6.7109375" style="23" customWidth="1"/>
    <col min="8783" max="8785" width="8" style="23" customWidth="1"/>
    <col min="8786" max="8960" width="9.140625" style="23"/>
    <col min="8961" max="8961" width="5.28515625" style="23" customWidth="1"/>
    <col min="8962" max="8962" width="6.42578125" style="23" customWidth="1"/>
    <col min="8963" max="8963" width="6.85546875" style="23" customWidth="1"/>
    <col min="8964" max="8964" width="6" style="23" customWidth="1"/>
    <col min="8965" max="8965" width="3" style="23" customWidth="1"/>
    <col min="8966" max="8966" width="7.28515625" style="23" customWidth="1"/>
    <col min="8967" max="8967" width="3.85546875" style="23" customWidth="1"/>
    <col min="8968" max="9033" width="6.7109375" style="23" customWidth="1"/>
    <col min="9034" max="9034" width="7.42578125" style="23" customWidth="1"/>
    <col min="9035" max="9036" width="6.7109375" style="23" customWidth="1"/>
    <col min="9037" max="9037" width="7.7109375" style="23" customWidth="1"/>
    <col min="9038" max="9038" width="6.7109375" style="23" customWidth="1"/>
    <col min="9039" max="9041" width="8" style="23" customWidth="1"/>
    <col min="9042" max="9216" width="9.140625" style="23"/>
    <col min="9217" max="9217" width="5.28515625" style="23" customWidth="1"/>
    <col min="9218" max="9218" width="6.42578125" style="23" customWidth="1"/>
    <col min="9219" max="9219" width="6.85546875" style="23" customWidth="1"/>
    <col min="9220" max="9220" width="6" style="23" customWidth="1"/>
    <col min="9221" max="9221" width="3" style="23" customWidth="1"/>
    <col min="9222" max="9222" width="7.28515625" style="23" customWidth="1"/>
    <col min="9223" max="9223" width="3.85546875" style="23" customWidth="1"/>
    <col min="9224" max="9289" width="6.7109375" style="23" customWidth="1"/>
    <col min="9290" max="9290" width="7.42578125" style="23" customWidth="1"/>
    <col min="9291" max="9292" width="6.7109375" style="23" customWidth="1"/>
    <col min="9293" max="9293" width="7.7109375" style="23" customWidth="1"/>
    <col min="9294" max="9294" width="6.7109375" style="23" customWidth="1"/>
    <col min="9295" max="9297" width="8" style="23" customWidth="1"/>
    <col min="9298" max="9472" width="9.140625" style="23"/>
    <col min="9473" max="9473" width="5.28515625" style="23" customWidth="1"/>
    <col min="9474" max="9474" width="6.42578125" style="23" customWidth="1"/>
    <col min="9475" max="9475" width="6.85546875" style="23" customWidth="1"/>
    <col min="9476" max="9476" width="6" style="23" customWidth="1"/>
    <col min="9477" max="9477" width="3" style="23" customWidth="1"/>
    <col min="9478" max="9478" width="7.28515625" style="23" customWidth="1"/>
    <col min="9479" max="9479" width="3.85546875" style="23" customWidth="1"/>
    <col min="9480" max="9545" width="6.7109375" style="23" customWidth="1"/>
    <col min="9546" max="9546" width="7.42578125" style="23" customWidth="1"/>
    <col min="9547" max="9548" width="6.7109375" style="23" customWidth="1"/>
    <col min="9549" max="9549" width="7.7109375" style="23" customWidth="1"/>
    <col min="9550" max="9550" width="6.7109375" style="23" customWidth="1"/>
    <col min="9551" max="9553" width="8" style="23" customWidth="1"/>
    <col min="9554" max="9728" width="9.140625" style="23"/>
    <col min="9729" max="9729" width="5.28515625" style="23" customWidth="1"/>
    <col min="9730" max="9730" width="6.42578125" style="23" customWidth="1"/>
    <col min="9731" max="9731" width="6.85546875" style="23" customWidth="1"/>
    <col min="9732" max="9732" width="6" style="23" customWidth="1"/>
    <col min="9733" max="9733" width="3" style="23" customWidth="1"/>
    <col min="9734" max="9734" width="7.28515625" style="23" customWidth="1"/>
    <col min="9735" max="9735" width="3.85546875" style="23" customWidth="1"/>
    <col min="9736" max="9801" width="6.7109375" style="23" customWidth="1"/>
    <col min="9802" max="9802" width="7.42578125" style="23" customWidth="1"/>
    <col min="9803" max="9804" width="6.7109375" style="23" customWidth="1"/>
    <col min="9805" max="9805" width="7.7109375" style="23" customWidth="1"/>
    <col min="9806" max="9806" width="6.7109375" style="23" customWidth="1"/>
    <col min="9807" max="9809" width="8" style="23" customWidth="1"/>
    <col min="9810" max="9984" width="9.140625" style="23"/>
    <col min="9985" max="9985" width="5.28515625" style="23" customWidth="1"/>
    <col min="9986" max="9986" width="6.42578125" style="23" customWidth="1"/>
    <col min="9987" max="9987" width="6.85546875" style="23" customWidth="1"/>
    <col min="9988" max="9988" width="6" style="23" customWidth="1"/>
    <col min="9989" max="9989" width="3" style="23" customWidth="1"/>
    <col min="9990" max="9990" width="7.28515625" style="23" customWidth="1"/>
    <col min="9991" max="9991" width="3.85546875" style="23" customWidth="1"/>
    <col min="9992" max="10057" width="6.7109375" style="23" customWidth="1"/>
    <col min="10058" max="10058" width="7.42578125" style="23" customWidth="1"/>
    <col min="10059" max="10060" width="6.7109375" style="23" customWidth="1"/>
    <col min="10061" max="10061" width="7.7109375" style="23" customWidth="1"/>
    <col min="10062" max="10062" width="6.7109375" style="23" customWidth="1"/>
    <col min="10063" max="10065" width="8" style="23" customWidth="1"/>
    <col min="10066" max="10240" width="9.140625" style="23"/>
    <col min="10241" max="10241" width="5.28515625" style="23" customWidth="1"/>
    <col min="10242" max="10242" width="6.42578125" style="23" customWidth="1"/>
    <col min="10243" max="10243" width="6.85546875" style="23" customWidth="1"/>
    <col min="10244" max="10244" width="6" style="23" customWidth="1"/>
    <col min="10245" max="10245" width="3" style="23" customWidth="1"/>
    <col min="10246" max="10246" width="7.28515625" style="23" customWidth="1"/>
    <col min="10247" max="10247" width="3.85546875" style="23" customWidth="1"/>
    <col min="10248" max="10313" width="6.7109375" style="23" customWidth="1"/>
    <col min="10314" max="10314" width="7.42578125" style="23" customWidth="1"/>
    <col min="10315" max="10316" width="6.7109375" style="23" customWidth="1"/>
    <col min="10317" max="10317" width="7.7109375" style="23" customWidth="1"/>
    <col min="10318" max="10318" width="6.7109375" style="23" customWidth="1"/>
    <col min="10319" max="10321" width="8" style="23" customWidth="1"/>
    <col min="10322" max="10496" width="9.140625" style="23"/>
    <col min="10497" max="10497" width="5.28515625" style="23" customWidth="1"/>
    <col min="10498" max="10498" width="6.42578125" style="23" customWidth="1"/>
    <col min="10499" max="10499" width="6.85546875" style="23" customWidth="1"/>
    <col min="10500" max="10500" width="6" style="23" customWidth="1"/>
    <col min="10501" max="10501" width="3" style="23" customWidth="1"/>
    <col min="10502" max="10502" width="7.28515625" style="23" customWidth="1"/>
    <col min="10503" max="10503" width="3.85546875" style="23" customWidth="1"/>
    <col min="10504" max="10569" width="6.7109375" style="23" customWidth="1"/>
    <col min="10570" max="10570" width="7.42578125" style="23" customWidth="1"/>
    <col min="10571" max="10572" width="6.7109375" style="23" customWidth="1"/>
    <col min="10573" max="10573" width="7.7109375" style="23" customWidth="1"/>
    <col min="10574" max="10574" width="6.7109375" style="23" customWidth="1"/>
    <col min="10575" max="10577" width="8" style="23" customWidth="1"/>
    <col min="10578" max="10752" width="9.140625" style="23"/>
    <col min="10753" max="10753" width="5.28515625" style="23" customWidth="1"/>
    <col min="10754" max="10754" width="6.42578125" style="23" customWidth="1"/>
    <col min="10755" max="10755" width="6.85546875" style="23" customWidth="1"/>
    <col min="10756" max="10756" width="6" style="23" customWidth="1"/>
    <col min="10757" max="10757" width="3" style="23" customWidth="1"/>
    <col min="10758" max="10758" width="7.28515625" style="23" customWidth="1"/>
    <col min="10759" max="10759" width="3.85546875" style="23" customWidth="1"/>
    <col min="10760" max="10825" width="6.7109375" style="23" customWidth="1"/>
    <col min="10826" max="10826" width="7.42578125" style="23" customWidth="1"/>
    <col min="10827" max="10828" width="6.7109375" style="23" customWidth="1"/>
    <col min="10829" max="10829" width="7.7109375" style="23" customWidth="1"/>
    <col min="10830" max="10830" width="6.7109375" style="23" customWidth="1"/>
    <col min="10831" max="10833" width="8" style="23" customWidth="1"/>
    <col min="10834" max="11008" width="9.140625" style="23"/>
    <col min="11009" max="11009" width="5.28515625" style="23" customWidth="1"/>
    <col min="11010" max="11010" width="6.42578125" style="23" customWidth="1"/>
    <col min="11011" max="11011" width="6.85546875" style="23" customWidth="1"/>
    <col min="11012" max="11012" width="6" style="23" customWidth="1"/>
    <col min="11013" max="11013" width="3" style="23" customWidth="1"/>
    <col min="11014" max="11014" width="7.28515625" style="23" customWidth="1"/>
    <col min="11015" max="11015" width="3.85546875" style="23" customWidth="1"/>
    <col min="11016" max="11081" width="6.7109375" style="23" customWidth="1"/>
    <col min="11082" max="11082" width="7.42578125" style="23" customWidth="1"/>
    <col min="11083" max="11084" width="6.7109375" style="23" customWidth="1"/>
    <col min="11085" max="11085" width="7.7109375" style="23" customWidth="1"/>
    <col min="11086" max="11086" width="6.7109375" style="23" customWidth="1"/>
    <col min="11087" max="11089" width="8" style="23" customWidth="1"/>
    <col min="11090" max="11264" width="9.140625" style="23"/>
    <col min="11265" max="11265" width="5.28515625" style="23" customWidth="1"/>
    <col min="11266" max="11266" width="6.42578125" style="23" customWidth="1"/>
    <col min="11267" max="11267" width="6.85546875" style="23" customWidth="1"/>
    <col min="11268" max="11268" width="6" style="23" customWidth="1"/>
    <col min="11269" max="11269" width="3" style="23" customWidth="1"/>
    <col min="11270" max="11270" width="7.28515625" style="23" customWidth="1"/>
    <col min="11271" max="11271" width="3.85546875" style="23" customWidth="1"/>
    <col min="11272" max="11337" width="6.7109375" style="23" customWidth="1"/>
    <col min="11338" max="11338" width="7.42578125" style="23" customWidth="1"/>
    <col min="11339" max="11340" width="6.7109375" style="23" customWidth="1"/>
    <col min="11341" max="11341" width="7.7109375" style="23" customWidth="1"/>
    <col min="11342" max="11342" width="6.7109375" style="23" customWidth="1"/>
    <col min="11343" max="11345" width="8" style="23" customWidth="1"/>
    <col min="11346" max="11520" width="9.140625" style="23"/>
    <col min="11521" max="11521" width="5.28515625" style="23" customWidth="1"/>
    <col min="11522" max="11522" width="6.42578125" style="23" customWidth="1"/>
    <col min="11523" max="11523" width="6.85546875" style="23" customWidth="1"/>
    <col min="11524" max="11524" width="6" style="23" customWidth="1"/>
    <col min="11525" max="11525" width="3" style="23" customWidth="1"/>
    <col min="11526" max="11526" width="7.28515625" style="23" customWidth="1"/>
    <col min="11527" max="11527" width="3.85546875" style="23" customWidth="1"/>
    <col min="11528" max="11593" width="6.7109375" style="23" customWidth="1"/>
    <col min="11594" max="11594" width="7.42578125" style="23" customWidth="1"/>
    <col min="11595" max="11596" width="6.7109375" style="23" customWidth="1"/>
    <col min="11597" max="11597" width="7.7109375" style="23" customWidth="1"/>
    <col min="11598" max="11598" width="6.7109375" style="23" customWidth="1"/>
    <col min="11599" max="11601" width="8" style="23" customWidth="1"/>
    <col min="11602" max="11776" width="9.140625" style="23"/>
    <col min="11777" max="11777" width="5.28515625" style="23" customWidth="1"/>
    <col min="11778" max="11778" width="6.42578125" style="23" customWidth="1"/>
    <col min="11779" max="11779" width="6.85546875" style="23" customWidth="1"/>
    <col min="11780" max="11780" width="6" style="23" customWidth="1"/>
    <col min="11781" max="11781" width="3" style="23" customWidth="1"/>
    <col min="11782" max="11782" width="7.28515625" style="23" customWidth="1"/>
    <col min="11783" max="11783" width="3.85546875" style="23" customWidth="1"/>
    <col min="11784" max="11849" width="6.7109375" style="23" customWidth="1"/>
    <col min="11850" max="11850" width="7.42578125" style="23" customWidth="1"/>
    <col min="11851" max="11852" width="6.7109375" style="23" customWidth="1"/>
    <col min="11853" max="11853" width="7.7109375" style="23" customWidth="1"/>
    <col min="11854" max="11854" width="6.7109375" style="23" customWidth="1"/>
    <col min="11855" max="11857" width="8" style="23" customWidth="1"/>
    <col min="11858" max="12032" width="9.140625" style="23"/>
    <col min="12033" max="12033" width="5.28515625" style="23" customWidth="1"/>
    <col min="12034" max="12034" width="6.42578125" style="23" customWidth="1"/>
    <col min="12035" max="12035" width="6.85546875" style="23" customWidth="1"/>
    <col min="12036" max="12036" width="6" style="23" customWidth="1"/>
    <col min="12037" max="12037" width="3" style="23" customWidth="1"/>
    <col min="12038" max="12038" width="7.28515625" style="23" customWidth="1"/>
    <col min="12039" max="12039" width="3.85546875" style="23" customWidth="1"/>
    <col min="12040" max="12105" width="6.7109375" style="23" customWidth="1"/>
    <col min="12106" max="12106" width="7.42578125" style="23" customWidth="1"/>
    <col min="12107" max="12108" width="6.7109375" style="23" customWidth="1"/>
    <col min="12109" max="12109" width="7.7109375" style="23" customWidth="1"/>
    <col min="12110" max="12110" width="6.7109375" style="23" customWidth="1"/>
    <col min="12111" max="12113" width="8" style="23" customWidth="1"/>
    <col min="12114" max="12288" width="9.140625" style="23"/>
    <col min="12289" max="12289" width="5.28515625" style="23" customWidth="1"/>
    <col min="12290" max="12290" width="6.42578125" style="23" customWidth="1"/>
    <col min="12291" max="12291" width="6.85546875" style="23" customWidth="1"/>
    <col min="12292" max="12292" width="6" style="23" customWidth="1"/>
    <col min="12293" max="12293" width="3" style="23" customWidth="1"/>
    <col min="12294" max="12294" width="7.28515625" style="23" customWidth="1"/>
    <col min="12295" max="12295" width="3.85546875" style="23" customWidth="1"/>
    <col min="12296" max="12361" width="6.7109375" style="23" customWidth="1"/>
    <col min="12362" max="12362" width="7.42578125" style="23" customWidth="1"/>
    <col min="12363" max="12364" width="6.7109375" style="23" customWidth="1"/>
    <col min="12365" max="12365" width="7.7109375" style="23" customWidth="1"/>
    <col min="12366" max="12366" width="6.7109375" style="23" customWidth="1"/>
    <col min="12367" max="12369" width="8" style="23" customWidth="1"/>
    <col min="12370" max="12544" width="9.140625" style="23"/>
    <col min="12545" max="12545" width="5.28515625" style="23" customWidth="1"/>
    <col min="12546" max="12546" width="6.42578125" style="23" customWidth="1"/>
    <col min="12547" max="12547" width="6.85546875" style="23" customWidth="1"/>
    <col min="12548" max="12548" width="6" style="23" customWidth="1"/>
    <col min="12549" max="12549" width="3" style="23" customWidth="1"/>
    <col min="12550" max="12550" width="7.28515625" style="23" customWidth="1"/>
    <col min="12551" max="12551" width="3.85546875" style="23" customWidth="1"/>
    <col min="12552" max="12617" width="6.7109375" style="23" customWidth="1"/>
    <col min="12618" max="12618" width="7.42578125" style="23" customWidth="1"/>
    <col min="12619" max="12620" width="6.7109375" style="23" customWidth="1"/>
    <col min="12621" max="12621" width="7.7109375" style="23" customWidth="1"/>
    <col min="12622" max="12622" width="6.7109375" style="23" customWidth="1"/>
    <col min="12623" max="12625" width="8" style="23" customWidth="1"/>
    <col min="12626" max="12800" width="9.140625" style="23"/>
    <col min="12801" max="12801" width="5.28515625" style="23" customWidth="1"/>
    <col min="12802" max="12802" width="6.42578125" style="23" customWidth="1"/>
    <col min="12803" max="12803" width="6.85546875" style="23" customWidth="1"/>
    <col min="12804" max="12804" width="6" style="23" customWidth="1"/>
    <col min="12805" max="12805" width="3" style="23" customWidth="1"/>
    <col min="12806" max="12806" width="7.28515625" style="23" customWidth="1"/>
    <col min="12807" max="12807" width="3.85546875" style="23" customWidth="1"/>
    <col min="12808" max="12873" width="6.7109375" style="23" customWidth="1"/>
    <col min="12874" max="12874" width="7.42578125" style="23" customWidth="1"/>
    <col min="12875" max="12876" width="6.7109375" style="23" customWidth="1"/>
    <col min="12877" max="12877" width="7.7109375" style="23" customWidth="1"/>
    <col min="12878" max="12878" width="6.7109375" style="23" customWidth="1"/>
    <col min="12879" max="12881" width="8" style="23" customWidth="1"/>
    <col min="12882" max="13056" width="9.140625" style="23"/>
    <col min="13057" max="13057" width="5.28515625" style="23" customWidth="1"/>
    <col min="13058" max="13058" width="6.42578125" style="23" customWidth="1"/>
    <col min="13059" max="13059" width="6.85546875" style="23" customWidth="1"/>
    <col min="13060" max="13060" width="6" style="23" customWidth="1"/>
    <col min="13061" max="13061" width="3" style="23" customWidth="1"/>
    <col min="13062" max="13062" width="7.28515625" style="23" customWidth="1"/>
    <col min="13063" max="13063" width="3.85546875" style="23" customWidth="1"/>
    <col min="13064" max="13129" width="6.7109375" style="23" customWidth="1"/>
    <col min="13130" max="13130" width="7.42578125" style="23" customWidth="1"/>
    <col min="13131" max="13132" width="6.7109375" style="23" customWidth="1"/>
    <col min="13133" max="13133" width="7.7109375" style="23" customWidth="1"/>
    <col min="13134" max="13134" width="6.7109375" style="23" customWidth="1"/>
    <col min="13135" max="13137" width="8" style="23" customWidth="1"/>
    <col min="13138" max="13312" width="9.140625" style="23"/>
    <col min="13313" max="13313" width="5.28515625" style="23" customWidth="1"/>
    <col min="13314" max="13314" width="6.42578125" style="23" customWidth="1"/>
    <col min="13315" max="13315" width="6.85546875" style="23" customWidth="1"/>
    <col min="13316" max="13316" width="6" style="23" customWidth="1"/>
    <col min="13317" max="13317" width="3" style="23" customWidth="1"/>
    <col min="13318" max="13318" width="7.28515625" style="23" customWidth="1"/>
    <col min="13319" max="13319" width="3.85546875" style="23" customWidth="1"/>
    <col min="13320" max="13385" width="6.7109375" style="23" customWidth="1"/>
    <col min="13386" max="13386" width="7.42578125" style="23" customWidth="1"/>
    <col min="13387" max="13388" width="6.7109375" style="23" customWidth="1"/>
    <col min="13389" max="13389" width="7.7109375" style="23" customWidth="1"/>
    <col min="13390" max="13390" width="6.7109375" style="23" customWidth="1"/>
    <col min="13391" max="13393" width="8" style="23" customWidth="1"/>
    <col min="13394" max="13568" width="9.140625" style="23"/>
    <col min="13569" max="13569" width="5.28515625" style="23" customWidth="1"/>
    <col min="13570" max="13570" width="6.42578125" style="23" customWidth="1"/>
    <col min="13571" max="13571" width="6.85546875" style="23" customWidth="1"/>
    <col min="13572" max="13572" width="6" style="23" customWidth="1"/>
    <col min="13573" max="13573" width="3" style="23" customWidth="1"/>
    <col min="13574" max="13574" width="7.28515625" style="23" customWidth="1"/>
    <col min="13575" max="13575" width="3.85546875" style="23" customWidth="1"/>
    <col min="13576" max="13641" width="6.7109375" style="23" customWidth="1"/>
    <col min="13642" max="13642" width="7.42578125" style="23" customWidth="1"/>
    <col min="13643" max="13644" width="6.7109375" style="23" customWidth="1"/>
    <col min="13645" max="13645" width="7.7109375" style="23" customWidth="1"/>
    <col min="13646" max="13646" width="6.7109375" style="23" customWidth="1"/>
    <col min="13647" max="13649" width="8" style="23" customWidth="1"/>
    <col min="13650" max="13824" width="9.140625" style="23"/>
    <col min="13825" max="13825" width="5.28515625" style="23" customWidth="1"/>
    <col min="13826" max="13826" width="6.42578125" style="23" customWidth="1"/>
    <col min="13827" max="13827" width="6.85546875" style="23" customWidth="1"/>
    <col min="13828" max="13828" width="6" style="23" customWidth="1"/>
    <col min="13829" max="13829" width="3" style="23" customWidth="1"/>
    <col min="13830" max="13830" width="7.28515625" style="23" customWidth="1"/>
    <col min="13831" max="13831" width="3.85546875" style="23" customWidth="1"/>
    <col min="13832" max="13897" width="6.7109375" style="23" customWidth="1"/>
    <col min="13898" max="13898" width="7.42578125" style="23" customWidth="1"/>
    <col min="13899" max="13900" width="6.7109375" style="23" customWidth="1"/>
    <col min="13901" max="13901" width="7.7109375" style="23" customWidth="1"/>
    <col min="13902" max="13902" width="6.7109375" style="23" customWidth="1"/>
    <col min="13903" max="13905" width="8" style="23" customWidth="1"/>
    <col min="13906" max="14080" width="9.140625" style="23"/>
    <col min="14081" max="14081" width="5.28515625" style="23" customWidth="1"/>
    <col min="14082" max="14082" width="6.42578125" style="23" customWidth="1"/>
    <col min="14083" max="14083" width="6.85546875" style="23" customWidth="1"/>
    <col min="14084" max="14084" width="6" style="23" customWidth="1"/>
    <col min="14085" max="14085" width="3" style="23" customWidth="1"/>
    <col min="14086" max="14086" width="7.28515625" style="23" customWidth="1"/>
    <col min="14087" max="14087" width="3.85546875" style="23" customWidth="1"/>
    <col min="14088" max="14153" width="6.7109375" style="23" customWidth="1"/>
    <col min="14154" max="14154" width="7.42578125" style="23" customWidth="1"/>
    <col min="14155" max="14156" width="6.7109375" style="23" customWidth="1"/>
    <col min="14157" max="14157" width="7.7109375" style="23" customWidth="1"/>
    <col min="14158" max="14158" width="6.7109375" style="23" customWidth="1"/>
    <col min="14159" max="14161" width="8" style="23" customWidth="1"/>
    <col min="14162" max="14336" width="9.140625" style="23"/>
    <col min="14337" max="14337" width="5.28515625" style="23" customWidth="1"/>
    <col min="14338" max="14338" width="6.42578125" style="23" customWidth="1"/>
    <col min="14339" max="14339" width="6.85546875" style="23" customWidth="1"/>
    <col min="14340" max="14340" width="6" style="23" customWidth="1"/>
    <col min="14341" max="14341" width="3" style="23" customWidth="1"/>
    <col min="14342" max="14342" width="7.28515625" style="23" customWidth="1"/>
    <col min="14343" max="14343" width="3.85546875" style="23" customWidth="1"/>
    <col min="14344" max="14409" width="6.7109375" style="23" customWidth="1"/>
    <col min="14410" max="14410" width="7.42578125" style="23" customWidth="1"/>
    <col min="14411" max="14412" width="6.7109375" style="23" customWidth="1"/>
    <col min="14413" max="14413" width="7.7109375" style="23" customWidth="1"/>
    <col min="14414" max="14414" width="6.7109375" style="23" customWidth="1"/>
    <col min="14415" max="14417" width="8" style="23" customWidth="1"/>
    <col min="14418" max="14592" width="9.140625" style="23"/>
    <col min="14593" max="14593" width="5.28515625" style="23" customWidth="1"/>
    <col min="14594" max="14594" width="6.42578125" style="23" customWidth="1"/>
    <col min="14595" max="14595" width="6.85546875" style="23" customWidth="1"/>
    <col min="14596" max="14596" width="6" style="23" customWidth="1"/>
    <col min="14597" max="14597" width="3" style="23" customWidth="1"/>
    <col min="14598" max="14598" width="7.28515625" style="23" customWidth="1"/>
    <col min="14599" max="14599" width="3.85546875" style="23" customWidth="1"/>
    <col min="14600" max="14665" width="6.7109375" style="23" customWidth="1"/>
    <col min="14666" max="14666" width="7.42578125" style="23" customWidth="1"/>
    <col min="14667" max="14668" width="6.7109375" style="23" customWidth="1"/>
    <col min="14669" max="14669" width="7.7109375" style="23" customWidth="1"/>
    <col min="14670" max="14670" width="6.7109375" style="23" customWidth="1"/>
    <col min="14671" max="14673" width="8" style="23" customWidth="1"/>
    <col min="14674" max="14848" width="9.140625" style="23"/>
    <col min="14849" max="14849" width="5.28515625" style="23" customWidth="1"/>
    <col min="14850" max="14850" width="6.42578125" style="23" customWidth="1"/>
    <col min="14851" max="14851" width="6.85546875" style="23" customWidth="1"/>
    <col min="14852" max="14852" width="6" style="23" customWidth="1"/>
    <col min="14853" max="14853" width="3" style="23" customWidth="1"/>
    <col min="14854" max="14854" width="7.28515625" style="23" customWidth="1"/>
    <col min="14855" max="14855" width="3.85546875" style="23" customWidth="1"/>
    <col min="14856" max="14921" width="6.7109375" style="23" customWidth="1"/>
    <col min="14922" max="14922" width="7.42578125" style="23" customWidth="1"/>
    <col min="14923" max="14924" width="6.7109375" style="23" customWidth="1"/>
    <col min="14925" max="14925" width="7.7109375" style="23" customWidth="1"/>
    <col min="14926" max="14926" width="6.7109375" style="23" customWidth="1"/>
    <col min="14927" max="14929" width="8" style="23" customWidth="1"/>
    <col min="14930" max="15104" width="9.140625" style="23"/>
    <col min="15105" max="15105" width="5.28515625" style="23" customWidth="1"/>
    <col min="15106" max="15106" width="6.42578125" style="23" customWidth="1"/>
    <col min="15107" max="15107" width="6.85546875" style="23" customWidth="1"/>
    <col min="15108" max="15108" width="6" style="23" customWidth="1"/>
    <col min="15109" max="15109" width="3" style="23" customWidth="1"/>
    <col min="15110" max="15110" width="7.28515625" style="23" customWidth="1"/>
    <col min="15111" max="15111" width="3.85546875" style="23" customWidth="1"/>
    <col min="15112" max="15177" width="6.7109375" style="23" customWidth="1"/>
    <col min="15178" max="15178" width="7.42578125" style="23" customWidth="1"/>
    <col min="15179" max="15180" width="6.7109375" style="23" customWidth="1"/>
    <col min="15181" max="15181" width="7.7109375" style="23" customWidth="1"/>
    <col min="15182" max="15182" width="6.7109375" style="23" customWidth="1"/>
    <col min="15183" max="15185" width="8" style="23" customWidth="1"/>
    <col min="15186" max="15360" width="9.140625" style="23"/>
    <col min="15361" max="15361" width="5.28515625" style="23" customWidth="1"/>
    <col min="15362" max="15362" width="6.42578125" style="23" customWidth="1"/>
    <col min="15363" max="15363" width="6.85546875" style="23" customWidth="1"/>
    <col min="15364" max="15364" width="6" style="23" customWidth="1"/>
    <col min="15365" max="15365" width="3" style="23" customWidth="1"/>
    <col min="15366" max="15366" width="7.28515625" style="23" customWidth="1"/>
    <col min="15367" max="15367" width="3.85546875" style="23" customWidth="1"/>
    <col min="15368" max="15433" width="6.7109375" style="23" customWidth="1"/>
    <col min="15434" max="15434" width="7.42578125" style="23" customWidth="1"/>
    <col min="15435" max="15436" width="6.7109375" style="23" customWidth="1"/>
    <col min="15437" max="15437" width="7.7109375" style="23" customWidth="1"/>
    <col min="15438" max="15438" width="6.7109375" style="23" customWidth="1"/>
    <col min="15439" max="15441" width="8" style="23" customWidth="1"/>
    <col min="15442" max="15616" width="9.140625" style="23"/>
    <col min="15617" max="15617" width="5.28515625" style="23" customWidth="1"/>
    <col min="15618" max="15618" width="6.42578125" style="23" customWidth="1"/>
    <col min="15619" max="15619" width="6.85546875" style="23" customWidth="1"/>
    <col min="15620" max="15620" width="6" style="23" customWidth="1"/>
    <col min="15621" max="15621" width="3" style="23" customWidth="1"/>
    <col min="15622" max="15622" width="7.28515625" style="23" customWidth="1"/>
    <col min="15623" max="15623" width="3.85546875" style="23" customWidth="1"/>
    <col min="15624" max="15689" width="6.7109375" style="23" customWidth="1"/>
    <col min="15690" max="15690" width="7.42578125" style="23" customWidth="1"/>
    <col min="15691" max="15692" width="6.7109375" style="23" customWidth="1"/>
    <col min="15693" max="15693" width="7.7109375" style="23" customWidth="1"/>
    <col min="15694" max="15694" width="6.7109375" style="23" customWidth="1"/>
    <col min="15695" max="15697" width="8" style="23" customWidth="1"/>
    <col min="15698" max="15872" width="9.140625" style="23"/>
    <col min="15873" max="15873" width="5.28515625" style="23" customWidth="1"/>
    <col min="15874" max="15874" width="6.42578125" style="23" customWidth="1"/>
    <col min="15875" max="15875" width="6.85546875" style="23" customWidth="1"/>
    <col min="15876" max="15876" width="6" style="23" customWidth="1"/>
    <col min="15877" max="15877" width="3" style="23" customWidth="1"/>
    <col min="15878" max="15878" width="7.28515625" style="23" customWidth="1"/>
    <col min="15879" max="15879" width="3.85546875" style="23" customWidth="1"/>
    <col min="15880" max="15945" width="6.7109375" style="23" customWidth="1"/>
    <col min="15946" max="15946" width="7.42578125" style="23" customWidth="1"/>
    <col min="15947" max="15948" width="6.7109375" style="23" customWidth="1"/>
    <col min="15949" max="15949" width="7.7109375" style="23" customWidth="1"/>
    <col min="15950" max="15950" width="6.7109375" style="23" customWidth="1"/>
    <col min="15951" max="15953" width="8" style="23" customWidth="1"/>
    <col min="15954" max="16128" width="9.140625" style="23"/>
    <col min="16129" max="16129" width="5.28515625" style="23" customWidth="1"/>
    <col min="16130" max="16130" width="6.42578125" style="23" customWidth="1"/>
    <col min="16131" max="16131" width="6.85546875" style="23" customWidth="1"/>
    <col min="16132" max="16132" width="6" style="23" customWidth="1"/>
    <col min="16133" max="16133" width="3" style="23" customWidth="1"/>
    <col min="16134" max="16134" width="7.28515625" style="23" customWidth="1"/>
    <col min="16135" max="16135" width="3.85546875" style="23" customWidth="1"/>
    <col min="16136" max="16201" width="6.7109375" style="23" customWidth="1"/>
    <col min="16202" max="16202" width="7.42578125" style="23" customWidth="1"/>
    <col min="16203" max="16204" width="6.7109375" style="23" customWidth="1"/>
    <col min="16205" max="16205" width="7.7109375" style="23" customWidth="1"/>
    <col min="16206" max="16206" width="6.7109375" style="23" customWidth="1"/>
    <col min="16207" max="16209" width="8" style="23" customWidth="1"/>
    <col min="16210" max="16384" width="9.140625" style="23"/>
  </cols>
  <sheetData>
    <row r="1" spans="1:79" ht="13.5" thickBot="1" x14ac:dyDescent="0.25"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1173"/>
      <c r="BW1" s="865"/>
      <c r="BX1" s="865"/>
    </row>
    <row r="2" spans="1:79" ht="13.5" thickBot="1" x14ac:dyDescent="0.25">
      <c r="A2" s="662" t="s">
        <v>2</v>
      </c>
      <c r="B2" s="663"/>
      <c r="C2" s="663"/>
      <c r="D2" s="975"/>
      <c r="E2" s="975"/>
      <c r="F2" s="664"/>
      <c r="G2" s="976"/>
      <c r="H2" s="977"/>
      <c r="I2" s="868">
        <v>1</v>
      </c>
      <c r="J2" s="869" t="s">
        <v>216</v>
      </c>
      <c r="K2" s="978"/>
      <c r="L2" s="868">
        <v>2</v>
      </c>
      <c r="M2" s="667" t="s">
        <v>216</v>
      </c>
      <c r="N2" s="977"/>
      <c r="O2" s="868">
        <v>3</v>
      </c>
      <c r="P2" s="869" t="s">
        <v>216</v>
      </c>
      <c r="Q2" s="978"/>
      <c r="R2" s="868">
        <v>4</v>
      </c>
      <c r="S2" s="667" t="s">
        <v>216</v>
      </c>
      <c r="T2" s="977"/>
      <c r="U2" s="868">
        <v>5</v>
      </c>
      <c r="V2" s="869" t="s">
        <v>216</v>
      </c>
      <c r="W2" s="977"/>
      <c r="X2" s="868">
        <v>6</v>
      </c>
      <c r="Y2" s="869" t="s">
        <v>216</v>
      </c>
      <c r="Z2" s="978"/>
      <c r="AA2" s="868">
        <v>7</v>
      </c>
      <c r="AB2" s="667" t="s">
        <v>216</v>
      </c>
      <c r="AC2" s="977"/>
      <c r="AD2" s="670">
        <v>8</v>
      </c>
      <c r="AE2" s="869" t="s">
        <v>216</v>
      </c>
      <c r="AF2" s="978"/>
      <c r="AG2" s="670">
        <v>9</v>
      </c>
      <c r="AH2" s="667" t="s">
        <v>216</v>
      </c>
      <c r="AI2" s="977"/>
      <c r="AJ2" s="670">
        <v>10</v>
      </c>
      <c r="AK2" s="869" t="s">
        <v>216</v>
      </c>
      <c r="AL2" s="977"/>
      <c r="AM2" s="670">
        <v>11</v>
      </c>
      <c r="AN2" s="869" t="s">
        <v>216</v>
      </c>
      <c r="AO2" s="978"/>
      <c r="AP2" s="670">
        <v>12</v>
      </c>
      <c r="AQ2" s="667" t="s">
        <v>216</v>
      </c>
      <c r="AR2" s="977"/>
      <c r="AS2" s="670">
        <v>13</v>
      </c>
      <c r="AT2" s="869" t="s">
        <v>216</v>
      </c>
      <c r="AU2" s="978"/>
      <c r="AV2" s="670">
        <v>14</v>
      </c>
      <c r="AW2" s="667" t="s">
        <v>216</v>
      </c>
      <c r="AX2" s="977"/>
      <c r="AY2" s="670">
        <v>15</v>
      </c>
      <c r="AZ2" s="869" t="s">
        <v>216</v>
      </c>
      <c r="BA2" s="977"/>
      <c r="BB2" s="670">
        <v>16</v>
      </c>
      <c r="BC2" s="869" t="s">
        <v>216</v>
      </c>
      <c r="BD2" s="978"/>
      <c r="BE2" s="670">
        <v>17</v>
      </c>
      <c r="BF2" s="869" t="s">
        <v>216</v>
      </c>
      <c r="BG2" s="977"/>
      <c r="BH2" s="670">
        <v>18</v>
      </c>
      <c r="BI2" s="869" t="s">
        <v>216</v>
      </c>
      <c r="BJ2" s="977"/>
      <c r="BK2" s="670">
        <v>19</v>
      </c>
      <c r="BL2" s="869" t="s">
        <v>216</v>
      </c>
      <c r="BM2" s="977"/>
      <c r="BN2" s="670">
        <v>20</v>
      </c>
      <c r="BO2" s="869" t="s">
        <v>216</v>
      </c>
      <c r="BP2" s="977"/>
      <c r="BQ2" s="670">
        <v>21</v>
      </c>
      <c r="BR2" s="869" t="s">
        <v>216</v>
      </c>
      <c r="BS2" s="977"/>
      <c r="BT2" s="670">
        <v>22</v>
      </c>
      <c r="BU2" s="869" t="s">
        <v>216</v>
      </c>
      <c r="BV2" s="977"/>
      <c r="BW2" s="670">
        <v>23</v>
      </c>
      <c r="BX2" s="869" t="s">
        <v>216</v>
      </c>
      <c r="BY2" s="977"/>
      <c r="BZ2" s="673" t="s">
        <v>217</v>
      </c>
      <c r="CA2" s="869" t="s">
        <v>216</v>
      </c>
    </row>
    <row r="3" spans="1:79" x14ac:dyDescent="0.2">
      <c r="A3" s="662" t="s">
        <v>218</v>
      </c>
      <c r="B3" s="663"/>
      <c r="C3" s="870" t="s">
        <v>219</v>
      </c>
      <c r="D3" s="980"/>
      <c r="E3" s="980"/>
      <c r="F3" s="976"/>
      <c r="G3" s="976"/>
      <c r="H3" s="679" t="s">
        <v>17</v>
      </c>
      <c r="I3" s="680" t="s">
        <v>18</v>
      </c>
      <c r="J3" s="681" t="s">
        <v>19</v>
      </c>
      <c r="K3" s="682" t="s">
        <v>17</v>
      </c>
      <c r="L3" s="680" t="s">
        <v>18</v>
      </c>
      <c r="M3" s="683" t="s">
        <v>19</v>
      </c>
      <c r="N3" s="679" t="s">
        <v>17</v>
      </c>
      <c r="O3" s="680" t="s">
        <v>18</v>
      </c>
      <c r="P3" s="681" t="s">
        <v>19</v>
      </c>
      <c r="Q3" s="682" t="s">
        <v>17</v>
      </c>
      <c r="R3" s="680" t="s">
        <v>18</v>
      </c>
      <c r="S3" s="683" t="s">
        <v>19</v>
      </c>
      <c r="T3" s="679" t="s">
        <v>17</v>
      </c>
      <c r="U3" s="680" t="s">
        <v>18</v>
      </c>
      <c r="V3" s="681" t="s">
        <v>19</v>
      </c>
      <c r="W3" s="679" t="s">
        <v>17</v>
      </c>
      <c r="X3" s="680" t="s">
        <v>18</v>
      </c>
      <c r="Y3" s="681" t="s">
        <v>19</v>
      </c>
      <c r="Z3" s="682" t="s">
        <v>17</v>
      </c>
      <c r="AA3" s="680" t="s">
        <v>18</v>
      </c>
      <c r="AB3" s="683" t="s">
        <v>19</v>
      </c>
      <c r="AC3" s="679" t="s">
        <v>17</v>
      </c>
      <c r="AD3" s="680" t="s">
        <v>18</v>
      </c>
      <c r="AE3" s="681" t="s">
        <v>19</v>
      </c>
      <c r="AF3" s="682" t="s">
        <v>17</v>
      </c>
      <c r="AG3" s="680" t="s">
        <v>18</v>
      </c>
      <c r="AH3" s="683" t="s">
        <v>19</v>
      </c>
      <c r="AI3" s="679" t="s">
        <v>17</v>
      </c>
      <c r="AJ3" s="680" t="s">
        <v>18</v>
      </c>
      <c r="AK3" s="681" t="s">
        <v>19</v>
      </c>
      <c r="AL3" s="679" t="s">
        <v>17</v>
      </c>
      <c r="AM3" s="680" t="s">
        <v>18</v>
      </c>
      <c r="AN3" s="681" t="s">
        <v>19</v>
      </c>
      <c r="AO3" s="682" t="s">
        <v>17</v>
      </c>
      <c r="AP3" s="680" t="s">
        <v>18</v>
      </c>
      <c r="AQ3" s="683" t="s">
        <v>19</v>
      </c>
      <c r="AR3" s="679" t="s">
        <v>17</v>
      </c>
      <c r="AS3" s="680" t="s">
        <v>18</v>
      </c>
      <c r="AT3" s="681" t="s">
        <v>19</v>
      </c>
      <c r="AU3" s="682" t="s">
        <v>17</v>
      </c>
      <c r="AV3" s="680" t="s">
        <v>18</v>
      </c>
      <c r="AW3" s="683" t="s">
        <v>19</v>
      </c>
      <c r="AX3" s="679" t="s">
        <v>17</v>
      </c>
      <c r="AY3" s="680" t="s">
        <v>18</v>
      </c>
      <c r="AZ3" s="681" t="s">
        <v>19</v>
      </c>
      <c r="BA3" s="679" t="s">
        <v>17</v>
      </c>
      <c r="BB3" s="680" t="s">
        <v>18</v>
      </c>
      <c r="BC3" s="681" t="s">
        <v>19</v>
      </c>
      <c r="BD3" s="684" t="s">
        <v>17</v>
      </c>
      <c r="BE3" s="680" t="s">
        <v>18</v>
      </c>
      <c r="BF3" s="681" t="s">
        <v>19</v>
      </c>
      <c r="BG3" s="685" t="s">
        <v>17</v>
      </c>
      <c r="BH3" s="680" t="s">
        <v>18</v>
      </c>
      <c r="BI3" s="681" t="s">
        <v>19</v>
      </c>
      <c r="BJ3" s="685" t="s">
        <v>17</v>
      </c>
      <c r="BK3" s="680" t="s">
        <v>18</v>
      </c>
      <c r="BL3" s="681" t="s">
        <v>19</v>
      </c>
      <c r="BM3" s="685" t="s">
        <v>17</v>
      </c>
      <c r="BN3" s="680" t="s">
        <v>18</v>
      </c>
      <c r="BO3" s="681" t="s">
        <v>19</v>
      </c>
      <c r="BP3" s="685" t="s">
        <v>17</v>
      </c>
      <c r="BQ3" s="680" t="s">
        <v>18</v>
      </c>
      <c r="BR3" s="681" t="s">
        <v>19</v>
      </c>
      <c r="BS3" s="685" t="s">
        <v>17</v>
      </c>
      <c r="BT3" s="680" t="s">
        <v>18</v>
      </c>
      <c r="BU3" s="681" t="s">
        <v>19</v>
      </c>
      <c r="BV3" s="685" t="s">
        <v>17</v>
      </c>
      <c r="BW3" s="680" t="s">
        <v>18</v>
      </c>
      <c r="BX3" s="681" t="s">
        <v>19</v>
      </c>
      <c r="BY3" s="685" t="s">
        <v>17</v>
      </c>
      <c r="BZ3" s="680" t="s">
        <v>18</v>
      </c>
      <c r="CA3" s="681" t="s">
        <v>19</v>
      </c>
    </row>
    <row r="4" spans="1:79" ht="13.5" thickBot="1" x14ac:dyDescent="0.25">
      <c r="A4" s="799" t="s">
        <v>220</v>
      </c>
      <c r="B4" s="871"/>
      <c r="C4" s="982" t="s">
        <v>221</v>
      </c>
      <c r="D4" s="769"/>
      <c r="E4" s="769"/>
      <c r="F4" s="769"/>
      <c r="G4" s="769"/>
      <c r="H4" s="1237" t="s">
        <v>20</v>
      </c>
      <c r="I4" s="1238" t="s">
        <v>21</v>
      </c>
      <c r="J4" s="1239" t="s">
        <v>22</v>
      </c>
      <c r="K4" s="1240" t="s">
        <v>20</v>
      </c>
      <c r="L4" s="1238" t="s">
        <v>21</v>
      </c>
      <c r="M4" s="1241" t="s">
        <v>22</v>
      </c>
      <c r="N4" s="1237" t="s">
        <v>20</v>
      </c>
      <c r="O4" s="1238" t="s">
        <v>21</v>
      </c>
      <c r="P4" s="1239" t="s">
        <v>22</v>
      </c>
      <c r="Q4" s="1240" t="s">
        <v>20</v>
      </c>
      <c r="R4" s="1238" t="s">
        <v>21</v>
      </c>
      <c r="S4" s="1241" t="s">
        <v>22</v>
      </c>
      <c r="T4" s="1237" t="s">
        <v>20</v>
      </c>
      <c r="U4" s="1238" t="s">
        <v>21</v>
      </c>
      <c r="V4" s="1239" t="s">
        <v>22</v>
      </c>
      <c r="W4" s="1237" t="s">
        <v>20</v>
      </c>
      <c r="X4" s="1238" t="s">
        <v>21</v>
      </c>
      <c r="Y4" s="1239" t="s">
        <v>22</v>
      </c>
      <c r="Z4" s="1240" t="s">
        <v>20</v>
      </c>
      <c r="AA4" s="1238" t="s">
        <v>21</v>
      </c>
      <c r="AB4" s="1241" t="s">
        <v>22</v>
      </c>
      <c r="AC4" s="1237" t="s">
        <v>20</v>
      </c>
      <c r="AD4" s="1238" t="s">
        <v>21</v>
      </c>
      <c r="AE4" s="1239" t="s">
        <v>22</v>
      </c>
      <c r="AF4" s="1240" t="s">
        <v>20</v>
      </c>
      <c r="AG4" s="1238" t="s">
        <v>21</v>
      </c>
      <c r="AH4" s="1241" t="s">
        <v>22</v>
      </c>
      <c r="AI4" s="1237" t="s">
        <v>20</v>
      </c>
      <c r="AJ4" s="1238" t="s">
        <v>21</v>
      </c>
      <c r="AK4" s="1239" t="s">
        <v>22</v>
      </c>
      <c r="AL4" s="1237" t="s">
        <v>20</v>
      </c>
      <c r="AM4" s="1238" t="s">
        <v>21</v>
      </c>
      <c r="AN4" s="1239" t="s">
        <v>22</v>
      </c>
      <c r="AO4" s="1240" t="s">
        <v>20</v>
      </c>
      <c r="AP4" s="1238" t="s">
        <v>21</v>
      </c>
      <c r="AQ4" s="1241" t="s">
        <v>22</v>
      </c>
      <c r="AR4" s="1237" t="s">
        <v>20</v>
      </c>
      <c r="AS4" s="1238" t="s">
        <v>21</v>
      </c>
      <c r="AT4" s="1239" t="s">
        <v>22</v>
      </c>
      <c r="AU4" s="1240" t="s">
        <v>20</v>
      </c>
      <c r="AV4" s="1238" t="s">
        <v>21</v>
      </c>
      <c r="AW4" s="1241" t="s">
        <v>22</v>
      </c>
      <c r="AX4" s="1237" t="s">
        <v>20</v>
      </c>
      <c r="AY4" s="1238" t="s">
        <v>21</v>
      </c>
      <c r="AZ4" s="1239" t="s">
        <v>22</v>
      </c>
      <c r="BA4" s="1237" t="s">
        <v>20</v>
      </c>
      <c r="BB4" s="1238" t="s">
        <v>21</v>
      </c>
      <c r="BC4" s="1239" t="s">
        <v>22</v>
      </c>
      <c r="BD4" s="1240" t="s">
        <v>20</v>
      </c>
      <c r="BE4" s="1238" t="s">
        <v>21</v>
      </c>
      <c r="BF4" s="1239" t="s">
        <v>22</v>
      </c>
      <c r="BG4" s="1237" t="s">
        <v>20</v>
      </c>
      <c r="BH4" s="1238" t="s">
        <v>21</v>
      </c>
      <c r="BI4" s="1239" t="s">
        <v>22</v>
      </c>
      <c r="BJ4" s="1237" t="s">
        <v>20</v>
      </c>
      <c r="BK4" s="1238" t="s">
        <v>21</v>
      </c>
      <c r="BL4" s="1239" t="s">
        <v>22</v>
      </c>
      <c r="BM4" s="1237" t="s">
        <v>20</v>
      </c>
      <c r="BN4" s="1238" t="s">
        <v>21</v>
      </c>
      <c r="BO4" s="1239" t="s">
        <v>22</v>
      </c>
      <c r="BP4" s="1237" t="s">
        <v>20</v>
      </c>
      <c r="BQ4" s="1238" t="s">
        <v>21</v>
      </c>
      <c r="BR4" s="1239" t="s">
        <v>22</v>
      </c>
      <c r="BS4" s="1237" t="s">
        <v>20</v>
      </c>
      <c r="BT4" s="1238" t="s">
        <v>21</v>
      </c>
      <c r="BU4" s="1239" t="s">
        <v>22</v>
      </c>
      <c r="BV4" s="1237" t="s">
        <v>20</v>
      </c>
      <c r="BW4" s="1238" t="s">
        <v>21</v>
      </c>
      <c r="BX4" s="1239" t="s">
        <v>22</v>
      </c>
      <c r="BY4" s="1237" t="s">
        <v>20</v>
      </c>
      <c r="BZ4" s="1238" t="s">
        <v>21</v>
      </c>
      <c r="CA4" s="1239" t="s">
        <v>22</v>
      </c>
    </row>
    <row r="5" spans="1:79" x14ac:dyDescent="0.2">
      <c r="A5" s="989"/>
      <c r="B5" s="752"/>
      <c r="C5" s="753"/>
      <c r="D5" s="751"/>
      <c r="E5" s="752"/>
      <c r="F5" s="1242" t="s">
        <v>222</v>
      </c>
      <c r="G5" s="1017"/>
      <c r="H5" s="1001"/>
      <c r="I5" s="760"/>
      <c r="J5" s="1000"/>
      <c r="K5" s="1001"/>
      <c r="L5" s="760"/>
      <c r="M5" s="1000"/>
      <c r="N5" s="1001"/>
      <c r="O5" s="760"/>
      <c r="P5" s="1000"/>
      <c r="Q5" s="1001"/>
      <c r="R5" s="760"/>
      <c r="S5" s="1000"/>
      <c r="T5" s="1001"/>
      <c r="U5" s="760"/>
      <c r="V5" s="1000"/>
      <c r="W5" s="1001"/>
      <c r="X5" s="760"/>
      <c r="Y5" s="1000"/>
      <c r="Z5" s="1001"/>
      <c r="AA5" s="999"/>
      <c r="AB5" s="1000"/>
      <c r="AC5" s="1001"/>
      <c r="AD5" s="999"/>
      <c r="AE5" s="1000"/>
      <c r="AF5" s="1001"/>
      <c r="AG5" s="999"/>
      <c r="AH5" s="1000"/>
      <c r="AI5" s="1001"/>
      <c r="AJ5" s="999"/>
      <c r="AK5" s="1000"/>
      <c r="AL5" s="1001"/>
      <c r="AM5" s="999"/>
      <c r="AN5" s="1000"/>
      <c r="AO5" s="998"/>
      <c r="AP5" s="999"/>
      <c r="AQ5" s="1002"/>
      <c r="AR5" s="1001"/>
      <c r="AS5" s="999"/>
      <c r="AT5" s="1000"/>
      <c r="AU5" s="998"/>
      <c r="AV5" s="999"/>
      <c r="AW5" s="1002"/>
      <c r="AX5" s="1001"/>
      <c r="AY5" s="999"/>
      <c r="AZ5" s="1000"/>
      <c r="BA5" s="1001"/>
      <c r="BB5" s="999"/>
      <c r="BC5" s="1000"/>
      <c r="BD5" s="998"/>
      <c r="BE5" s="999"/>
      <c r="BF5" s="1000"/>
      <c r="BG5" s="1001"/>
      <c r="BH5" s="999"/>
      <c r="BI5" s="1000"/>
      <c r="BJ5" s="1001"/>
      <c r="BK5" s="999"/>
      <c r="BL5" s="1000"/>
      <c r="BM5" s="1001"/>
      <c r="BN5" s="999"/>
      <c r="BO5" s="1000"/>
      <c r="BP5" s="1001"/>
      <c r="BQ5" s="999"/>
      <c r="BR5" s="1000"/>
      <c r="BS5" s="1001"/>
      <c r="BT5" s="999"/>
      <c r="BU5" s="1000"/>
      <c r="BV5" s="1001"/>
      <c r="BW5" s="999"/>
      <c r="BX5" s="1000"/>
      <c r="BY5" s="1001"/>
      <c r="BZ5" s="999"/>
      <c r="CA5" s="1000"/>
    </row>
    <row r="6" spans="1:79" s="865" customFormat="1" x14ac:dyDescent="0.2">
      <c r="A6" s="778"/>
      <c r="B6" s="1003"/>
      <c r="C6" s="772"/>
      <c r="D6" s="770" t="s">
        <v>24</v>
      </c>
      <c r="E6" s="771"/>
      <c r="F6" s="1205" t="s">
        <v>223</v>
      </c>
      <c r="G6" s="1021"/>
      <c r="H6" s="711">
        <v>11</v>
      </c>
      <c r="I6" s="993">
        <v>0.22</v>
      </c>
      <c r="J6" s="1004">
        <v>0.06</v>
      </c>
      <c r="K6" s="711">
        <v>11</v>
      </c>
      <c r="L6" s="993">
        <v>0.22</v>
      </c>
      <c r="M6" s="1004">
        <v>0.06</v>
      </c>
      <c r="N6" s="711">
        <v>11</v>
      </c>
      <c r="O6" s="993">
        <v>0.21</v>
      </c>
      <c r="P6" s="1004">
        <v>0.05</v>
      </c>
      <c r="Q6" s="711">
        <v>11</v>
      </c>
      <c r="R6" s="993">
        <v>0.21</v>
      </c>
      <c r="S6" s="1004">
        <v>0.06</v>
      </c>
      <c r="T6" s="711">
        <v>11</v>
      </c>
      <c r="U6" s="993">
        <v>0.22</v>
      </c>
      <c r="V6" s="1004">
        <v>0.05</v>
      </c>
      <c r="W6" s="711">
        <v>11</v>
      </c>
      <c r="X6" s="993">
        <v>0.22</v>
      </c>
      <c r="Y6" s="1004">
        <f>Y19+Y29</f>
        <v>4.8263999999999994E-2</v>
      </c>
      <c r="Z6" s="711">
        <v>13</v>
      </c>
      <c r="AA6" s="993">
        <v>0.26</v>
      </c>
      <c r="AB6" s="1004">
        <v>0.06</v>
      </c>
      <c r="AC6" s="711">
        <v>11</v>
      </c>
      <c r="AD6" s="993">
        <v>0.22</v>
      </c>
      <c r="AE6" s="1004">
        <v>0.05</v>
      </c>
      <c r="AF6" s="711">
        <v>11</v>
      </c>
      <c r="AG6" s="993">
        <v>0.22</v>
      </c>
      <c r="AH6" s="1004">
        <v>0.06</v>
      </c>
      <c r="AI6" s="711">
        <v>11</v>
      </c>
      <c r="AJ6" s="993">
        <v>0.22</v>
      </c>
      <c r="AK6" s="1004">
        <v>0.06</v>
      </c>
      <c r="AL6" s="711">
        <v>11</v>
      </c>
      <c r="AM6" s="993">
        <v>0.22</v>
      </c>
      <c r="AN6" s="1004">
        <v>0.06</v>
      </c>
      <c r="AO6" s="711">
        <v>12</v>
      </c>
      <c r="AP6" s="993">
        <v>0.25</v>
      </c>
      <c r="AQ6" s="1004">
        <v>0.08</v>
      </c>
      <c r="AR6" s="711">
        <v>13</v>
      </c>
      <c r="AS6" s="993">
        <v>0.27</v>
      </c>
      <c r="AT6" s="1004">
        <v>0.09</v>
      </c>
      <c r="AU6" s="711">
        <v>12</v>
      </c>
      <c r="AV6" s="993">
        <v>0.25</v>
      </c>
      <c r="AW6" s="1004">
        <v>0.08</v>
      </c>
      <c r="AX6" s="711">
        <v>13</v>
      </c>
      <c r="AY6" s="993">
        <v>0.26</v>
      </c>
      <c r="AZ6" s="1004">
        <v>0.09</v>
      </c>
      <c r="BA6" s="711">
        <v>15</v>
      </c>
      <c r="BB6" s="993">
        <v>0.31</v>
      </c>
      <c r="BC6" s="1004">
        <v>0.09</v>
      </c>
      <c r="BD6" s="711">
        <v>16</v>
      </c>
      <c r="BE6" s="993">
        <v>0.33</v>
      </c>
      <c r="BF6" s="1004">
        <v>0.09</v>
      </c>
      <c r="BG6" s="711">
        <v>16</v>
      </c>
      <c r="BH6" s="993">
        <v>0.34</v>
      </c>
      <c r="BI6" s="1004">
        <v>0.09</v>
      </c>
      <c r="BJ6" s="711">
        <v>16</v>
      </c>
      <c r="BK6" s="993">
        <v>0.34</v>
      </c>
      <c r="BL6" s="1004">
        <v>0.09</v>
      </c>
      <c r="BM6" s="711">
        <v>16</v>
      </c>
      <c r="BN6" s="993">
        <v>0.34</v>
      </c>
      <c r="BO6" s="1004">
        <v>0.09</v>
      </c>
      <c r="BP6" s="711">
        <v>16</v>
      </c>
      <c r="BQ6" s="993">
        <v>0.34</v>
      </c>
      <c r="BR6" s="1004">
        <v>0.09</v>
      </c>
      <c r="BS6" s="711">
        <v>15</v>
      </c>
      <c r="BT6" s="993">
        <v>0.3</v>
      </c>
      <c r="BU6" s="1004">
        <v>0.09</v>
      </c>
      <c r="BV6" s="711">
        <v>14</v>
      </c>
      <c r="BW6" s="993">
        <v>0.28999999999999998</v>
      </c>
      <c r="BX6" s="1004">
        <v>0.09</v>
      </c>
      <c r="BY6" s="711">
        <v>13</v>
      </c>
      <c r="BZ6" s="993">
        <v>0.28000000000000003</v>
      </c>
      <c r="CA6" s="1004">
        <v>0.11</v>
      </c>
    </row>
    <row r="7" spans="1:79" ht="13.5" customHeight="1" thickBot="1" x14ac:dyDescent="0.25">
      <c r="A7" s="778"/>
      <c r="B7" s="1005"/>
      <c r="C7" s="772"/>
      <c r="D7" s="767"/>
      <c r="E7" s="765"/>
      <c r="F7" s="1243"/>
      <c r="G7" s="865"/>
      <c r="H7" s="1111"/>
      <c r="I7" s="1013"/>
      <c r="J7" s="1039"/>
      <c r="K7" s="1111"/>
      <c r="L7" s="1013"/>
      <c r="M7" s="1039"/>
      <c r="N7" s="1111"/>
      <c r="O7" s="1013"/>
      <c r="P7" s="1039"/>
      <c r="Q7" s="1111"/>
      <c r="R7" s="1013"/>
      <c r="S7" s="1039"/>
      <c r="T7" s="1111"/>
      <c r="U7" s="1013"/>
      <c r="V7" s="1039"/>
      <c r="W7" s="1111"/>
      <c r="X7" s="1013"/>
      <c r="Y7" s="1039"/>
      <c r="Z7" s="1025"/>
      <c r="AA7" s="1013"/>
      <c r="AB7" s="1014"/>
      <c r="AC7" s="1111"/>
      <c r="AD7" s="1013"/>
      <c r="AE7" s="1039"/>
      <c r="AF7" s="1111"/>
      <c r="AG7" s="1013"/>
      <c r="AH7" s="1039"/>
      <c r="AI7" s="1111"/>
      <c r="AJ7" s="1013"/>
      <c r="AK7" s="1039"/>
      <c r="AL7" s="1111"/>
      <c r="AM7" s="1013"/>
      <c r="AN7" s="1039"/>
      <c r="AO7" s="1176"/>
      <c r="AP7" s="1013"/>
      <c r="AQ7" s="1244"/>
      <c r="AR7" s="1111"/>
      <c r="AS7" s="1013"/>
      <c r="AT7" s="1039"/>
      <c r="AU7" s="1176"/>
      <c r="AV7" s="1013"/>
      <c r="AW7" s="1244"/>
      <c r="AX7" s="1111"/>
      <c r="AY7" s="1013"/>
      <c r="AZ7" s="1039"/>
      <c r="BA7" s="1111"/>
      <c r="BB7" s="1013"/>
      <c r="BC7" s="1039"/>
      <c r="BD7" s="1176"/>
      <c r="BE7" s="1013"/>
      <c r="BF7" s="1039"/>
      <c r="BG7" s="1111"/>
      <c r="BH7" s="1013"/>
      <c r="BI7" s="1039"/>
      <c r="BJ7" s="1111"/>
      <c r="BK7" s="1013"/>
      <c r="BL7" s="1039"/>
      <c r="BM7" s="1111"/>
      <c r="BN7" s="1013"/>
      <c r="BO7" s="1039"/>
      <c r="BP7" s="1111"/>
      <c r="BQ7" s="1013"/>
      <c r="BR7" s="1039"/>
      <c r="BS7" s="1111"/>
      <c r="BT7" s="1013"/>
      <c r="BU7" s="1039"/>
      <c r="BV7" s="1111"/>
      <c r="BW7" s="1013"/>
      <c r="BX7" s="1039"/>
      <c r="BY7" s="1111"/>
      <c r="BZ7" s="1013"/>
      <c r="CA7" s="1039"/>
    </row>
    <row r="8" spans="1:79" s="1254" customFormat="1" x14ac:dyDescent="0.2">
      <c r="A8" s="1245"/>
      <c r="B8" s="1246" t="s">
        <v>23</v>
      </c>
      <c r="C8" s="1247">
        <v>2.5</v>
      </c>
      <c r="D8" s="1248"/>
      <c r="E8" s="1249"/>
      <c r="F8" s="1250" t="s">
        <v>222</v>
      </c>
      <c r="G8" s="1157"/>
      <c r="H8" s="1251"/>
      <c r="I8" s="1252">
        <v>123</v>
      </c>
      <c r="J8" s="1253"/>
      <c r="K8" s="1251"/>
      <c r="L8" s="1252">
        <v>123</v>
      </c>
      <c r="M8" s="1253"/>
      <c r="N8" s="1251"/>
      <c r="O8" s="1252">
        <v>123</v>
      </c>
      <c r="P8" s="1253"/>
      <c r="Q8" s="1251"/>
      <c r="R8" s="1252">
        <v>123</v>
      </c>
      <c r="S8" s="1253"/>
      <c r="T8" s="1251"/>
      <c r="U8" s="1252">
        <v>123</v>
      </c>
      <c r="V8" s="1253"/>
      <c r="W8" s="1251"/>
      <c r="X8" s="1252">
        <v>123</v>
      </c>
      <c r="Y8" s="1253"/>
      <c r="Z8" s="1251"/>
      <c r="AA8" s="1252">
        <v>122</v>
      </c>
      <c r="AB8" s="1253"/>
      <c r="AC8" s="1251"/>
      <c r="AD8" s="1252">
        <v>121</v>
      </c>
      <c r="AE8" s="1253"/>
      <c r="AF8" s="1251"/>
      <c r="AG8" s="1252">
        <v>121</v>
      </c>
      <c r="AH8" s="1253"/>
      <c r="AI8" s="1251"/>
      <c r="AJ8" s="1252">
        <v>122</v>
      </c>
      <c r="AK8" s="1253"/>
      <c r="AL8" s="1251"/>
      <c r="AM8" s="1252">
        <v>122</v>
      </c>
      <c r="AN8" s="1253"/>
      <c r="AO8" s="1251"/>
      <c r="AP8" s="1252">
        <v>122</v>
      </c>
      <c r="AQ8" s="1253"/>
      <c r="AR8" s="1251"/>
      <c r="AS8" s="1252">
        <v>123</v>
      </c>
      <c r="AT8" s="1253"/>
      <c r="AU8" s="1251"/>
      <c r="AV8" s="1252">
        <v>123</v>
      </c>
      <c r="AW8" s="1253"/>
      <c r="AX8" s="1251"/>
      <c r="AY8" s="1252">
        <v>123</v>
      </c>
      <c r="AZ8" s="1253"/>
      <c r="BA8" s="1251"/>
      <c r="BB8" s="1252">
        <v>122</v>
      </c>
      <c r="BC8" s="1253"/>
      <c r="BD8" s="1251"/>
      <c r="BE8" s="1252">
        <v>122</v>
      </c>
      <c r="BF8" s="1253"/>
      <c r="BG8" s="1251"/>
      <c r="BH8" s="1252">
        <v>123</v>
      </c>
      <c r="BI8" s="1253"/>
      <c r="BJ8" s="1251"/>
      <c r="BK8" s="1252">
        <v>123</v>
      </c>
      <c r="BL8" s="1253"/>
      <c r="BM8" s="1251"/>
      <c r="BN8" s="1252">
        <v>123</v>
      </c>
      <c r="BO8" s="1253"/>
      <c r="BP8" s="1251"/>
      <c r="BQ8" s="1252">
        <v>123</v>
      </c>
      <c r="BR8" s="1253"/>
      <c r="BS8" s="1251"/>
      <c r="BT8" s="1252">
        <v>122</v>
      </c>
      <c r="BU8" s="1253"/>
      <c r="BV8" s="1251"/>
      <c r="BW8" s="1252">
        <v>124</v>
      </c>
      <c r="BX8" s="1253"/>
      <c r="BY8" s="1251"/>
      <c r="BZ8" s="1252">
        <v>124</v>
      </c>
      <c r="CA8" s="1253"/>
    </row>
    <row r="9" spans="1:79" x14ac:dyDescent="0.2">
      <c r="A9" s="770"/>
      <c r="B9" s="771"/>
      <c r="C9" s="772"/>
      <c r="D9" s="865" t="s">
        <v>28</v>
      </c>
      <c r="E9" s="771"/>
      <c r="F9" s="1255" t="s">
        <v>223</v>
      </c>
      <c r="G9" s="1021"/>
      <c r="H9" s="1256"/>
      <c r="I9" s="1257">
        <v>10.8</v>
      </c>
      <c r="J9" s="1258"/>
      <c r="K9" s="1256"/>
      <c r="L9" s="1257">
        <v>10.8</v>
      </c>
      <c r="M9" s="1258"/>
      <c r="N9" s="1256"/>
      <c r="O9" s="1257">
        <v>10.8</v>
      </c>
      <c r="P9" s="1258"/>
      <c r="Q9" s="1256"/>
      <c r="R9" s="1257">
        <v>10.8</v>
      </c>
      <c r="S9" s="1258"/>
      <c r="T9" s="1256"/>
      <c r="U9" s="1257">
        <v>10.8</v>
      </c>
      <c r="V9" s="1258"/>
      <c r="W9" s="1256"/>
      <c r="X9" s="1257">
        <v>10.8</v>
      </c>
      <c r="Y9" s="1258"/>
      <c r="Z9" s="1256"/>
      <c r="AA9" s="1257">
        <v>10.7</v>
      </c>
      <c r="AB9" s="1258"/>
      <c r="AC9" s="1256"/>
      <c r="AD9" s="1257">
        <v>10.6</v>
      </c>
      <c r="AE9" s="1258"/>
      <c r="AF9" s="1256"/>
      <c r="AG9" s="1257">
        <v>10.6</v>
      </c>
      <c r="AH9" s="1258"/>
      <c r="AI9" s="1256"/>
      <c r="AJ9" s="1257">
        <v>10.7</v>
      </c>
      <c r="AK9" s="1258"/>
      <c r="AL9" s="1256"/>
      <c r="AM9" s="1257">
        <v>10.7</v>
      </c>
      <c r="AN9" s="1258"/>
      <c r="AO9" s="1256"/>
      <c r="AP9" s="1257">
        <v>10.7</v>
      </c>
      <c r="AQ9" s="1258"/>
      <c r="AR9" s="1256"/>
      <c r="AS9" s="1257">
        <v>10.8</v>
      </c>
      <c r="AT9" s="1258"/>
      <c r="AU9" s="1256"/>
      <c r="AV9" s="1257">
        <v>10.8</v>
      </c>
      <c r="AW9" s="1258"/>
      <c r="AX9" s="1256"/>
      <c r="AY9" s="1257">
        <v>10.8</v>
      </c>
      <c r="AZ9" s="1258"/>
      <c r="BA9" s="1256"/>
      <c r="BB9" s="1257">
        <v>10.7</v>
      </c>
      <c r="BC9" s="1012"/>
      <c r="BD9" s="1256"/>
      <c r="BE9" s="1257">
        <v>10.7</v>
      </c>
      <c r="BF9" s="1258"/>
      <c r="BG9" s="1256"/>
      <c r="BH9" s="1257">
        <v>10.8</v>
      </c>
      <c r="BI9" s="1258"/>
      <c r="BJ9" s="1256"/>
      <c r="BK9" s="1257">
        <v>10.8</v>
      </c>
      <c r="BL9" s="1258"/>
      <c r="BM9" s="1256"/>
      <c r="BN9" s="1257">
        <v>10.8</v>
      </c>
      <c r="BO9" s="1258"/>
      <c r="BP9" s="1256"/>
      <c r="BQ9" s="1257">
        <v>10.8</v>
      </c>
      <c r="BR9" s="1258"/>
      <c r="BS9" s="1256"/>
      <c r="BT9" s="1257">
        <v>10.7</v>
      </c>
      <c r="BU9" s="1258"/>
      <c r="BV9" s="1256"/>
      <c r="BW9" s="1257">
        <v>10.9</v>
      </c>
      <c r="BX9" s="1258"/>
      <c r="BY9" s="1256"/>
      <c r="BZ9" s="1257">
        <v>10.9</v>
      </c>
      <c r="CA9" s="1258"/>
    </row>
    <row r="10" spans="1:79" ht="13.5" thickBot="1" x14ac:dyDescent="0.25">
      <c r="A10" s="770"/>
      <c r="B10" s="771"/>
      <c r="C10" s="772"/>
      <c r="D10" s="769"/>
      <c r="E10" s="765"/>
      <c r="F10" s="1259"/>
      <c r="G10" s="1024"/>
      <c r="H10" s="1006"/>
      <c r="I10" s="865"/>
      <c r="J10" s="1260"/>
      <c r="K10" s="1006"/>
      <c r="L10" s="865"/>
      <c r="M10" s="1260"/>
      <c r="N10" s="1006"/>
      <c r="O10" s="865"/>
      <c r="P10" s="1260"/>
      <c r="Q10" s="1006"/>
      <c r="R10" s="865"/>
      <c r="S10" s="1260"/>
      <c r="T10" s="1006"/>
      <c r="U10" s="865"/>
      <c r="V10" s="1260"/>
      <c r="W10" s="1006"/>
      <c r="X10" s="865"/>
      <c r="Y10" s="1260"/>
      <c r="Z10" s="1006"/>
      <c r="AA10" s="865"/>
      <c r="AB10" s="1260"/>
      <c r="AC10" s="1006"/>
      <c r="AD10" s="865"/>
      <c r="AE10" s="1260"/>
      <c r="AF10" s="1006"/>
      <c r="AG10" s="865"/>
      <c r="AH10" s="1260"/>
      <c r="AI10" s="1006"/>
      <c r="AJ10" s="865"/>
      <c r="AK10" s="1260"/>
      <c r="AL10" s="1006"/>
      <c r="AM10" s="865"/>
      <c r="AN10" s="1260"/>
      <c r="AO10" s="1006"/>
      <c r="AP10" s="865"/>
      <c r="AQ10" s="1260"/>
      <c r="AR10" s="1006"/>
      <c r="AS10" s="865"/>
      <c r="AT10" s="1260"/>
      <c r="AU10" s="1006"/>
      <c r="AV10" s="865"/>
      <c r="AW10" s="1260"/>
      <c r="AX10" s="1006"/>
      <c r="AY10" s="865"/>
      <c r="AZ10" s="1260"/>
      <c r="BA10" s="1006"/>
      <c r="BB10" s="865"/>
      <c r="BC10" s="1260"/>
      <c r="BD10" s="1006"/>
      <c r="BE10" s="865"/>
      <c r="BF10" s="1260"/>
      <c r="BG10" s="1006"/>
      <c r="BH10" s="865"/>
      <c r="BI10" s="1260"/>
      <c r="BJ10" s="1006"/>
      <c r="BK10" s="865"/>
      <c r="BL10" s="1260"/>
      <c r="BM10" s="1006"/>
      <c r="BN10" s="865"/>
      <c r="BO10" s="1260"/>
      <c r="BP10" s="1006"/>
      <c r="BQ10" s="865"/>
      <c r="BR10" s="1260"/>
      <c r="BS10" s="1006"/>
      <c r="BT10" s="865"/>
      <c r="BU10" s="1260"/>
      <c r="BV10" s="1006"/>
      <c r="BW10" s="865"/>
      <c r="BX10" s="1260"/>
      <c r="BY10" s="1006"/>
      <c r="BZ10" s="865"/>
      <c r="CA10" s="1260"/>
    </row>
    <row r="11" spans="1:79" ht="13.5" thickBot="1" x14ac:dyDescent="0.25">
      <c r="A11" s="764"/>
      <c r="B11" s="765"/>
      <c r="C11" s="1046"/>
      <c r="D11" s="978" t="s">
        <v>27</v>
      </c>
      <c r="E11" s="978"/>
      <c r="F11" s="1261"/>
      <c r="G11" s="978"/>
      <c r="H11" s="977"/>
      <c r="I11" s="978">
        <v>21</v>
      </c>
      <c r="J11" s="1029"/>
      <c r="K11" s="977"/>
      <c r="L11" s="978">
        <v>21</v>
      </c>
      <c r="M11" s="1029"/>
      <c r="N11" s="977"/>
      <c r="O11" s="978">
        <v>21</v>
      </c>
      <c r="P11" s="1029"/>
      <c r="Q11" s="977"/>
      <c r="R11" s="978">
        <v>21</v>
      </c>
      <c r="S11" s="1029"/>
      <c r="T11" s="977"/>
      <c r="U11" s="978">
        <v>21</v>
      </c>
      <c r="V11" s="1029"/>
      <c r="W11" s="977"/>
      <c r="X11" s="978">
        <v>21</v>
      </c>
      <c r="Y11" s="1029"/>
      <c r="Z11" s="977"/>
      <c r="AA11" s="978">
        <v>21</v>
      </c>
      <c r="AB11" s="1029"/>
      <c r="AC11" s="977"/>
      <c r="AD11" s="978">
        <v>21</v>
      </c>
      <c r="AE11" s="1029"/>
      <c r="AF11" s="977"/>
      <c r="AG11" s="978">
        <v>21</v>
      </c>
      <c r="AH11" s="1029"/>
      <c r="AI11" s="977"/>
      <c r="AJ11" s="978">
        <v>21</v>
      </c>
      <c r="AK11" s="1029"/>
      <c r="AL11" s="977"/>
      <c r="AM11" s="978">
        <v>21</v>
      </c>
      <c r="AN11" s="1029"/>
      <c r="AO11" s="977"/>
      <c r="AP11" s="978">
        <v>21</v>
      </c>
      <c r="AQ11" s="1029"/>
      <c r="AR11" s="977"/>
      <c r="AS11" s="978">
        <v>21</v>
      </c>
      <c r="AT11" s="1029"/>
      <c r="AU11" s="977"/>
      <c r="AV11" s="978">
        <v>21</v>
      </c>
      <c r="AW11" s="1029"/>
      <c r="AX11" s="977"/>
      <c r="AY11" s="978">
        <v>21</v>
      </c>
      <c r="AZ11" s="1029"/>
      <c r="BA11" s="977"/>
      <c r="BB11" s="978">
        <v>21</v>
      </c>
      <c r="BC11" s="1029"/>
      <c r="BD11" s="977"/>
      <c r="BE11" s="978">
        <v>21</v>
      </c>
      <c r="BF11" s="1029"/>
      <c r="BG11" s="977"/>
      <c r="BH11" s="978">
        <v>21</v>
      </c>
      <c r="BI11" s="1029"/>
      <c r="BJ11" s="977"/>
      <c r="BK11" s="978">
        <v>21</v>
      </c>
      <c r="BL11" s="1029"/>
      <c r="BM11" s="977"/>
      <c r="BN11" s="978">
        <v>21</v>
      </c>
      <c r="BO11" s="1029"/>
      <c r="BP11" s="977"/>
      <c r="BQ11" s="978">
        <v>21</v>
      </c>
      <c r="BR11" s="1029"/>
      <c r="BS11" s="977"/>
      <c r="BT11" s="978">
        <v>21</v>
      </c>
      <c r="BU11" s="1029"/>
      <c r="BV11" s="977"/>
      <c r="BW11" s="978">
        <v>21</v>
      </c>
      <c r="BX11" s="1029"/>
      <c r="BY11" s="977"/>
      <c r="BZ11" s="978">
        <v>21</v>
      </c>
      <c r="CA11" s="1029"/>
    </row>
    <row r="12" spans="1:79" x14ac:dyDescent="0.2">
      <c r="A12" s="751"/>
      <c r="B12" s="752"/>
      <c r="C12" s="753"/>
      <c r="D12" s="751"/>
      <c r="E12" s="752"/>
      <c r="F12" s="1202" t="s">
        <v>222</v>
      </c>
      <c r="G12" s="1017"/>
      <c r="H12" s="1001"/>
      <c r="I12" s="999"/>
      <c r="J12" s="1000"/>
      <c r="K12" s="1001"/>
      <c r="L12" s="999"/>
      <c r="M12" s="1000"/>
      <c r="N12" s="1001"/>
      <c r="O12" s="999"/>
      <c r="P12" s="1000"/>
      <c r="Q12" s="998"/>
      <c r="R12" s="999"/>
      <c r="S12" s="1002"/>
      <c r="T12" s="1001"/>
      <c r="U12" s="999"/>
      <c r="V12" s="1000"/>
      <c r="W12" s="1001"/>
      <c r="X12" s="999"/>
      <c r="Y12" s="1000"/>
      <c r="Z12" s="998"/>
      <c r="AA12" s="999"/>
      <c r="AB12" s="1002"/>
      <c r="AC12" s="1001"/>
      <c r="AD12" s="999"/>
      <c r="AE12" s="1000"/>
      <c r="AF12" s="998"/>
      <c r="AG12" s="999"/>
      <c r="AH12" s="1002"/>
      <c r="AI12" s="1001"/>
      <c r="AJ12" s="999"/>
      <c r="AK12" s="1000"/>
      <c r="AL12" s="1001"/>
      <c r="AM12" s="999"/>
      <c r="AN12" s="1000"/>
      <c r="AO12" s="998"/>
      <c r="AP12" s="999"/>
      <c r="AQ12" s="1002"/>
      <c r="AR12" s="1001"/>
      <c r="AS12" s="999"/>
      <c r="AT12" s="1000"/>
      <c r="AU12" s="998"/>
      <c r="AV12" s="999"/>
      <c r="AW12" s="1002"/>
      <c r="AX12" s="1001"/>
      <c r="AY12" s="999"/>
      <c r="AZ12" s="1000"/>
      <c r="BA12" s="1001"/>
      <c r="BB12" s="999"/>
      <c r="BC12" s="1000"/>
      <c r="BD12" s="998"/>
      <c r="BE12" s="999"/>
      <c r="BF12" s="1000"/>
      <c r="BG12" s="1001"/>
      <c r="BH12" s="999"/>
      <c r="BI12" s="1000"/>
      <c r="BJ12" s="1001"/>
      <c r="BK12" s="999"/>
      <c r="BL12" s="1000"/>
      <c r="BM12" s="1001"/>
      <c r="BN12" s="999"/>
      <c r="BO12" s="1000"/>
      <c r="BP12" s="1001"/>
      <c r="BQ12" s="999"/>
      <c r="BR12" s="1000"/>
      <c r="BS12" s="1001"/>
      <c r="BT12" s="999"/>
      <c r="BU12" s="1000"/>
      <c r="BV12" s="1001"/>
      <c r="BW12" s="999"/>
      <c r="BX12" s="1000"/>
      <c r="BY12" s="1001"/>
      <c r="BZ12" s="999"/>
      <c r="CA12" s="1000"/>
    </row>
    <row r="13" spans="1:79" x14ac:dyDescent="0.2">
      <c r="A13" s="770"/>
      <c r="B13" s="771"/>
      <c r="C13" s="772"/>
      <c r="D13" s="770" t="s">
        <v>24</v>
      </c>
      <c r="E13" s="771"/>
      <c r="F13" s="1255" t="s">
        <v>223</v>
      </c>
      <c r="G13" s="1038"/>
      <c r="H13" s="711">
        <v>9</v>
      </c>
      <c r="I13" s="993">
        <v>0.18</v>
      </c>
      <c r="J13" s="1004">
        <v>0.05</v>
      </c>
      <c r="K13" s="711">
        <v>9</v>
      </c>
      <c r="L13" s="993">
        <v>0.18</v>
      </c>
      <c r="M13" s="1004">
        <v>0.05</v>
      </c>
      <c r="N13" s="711">
        <v>9</v>
      </c>
      <c r="O13" s="993">
        <v>0.16</v>
      </c>
      <c r="P13" s="1004">
        <v>0.05</v>
      </c>
      <c r="Q13" s="711">
        <v>9</v>
      </c>
      <c r="R13" s="993">
        <v>0.16</v>
      </c>
      <c r="S13" s="1004">
        <v>0.05</v>
      </c>
      <c r="T13" s="711">
        <v>9</v>
      </c>
      <c r="U13" s="993">
        <v>0.2</v>
      </c>
      <c r="V13" s="1004">
        <v>0.04</v>
      </c>
      <c r="W13" s="711">
        <v>10</v>
      </c>
      <c r="X13" s="993">
        <v>0.2</v>
      </c>
      <c r="Y13" s="1004">
        <v>0.05</v>
      </c>
      <c r="Z13" s="711">
        <v>10</v>
      </c>
      <c r="AA13" s="993">
        <v>0.21</v>
      </c>
      <c r="AB13" s="1004">
        <v>0.05</v>
      </c>
      <c r="AC13" s="711">
        <v>13</v>
      </c>
      <c r="AD13" s="993">
        <v>0.24</v>
      </c>
      <c r="AE13" s="1004">
        <v>0.05</v>
      </c>
      <c r="AF13" s="711">
        <v>13</v>
      </c>
      <c r="AG13" s="993">
        <v>0.24</v>
      </c>
      <c r="AH13" s="1004">
        <v>0.16</v>
      </c>
      <c r="AI13" s="711">
        <v>13</v>
      </c>
      <c r="AJ13" s="993">
        <v>0.24</v>
      </c>
      <c r="AK13" s="1004">
        <v>0.16</v>
      </c>
      <c r="AL13" s="711">
        <v>13</v>
      </c>
      <c r="AM13" s="993">
        <v>0.24</v>
      </c>
      <c r="AN13" s="1004">
        <v>0.16</v>
      </c>
      <c r="AO13" s="711">
        <v>13</v>
      </c>
      <c r="AP13" s="993">
        <v>0.25</v>
      </c>
      <c r="AQ13" s="1004">
        <v>0.15</v>
      </c>
      <c r="AR13" s="711">
        <v>12</v>
      </c>
      <c r="AS13" s="993">
        <v>0.25</v>
      </c>
      <c r="AT13" s="1004">
        <v>0.14000000000000001</v>
      </c>
      <c r="AU13" s="711">
        <v>12</v>
      </c>
      <c r="AV13" s="993">
        <v>0.25</v>
      </c>
      <c r="AW13" s="1004">
        <v>0.15</v>
      </c>
      <c r="AX13" s="711">
        <v>13</v>
      </c>
      <c r="AY13" s="993">
        <v>0.26</v>
      </c>
      <c r="AZ13" s="1004">
        <v>0.14000000000000001</v>
      </c>
      <c r="BA13" s="711">
        <v>13</v>
      </c>
      <c r="BB13" s="993">
        <v>0.28000000000000003</v>
      </c>
      <c r="BC13" s="1004">
        <v>0.15</v>
      </c>
      <c r="BD13" s="711">
        <v>13</v>
      </c>
      <c r="BE13" s="993">
        <v>0.26</v>
      </c>
      <c r="BF13" s="1004">
        <v>0.12</v>
      </c>
      <c r="BG13" s="711">
        <v>12</v>
      </c>
      <c r="BH13" s="993">
        <v>0.25</v>
      </c>
      <c r="BI13" s="1004">
        <v>0.14000000000000001</v>
      </c>
      <c r="BJ13" s="711">
        <v>12</v>
      </c>
      <c r="BK13" s="993">
        <v>0.25</v>
      </c>
      <c r="BL13" s="1004">
        <v>0.14000000000000001</v>
      </c>
      <c r="BM13" s="711">
        <v>12</v>
      </c>
      <c r="BN13" s="993">
        <v>0.25</v>
      </c>
      <c r="BO13" s="1004">
        <v>0.14000000000000001</v>
      </c>
      <c r="BP13" s="711">
        <v>11</v>
      </c>
      <c r="BQ13" s="993">
        <v>0.23</v>
      </c>
      <c r="BR13" s="1004">
        <v>0.14000000000000001</v>
      </c>
      <c r="BS13" s="711">
        <v>11</v>
      </c>
      <c r="BT13" s="993">
        <v>0.24</v>
      </c>
      <c r="BU13" s="1004">
        <v>0.13</v>
      </c>
      <c r="BV13" s="711">
        <v>11</v>
      </c>
      <c r="BW13" s="993">
        <v>0.23</v>
      </c>
      <c r="BX13" s="1004">
        <v>0.14000000000000001</v>
      </c>
      <c r="BY13" s="711">
        <v>11</v>
      </c>
      <c r="BZ13" s="993">
        <v>0.22</v>
      </c>
      <c r="CA13" s="1004">
        <v>0.14000000000000001</v>
      </c>
    </row>
    <row r="14" spans="1:79" ht="13.5" thickBot="1" x14ac:dyDescent="0.25">
      <c r="A14" s="770"/>
      <c r="B14" s="771"/>
      <c r="C14" s="772"/>
      <c r="D14" s="767"/>
      <c r="E14" s="765"/>
      <c r="F14" s="1259"/>
      <c r="G14" s="1024"/>
      <c r="H14" s="1025"/>
      <c r="I14" s="1013"/>
      <c r="J14" s="1039"/>
      <c r="K14" s="1025"/>
      <c r="L14" s="1013"/>
      <c r="M14" s="1039"/>
      <c r="N14" s="1025"/>
      <c r="O14" s="1013"/>
      <c r="P14" s="1039"/>
      <c r="Q14" s="1262"/>
      <c r="R14" s="1013"/>
      <c r="S14" s="1244"/>
      <c r="T14" s="1025"/>
      <c r="U14" s="1013"/>
      <c r="V14" s="1039"/>
      <c r="W14" s="1025"/>
      <c r="X14" s="1013"/>
      <c r="Y14" s="1039"/>
      <c r="Z14" s="1262"/>
      <c r="AA14" s="1013"/>
      <c r="AB14" s="1244"/>
      <c r="AC14" s="1025"/>
      <c r="AD14" s="1013"/>
      <c r="AE14" s="1014"/>
      <c r="AF14" s="1262"/>
      <c r="AG14" s="1013"/>
      <c r="AH14" s="1015"/>
      <c r="AI14" s="1025"/>
      <c r="AJ14" s="1013"/>
      <c r="AK14" s="1014"/>
      <c r="AL14" s="1025"/>
      <c r="AM14" s="1013"/>
      <c r="AN14" s="1014"/>
      <c r="AO14" s="1262"/>
      <c r="AP14" s="1013"/>
      <c r="AQ14" s="1015"/>
      <c r="AR14" s="1025"/>
      <c r="AS14" s="1013"/>
      <c r="AT14" s="1014"/>
      <c r="AU14" s="1262"/>
      <c r="AV14" s="1013"/>
      <c r="AW14" s="1015"/>
      <c r="AX14" s="1025"/>
      <c r="AY14" s="1013"/>
      <c r="AZ14" s="1014"/>
      <c r="BA14" s="1025"/>
      <c r="BB14" s="1013"/>
      <c r="BC14" s="1014"/>
      <c r="BD14" s="1262"/>
      <c r="BE14" s="1013"/>
      <c r="BF14" s="1039"/>
      <c r="BG14" s="1025"/>
      <c r="BH14" s="1013"/>
      <c r="BI14" s="1039"/>
      <c r="BJ14" s="1025"/>
      <c r="BK14" s="1013"/>
      <c r="BL14" s="1039"/>
      <c r="BM14" s="1025"/>
      <c r="BN14" s="1013"/>
      <c r="BO14" s="1039"/>
      <c r="BP14" s="1025"/>
      <c r="BQ14" s="1013"/>
      <c r="BR14" s="1039"/>
      <c r="BS14" s="1025"/>
      <c r="BT14" s="1013"/>
      <c r="BU14" s="1039"/>
      <c r="BV14" s="1025"/>
      <c r="BW14" s="1013"/>
      <c r="BX14" s="1039"/>
      <c r="BY14" s="1025"/>
      <c r="BZ14" s="1013"/>
      <c r="CA14" s="1039"/>
    </row>
    <row r="15" spans="1:79" x14ac:dyDescent="0.2">
      <c r="A15" s="778"/>
      <c r="B15" s="771" t="s">
        <v>91</v>
      </c>
      <c r="C15" s="779">
        <v>2.5</v>
      </c>
      <c r="D15" s="751"/>
      <c r="E15" s="752"/>
      <c r="F15" s="1202" t="s">
        <v>222</v>
      </c>
      <c r="G15" s="991"/>
      <c r="H15" s="1251"/>
      <c r="I15" s="1252">
        <v>123</v>
      </c>
      <c r="J15" s="1253"/>
      <c r="K15" s="1251"/>
      <c r="L15" s="1252">
        <v>123</v>
      </c>
      <c r="M15" s="1253"/>
      <c r="N15" s="1251"/>
      <c r="O15" s="1252">
        <v>123</v>
      </c>
      <c r="P15" s="1253"/>
      <c r="Q15" s="1251"/>
      <c r="R15" s="1252">
        <v>123</v>
      </c>
      <c r="S15" s="1253"/>
      <c r="T15" s="1251"/>
      <c r="U15" s="1252">
        <v>123</v>
      </c>
      <c r="V15" s="1253"/>
      <c r="W15" s="1251"/>
      <c r="X15" s="1252">
        <v>123</v>
      </c>
      <c r="Y15" s="1253"/>
      <c r="Z15" s="1251"/>
      <c r="AA15" s="1252">
        <v>122</v>
      </c>
      <c r="AB15" s="1253"/>
      <c r="AC15" s="1251"/>
      <c r="AD15" s="1252">
        <v>121</v>
      </c>
      <c r="AE15" s="1253"/>
      <c r="AF15" s="1251"/>
      <c r="AG15" s="1252">
        <v>121</v>
      </c>
      <c r="AH15" s="1253"/>
      <c r="AI15" s="1251"/>
      <c r="AJ15" s="1252">
        <v>122</v>
      </c>
      <c r="AK15" s="1253"/>
      <c r="AL15" s="1251"/>
      <c r="AM15" s="1252">
        <v>122</v>
      </c>
      <c r="AN15" s="1253"/>
      <c r="AO15" s="1251"/>
      <c r="AP15" s="1252">
        <v>122</v>
      </c>
      <c r="AQ15" s="1253"/>
      <c r="AR15" s="1251"/>
      <c r="AS15" s="1252">
        <v>123</v>
      </c>
      <c r="AT15" s="1253"/>
      <c r="AU15" s="1251"/>
      <c r="AV15" s="1252">
        <v>123</v>
      </c>
      <c r="AW15" s="1253"/>
      <c r="AX15" s="1251"/>
      <c r="AY15" s="1252">
        <v>123</v>
      </c>
      <c r="AZ15" s="1253"/>
      <c r="BA15" s="1251"/>
      <c r="BB15" s="1252">
        <v>122</v>
      </c>
      <c r="BC15" s="1253"/>
      <c r="BD15" s="1251"/>
      <c r="BE15" s="1252">
        <v>122</v>
      </c>
      <c r="BF15" s="1253"/>
      <c r="BG15" s="1251"/>
      <c r="BH15" s="1252">
        <v>123</v>
      </c>
      <c r="BI15" s="1253"/>
      <c r="BJ15" s="1251"/>
      <c r="BK15" s="1252">
        <v>123</v>
      </c>
      <c r="BL15" s="1253"/>
      <c r="BM15" s="1251"/>
      <c r="BN15" s="1252">
        <v>123</v>
      </c>
      <c r="BO15" s="1253"/>
      <c r="BP15" s="1251"/>
      <c r="BQ15" s="1252">
        <v>123</v>
      </c>
      <c r="BR15" s="1253"/>
      <c r="BS15" s="1251"/>
      <c r="BT15" s="1252">
        <v>122</v>
      </c>
      <c r="BU15" s="1253"/>
      <c r="BV15" s="1251"/>
      <c r="BW15" s="1252">
        <v>124</v>
      </c>
      <c r="BX15" s="1253"/>
      <c r="BY15" s="1251"/>
      <c r="BZ15" s="1252">
        <v>124</v>
      </c>
      <c r="CA15" s="1253"/>
    </row>
    <row r="16" spans="1:79" x14ac:dyDescent="0.2">
      <c r="A16" s="778"/>
      <c r="B16" s="1003"/>
      <c r="C16" s="779"/>
      <c r="D16" s="770" t="s">
        <v>28</v>
      </c>
      <c r="E16" s="771"/>
      <c r="F16" s="1255" t="s">
        <v>223</v>
      </c>
      <c r="G16" s="991"/>
      <c r="H16" s="1256"/>
      <c r="I16" s="1257">
        <v>10.8</v>
      </c>
      <c r="J16" s="1258"/>
      <c r="K16" s="1256"/>
      <c r="L16" s="1257">
        <v>10.8</v>
      </c>
      <c r="M16" s="1258"/>
      <c r="N16" s="1256"/>
      <c r="O16" s="1257">
        <v>10.8</v>
      </c>
      <c r="P16" s="1258"/>
      <c r="Q16" s="1256"/>
      <c r="R16" s="1257">
        <v>10.8</v>
      </c>
      <c r="S16" s="1258"/>
      <c r="T16" s="1256"/>
      <c r="U16" s="1257">
        <v>10.8</v>
      </c>
      <c r="V16" s="1258"/>
      <c r="W16" s="1256"/>
      <c r="X16" s="1257">
        <v>10.8</v>
      </c>
      <c r="Y16" s="1258"/>
      <c r="Z16" s="1256"/>
      <c r="AA16" s="1257">
        <v>10.7</v>
      </c>
      <c r="AB16" s="1258"/>
      <c r="AC16" s="1256"/>
      <c r="AD16" s="1257">
        <v>10.6</v>
      </c>
      <c r="AE16" s="1258"/>
      <c r="AF16" s="1256"/>
      <c r="AG16" s="1257">
        <v>10.6</v>
      </c>
      <c r="AH16" s="1258"/>
      <c r="AI16" s="1256"/>
      <c r="AJ16" s="1257">
        <v>10.7</v>
      </c>
      <c r="AK16" s="1258"/>
      <c r="AL16" s="1256"/>
      <c r="AM16" s="1257">
        <v>10.7</v>
      </c>
      <c r="AN16" s="1258"/>
      <c r="AO16" s="1256"/>
      <c r="AP16" s="1257">
        <v>10.7</v>
      </c>
      <c r="AQ16" s="1258"/>
      <c r="AR16" s="1256"/>
      <c r="AS16" s="1257">
        <v>10.8</v>
      </c>
      <c r="AT16" s="1258"/>
      <c r="AU16" s="1256"/>
      <c r="AV16" s="1257">
        <v>10.8</v>
      </c>
      <c r="AW16" s="1258"/>
      <c r="AX16" s="1256"/>
      <c r="AY16" s="1257">
        <v>10.8</v>
      </c>
      <c r="AZ16" s="1258"/>
      <c r="BA16" s="1256"/>
      <c r="BB16" s="1257">
        <v>10.7</v>
      </c>
      <c r="BC16" s="1258"/>
      <c r="BD16" s="1256"/>
      <c r="BE16" s="1257">
        <v>10.7</v>
      </c>
      <c r="BF16" s="1258"/>
      <c r="BG16" s="1256"/>
      <c r="BH16" s="1257">
        <v>10.8</v>
      </c>
      <c r="BI16" s="1258"/>
      <c r="BJ16" s="1256"/>
      <c r="BK16" s="1257">
        <v>10.8</v>
      </c>
      <c r="BL16" s="1258"/>
      <c r="BM16" s="1256"/>
      <c r="BN16" s="1257">
        <v>10.8</v>
      </c>
      <c r="BO16" s="1258"/>
      <c r="BP16" s="1256"/>
      <c r="BQ16" s="1257">
        <v>10.8</v>
      </c>
      <c r="BR16" s="1258"/>
      <c r="BS16" s="1256"/>
      <c r="BT16" s="1257">
        <v>10.7</v>
      </c>
      <c r="BU16" s="1258"/>
      <c r="BV16" s="1256"/>
      <c r="BW16" s="1257">
        <v>10.9</v>
      </c>
      <c r="BX16" s="1258"/>
      <c r="BY16" s="1256"/>
      <c r="BZ16" s="1257">
        <v>10.9</v>
      </c>
      <c r="CA16" s="1258"/>
    </row>
    <row r="17" spans="1:88" ht="13.5" thickBot="1" x14ac:dyDescent="0.25">
      <c r="A17" s="778"/>
      <c r="B17" s="1005"/>
      <c r="C17" s="779"/>
      <c r="D17" s="767"/>
      <c r="E17" s="765"/>
      <c r="F17" s="1259"/>
      <c r="G17" s="865"/>
      <c r="H17" s="1006"/>
      <c r="I17" s="865"/>
      <c r="J17" s="1260"/>
      <c r="K17" s="1006"/>
      <c r="L17" s="865"/>
      <c r="M17" s="1260"/>
      <c r="N17" s="1006"/>
      <c r="O17" s="865"/>
      <c r="P17" s="1260"/>
      <c r="Q17" s="1006"/>
      <c r="R17" s="865"/>
      <c r="S17" s="1260"/>
      <c r="T17" s="1006"/>
      <c r="U17" s="865"/>
      <c r="V17" s="1260"/>
      <c r="W17" s="1006"/>
      <c r="X17" s="865"/>
      <c r="Y17" s="1260"/>
      <c r="Z17" s="1006"/>
      <c r="AA17" s="865"/>
      <c r="AB17" s="1260"/>
      <c r="AC17" s="1006"/>
      <c r="AD17" s="865"/>
      <c r="AE17" s="1260"/>
      <c r="AF17" s="1006"/>
      <c r="AG17" s="865"/>
      <c r="AH17" s="1260"/>
      <c r="AI17" s="1006"/>
      <c r="AJ17" s="865"/>
      <c r="AK17" s="1260"/>
      <c r="AL17" s="1006"/>
      <c r="AM17" s="865"/>
      <c r="AN17" s="1260"/>
      <c r="AO17" s="1006"/>
      <c r="AP17" s="865"/>
      <c r="AQ17" s="1260"/>
      <c r="AR17" s="1006"/>
      <c r="AS17" s="865"/>
      <c r="AT17" s="1260"/>
      <c r="AU17" s="1006"/>
      <c r="AV17" s="865"/>
      <c r="AW17" s="1260"/>
      <c r="AX17" s="1006"/>
      <c r="AY17" s="865"/>
      <c r="AZ17" s="1260"/>
      <c r="BA17" s="1006"/>
      <c r="BB17" s="865"/>
      <c r="BC17" s="1260"/>
      <c r="BD17" s="1006"/>
      <c r="BE17" s="865"/>
      <c r="BF17" s="1260"/>
      <c r="BG17" s="1006"/>
      <c r="BH17" s="865"/>
      <c r="BI17" s="1260"/>
      <c r="BJ17" s="1006"/>
      <c r="BK17" s="865"/>
      <c r="BL17" s="1260"/>
      <c r="BM17" s="1006"/>
      <c r="BN17" s="865"/>
      <c r="BO17" s="1260"/>
      <c r="BP17" s="1006"/>
      <c r="BQ17" s="865"/>
      <c r="BR17" s="1260"/>
      <c r="BS17" s="1006"/>
      <c r="BT17" s="865"/>
      <c r="BU17" s="1260"/>
      <c r="BV17" s="1006"/>
      <c r="BW17" s="865"/>
      <c r="BX17" s="1260"/>
      <c r="BY17" s="1006"/>
      <c r="BZ17" s="865"/>
      <c r="CA17" s="1260"/>
    </row>
    <row r="18" spans="1:88" ht="13.5" thickBot="1" x14ac:dyDescent="0.25">
      <c r="A18" s="764"/>
      <c r="B18" s="765"/>
      <c r="C18" s="1046"/>
      <c r="D18" s="1047" t="s">
        <v>184</v>
      </c>
      <c r="E18" s="978"/>
      <c r="F18" s="1261"/>
      <c r="G18" s="978"/>
      <c r="H18" s="977"/>
      <c r="I18" s="978">
        <v>21</v>
      </c>
      <c r="J18" s="1029"/>
      <c r="K18" s="977"/>
      <c r="L18" s="978">
        <v>21</v>
      </c>
      <c r="M18" s="1029"/>
      <c r="N18" s="977"/>
      <c r="O18" s="978">
        <v>21</v>
      </c>
      <c r="P18" s="1029"/>
      <c r="Q18" s="977"/>
      <c r="R18" s="978">
        <v>21</v>
      </c>
      <c r="S18" s="1029"/>
      <c r="T18" s="977"/>
      <c r="U18" s="978">
        <v>21</v>
      </c>
      <c r="V18" s="1029"/>
      <c r="W18" s="977"/>
      <c r="X18" s="978">
        <v>21</v>
      </c>
      <c r="Y18" s="1029"/>
      <c r="Z18" s="977"/>
      <c r="AA18" s="978">
        <v>21</v>
      </c>
      <c r="AB18" s="1029"/>
      <c r="AC18" s="977"/>
      <c r="AD18" s="978">
        <v>21</v>
      </c>
      <c r="AE18" s="1029"/>
      <c r="AF18" s="977"/>
      <c r="AG18" s="978">
        <v>21</v>
      </c>
      <c r="AH18" s="1029"/>
      <c r="AI18" s="977"/>
      <c r="AJ18" s="978">
        <v>21</v>
      </c>
      <c r="AK18" s="1029"/>
      <c r="AL18" s="977"/>
      <c r="AM18" s="978">
        <v>21</v>
      </c>
      <c r="AN18" s="1029"/>
      <c r="AO18" s="977"/>
      <c r="AP18" s="978">
        <v>21</v>
      </c>
      <c r="AQ18" s="1029"/>
      <c r="AR18" s="977"/>
      <c r="AS18" s="978">
        <v>21</v>
      </c>
      <c r="AT18" s="1029"/>
      <c r="AU18" s="977"/>
      <c r="AV18" s="978">
        <v>21</v>
      </c>
      <c r="AW18" s="1029"/>
      <c r="AX18" s="977"/>
      <c r="AY18" s="978">
        <v>21</v>
      </c>
      <c r="AZ18" s="1029"/>
      <c r="BA18" s="977"/>
      <c r="BB18" s="978">
        <v>21</v>
      </c>
      <c r="BC18" s="1029"/>
      <c r="BD18" s="977"/>
      <c r="BE18" s="978">
        <v>21</v>
      </c>
      <c r="BF18" s="1029"/>
      <c r="BG18" s="977"/>
      <c r="BH18" s="978">
        <v>21</v>
      </c>
      <c r="BI18" s="1029"/>
      <c r="BJ18" s="977"/>
      <c r="BK18" s="978">
        <v>21</v>
      </c>
      <c r="BL18" s="1029"/>
      <c r="BM18" s="977"/>
      <c r="BN18" s="978">
        <v>21</v>
      </c>
      <c r="BO18" s="1029"/>
      <c r="BP18" s="977"/>
      <c r="BQ18" s="978">
        <v>21</v>
      </c>
      <c r="BR18" s="1029"/>
      <c r="BS18" s="977"/>
      <c r="BT18" s="978">
        <v>21</v>
      </c>
      <c r="BU18" s="1029"/>
      <c r="BV18" s="977"/>
      <c r="BW18" s="978">
        <v>21</v>
      </c>
      <c r="BX18" s="1029"/>
      <c r="BY18" s="977"/>
      <c r="BZ18" s="978">
        <v>21</v>
      </c>
      <c r="CA18" s="1029"/>
    </row>
    <row r="19" spans="1:88" ht="15" x14ac:dyDescent="0.25">
      <c r="A19" s="751"/>
      <c r="B19" s="752"/>
      <c r="C19" s="753"/>
      <c r="D19" s="754" t="s">
        <v>24</v>
      </c>
      <c r="E19" s="755"/>
      <c r="F19" s="756"/>
      <c r="G19" s="1017"/>
      <c r="H19" s="711">
        <v>1.1599999999999999</v>
      </c>
      <c r="I19" s="883">
        <v>0.02</v>
      </c>
      <c r="J19" s="777">
        <v>8.6399999999999997E-4</v>
      </c>
      <c r="K19" s="711">
        <v>1.1599999999999999</v>
      </c>
      <c r="L19" s="883">
        <v>0.02</v>
      </c>
      <c r="M19" s="777">
        <v>8.6399999999999997E-4</v>
      </c>
      <c r="N19" s="711">
        <v>1.1599999999999999</v>
      </c>
      <c r="O19" s="883">
        <v>0.02</v>
      </c>
      <c r="P19" s="777">
        <v>8.6399999999999997E-4</v>
      </c>
      <c r="Q19" s="711">
        <v>1.1599999999999999</v>
      </c>
      <c r="R19" s="883">
        <v>0.02</v>
      </c>
      <c r="S19" s="777">
        <v>8.6399999999999997E-4</v>
      </c>
      <c r="T19" s="711">
        <v>1.1599999999999999</v>
      </c>
      <c r="U19" s="883">
        <v>0.02</v>
      </c>
      <c r="V19" s="777">
        <v>8.6399999999999997E-4</v>
      </c>
      <c r="W19" s="711">
        <v>1.1599999999999999</v>
      </c>
      <c r="X19" s="883">
        <v>0.02</v>
      </c>
      <c r="Y19" s="777">
        <v>8.6399999999999997E-4</v>
      </c>
      <c r="Z19" s="711">
        <v>1.1599999999999999</v>
      </c>
      <c r="AA19" s="883">
        <v>0.02</v>
      </c>
      <c r="AB19" s="777">
        <v>8.6399999999999997E-4</v>
      </c>
      <c r="AC19" s="711">
        <v>1.1599999999999999</v>
      </c>
      <c r="AD19" s="883">
        <v>0.02</v>
      </c>
      <c r="AE19" s="777">
        <v>8.6399999999999997E-4</v>
      </c>
      <c r="AF19" s="711">
        <v>1.1599999999999999</v>
      </c>
      <c r="AG19" s="883">
        <v>0.02</v>
      </c>
      <c r="AH19" s="777">
        <v>8.6399999999999997E-4</v>
      </c>
      <c r="AI19" s="711">
        <v>1.1599999999999999</v>
      </c>
      <c r="AJ19" s="883">
        <v>0.02</v>
      </c>
      <c r="AK19" s="777">
        <v>8.6399999999999997E-4</v>
      </c>
      <c r="AL19" s="711">
        <v>1.1599999999999999</v>
      </c>
      <c r="AM19" s="883">
        <v>0.02</v>
      </c>
      <c r="AN19" s="777">
        <v>8.6399999999999997E-4</v>
      </c>
      <c r="AO19" s="711">
        <v>1.1599999999999999</v>
      </c>
      <c r="AP19" s="883">
        <v>0.02</v>
      </c>
      <c r="AQ19" s="777">
        <v>8.6399999999999997E-4</v>
      </c>
      <c r="AR19" s="711">
        <v>1.1599999999999999</v>
      </c>
      <c r="AS19" s="883">
        <v>0.02</v>
      </c>
      <c r="AT19" s="777">
        <v>8.6399999999999997E-4</v>
      </c>
      <c r="AU19" s="711">
        <v>1.1599999999999999</v>
      </c>
      <c r="AV19" s="883">
        <v>0.02</v>
      </c>
      <c r="AW19" s="777">
        <v>8.6399999999999997E-4</v>
      </c>
      <c r="AX19" s="711">
        <v>1.1599999999999999</v>
      </c>
      <c r="AY19" s="883">
        <v>0.02</v>
      </c>
      <c r="AZ19" s="777">
        <v>8.6399999999999997E-4</v>
      </c>
      <c r="BA19" s="711">
        <v>1.1599999999999999</v>
      </c>
      <c r="BB19" s="883">
        <v>0.02</v>
      </c>
      <c r="BC19" s="777">
        <v>8.6399999999999997E-4</v>
      </c>
      <c r="BD19" s="711">
        <v>1.1599999999999999</v>
      </c>
      <c r="BE19" s="883">
        <v>0.02</v>
      </c>
      <c r="BF19" s="777">
        <v>8.6399999999999997E-4</v>
      </c>
      <c r="BG19" s="711">
        <v>1.1599999999999999</v>
      </c>
      <c r="BH19" s="883">
        <v>0.02</v>
      </c>
      <c r="BI19" s="777">
        <v>8.6399999999999997E-4</v>
      </c>
      <c r="BJ19" s="711">
        <v>1.1599999999999999</v>
      </c>
      <c r="BK19" s="883">
        <v>0.02</v>
      </c>
      <c r="BL19" s="777">
        <v>8.6399999999999997E-4</v>
      </c>
      <c r="BM19" s="711">
        <v>1.1599999999999999</v>
      </c>
      <c r="BN19" s="883">
        <v>0.02</v>
      </c>
      <c r="BO19" s="777">
        <v>8.6399999999999997E-4</v>
      </c>
      <c r="BP19" s="711">
        <v>1.1599999999999999</v>
      </c>
      <c r="BQ19" s="883">
        <v>0.02</v>
      </c>
      <c r="BR19" s="777">
        <v>8.6399999999999997E-4</v>
      </c>
      <c r="BS19" s="711">
        <v>1.1599999999999999</v>
      </c>
      <c r="BT19" s="883">
        <v>0.02</v>
      </c>
      <c r="BU19" s="777">
        <v>8.6399999999999997E-4</v>
      </c>
      <c r="BV19" s="711">
        <v>1.1599999999999999</v>
      </c>
      <c r="BW19" s="883">
        <v>0.02</v>
      </c>
      <c r="BX19" s="777">
        <v>8.6399999999999997E-4</v>
      </c>
      <c r="BY19" s="711">
        <v>1.1599999999999999</v>
      </c>
      <c r="BZ19" s="883">
        <v>0.02</v>
      </c>
      <c r="CA19" s="777">
        <v>8.6399999999999997E-4</v>
      </c>
      <c r="CB19" s="761">
        <f>I19+L19+O19+R19+U19+X19++AA19+AD19+AG19+AJ19+AM19+AP19+AS19+AV19+AY19+BB19+BE19+BH19+BK19++BN19+BQ19+BT19+BW19+BZ19</f>
        <v>0.48000000000000015</v>
      </c>
      <c r="CC19" s="761">
        <f>J19+M19+P19+S19+V19+Y19++AB19+AE19+AH19+AK19+AN19+AQ19+AT19+AW19+AZ19+BC19+BF19+BI19+BL19++BO19+BR19+BU19+BX19+CA19</f>
        <v>2.0736000000000001E-2</v>
      </c>
      <c r="CD19" s="23">
        <v>4.7039999999999992E-2</v>
      </c>
      <c r="CE19" s="23">
        <v>2.0784E-2</v>
      </c>
      <c r="CF19" s="889">
        <f>CB19-CD19</f>
        <v>0.43296000000000018</v>
      </c>
      <c r="CG19" s="889">
        <f>CC19-CE19</f>
        <v>-4.7999999999999432E-5</v>
      </c>
      <c r="CH19" s="889"/>
    </row>
    <row r="20" spans="1:88" ht="13.5" thickBot="1" x14ac:dyDescent="0.25">
      <c r="A20" s="764"/>
      <c r="B20" s="765" t="s">
        <v>188</v>
      </c>
      <c r="C20" s="766"/>
      <c r="D20" s="767" t="s">
        <v>28</v>
      </c>
      <c r="E20" s="765"/>
      <c r="F20" s="768"/>
      <c r="G20" s="769"/>
      <c r="H20" s="1184"/>
      <c r="I20" s="769">
        <v>0.42</v>
      </c>
      <c r="J20" s="765"/>
      <c r="K20" s="1184"/>
      <c r="L20" s="769">
        <v>0.42</v>
      </c>
      <c r="M20" s="765"/>
      <c r="N20" s="1184"/>
      <c r="O20" s="769">
        <v>0.42</v>
      </c>
      <c r="P20" s="765"/>
      <c r="Q20" s="1184"/>
      <c r="R20" s="769">
        <v>0.42</v>
      </c>
      <c r="S20" s="765"/>
      <c r="T20" s="1184"/>
      <c r="U20" s="769">
        <v>0.42</v>
      </c>
      <c r="V20" s="765"/>
      <c r="W20" s="1184"/>
      <c r="X20" s="769">
        <v>0.42</v>
      </c>
      <c r="Y20" s="765"/>
      <c r="Z20" s="1184"/>
      <c r="AA20" s="769">
        <v>0.42</v>
      </c>
      <c r="AB20" s="765"/>
      <c r="AC20" s="1184"/>
      <c r="AD20" s="769">
        <v>0.42</v>
      </c>
      <c r="AE20" s="765"/>
      <c r="AF20" s="1184"/>
      <c r="AG20" s="769">
        <v>0.42</v>
      </c>
      <c r="AH20" s="765"/>
      <c r="AI20" s="1184"/>
      <c r="AJ20" s="769">
        <v>0.42</v>
      </c>
      <c r="AK20" s="765"/>
      <c r="AL20" s="1184"/>
      <c r="AM20" s="769">
        <v>0.42</v>
      </c>
      <c r="AN20" s="765"/>
      <c r="AO20" s="1184"/>
      <c r="AP20" s="769">
        <v>0.42</v>
      </c>
      <c r="AQ20" s="765"/>
      <c r="AR20" s="1184"/>
      <c r="AS20" s="769">
        <v>0.42</v>
      </c>
      <c r="AT20" s="765"/>
      <c r="AU20" s="1184"/>
      <c r="AV20" s="769">
        <v>0.42</v>
      </c>
      <c r="AW20" s="765"/>
      <c r="AX20" s="1184"/>
      <c r="AY20" s="769">
        <v>0.42</v>
      </c>
      <c r="AZ20" s="765"/>
      <c r="BA20" s="1184"/>
      <c r="BB20" s="769">
        <v>0.42</v>
      </c>
      <c r="BC20" s="765"/>
      <c r="BD20" s="1184"/>
      <c r="BE20" s="769">
        <v>0.42</v>
      </c>
      <c r="BF20" s="765"/>
      <c r="BG20" s="1184"/>
      <c r="BH20" s="769">
        <v>0.42</v>
      </c>
      <c r="BI20" s="765"/>
      <c r="BJ20" s="1184"/>
      <c r="BK20" s="769">
        <v>0.42</v>
      </c>
      <c r="BL20" s="765"/>
      <c r="BM20" s="1184"/>
      <c r="BN20" s="769">
        <v>0.42</v>
      </c>
      <c r="BO20" s="765"/>
      <c r="BP20" s="1184"/>
      <c r="BQ20" s="769">
        <v>0.42</v>
      </c>
      <c r="BR20" s="765"/>
      <c r="BS20" s="1184"/>
      <c r="BT20" s="769">
        <v>0.42</v>
      </c>
      <c r="BU20" s="765"/>
      <c r="BV20" s="1184"/>
      <c r="BW20" s="769">
        <v>0.42</v>
      </c>
      <c r="BX20" s="765"/>
      <c r="BY20" s="1184"/>
      <c r="BZ20" s="769">
        <v>0.42</v>
      </c>
      <c r="CA20" s="765"/>
    </row>
    <row r="21" spans="1:88" ht="15" x14ac:dyDescent="0.25">
      <c r="A21" s="770"/>
      <c r="B21" s="771"/>
      <c r="C21" s="772"/>
      <c r="D21" s="773" t="s">
        <v>24</v>
      </c>
      <c r="E21" s="774"/>
      <c r="F21" s="775"/>
      <c r="G21" s="774"/>
      <c r="H21" s="711">
        <v>1.1599999999999999</v>
      </c>
      <c r="I21" s="1263">
        <v>0.02</v>
      </c>
      <c r="J21" s="1264">
        <v>-8.8800000000000001E-4</v>
      </c>
      <c r="K21" s="711">
        <v>1.1599999999999999</v>
      </c>
      <c r="L21" s="1263">
        <v>0.02</v>
      </c>
      <c r="M21" s="1264">
        <v>-8.8800000000000001E-4</v>
      </c>
      <c r="N21" s="711">
        <v>1.1599999999999999</v>
      </c>
      <c r="O21" s="1263">
        <v>0.02</v>
      </c>
      <c r="P21" s="1264">
        <v>-8.8800000000000001E-4</v>
      </c>
      <c r="Q21" s="711">
        <v>1.1599999999999999</v>
      </c>
      <c r="R21" s="1263">
        <v>0.02</v>
      </c>
      <c r="S21" s="1264">
        <v>-8.8800000000000001E-4</v>
      </c>
      <c r="T21" s="711">
        <v>1.1599999999999999</v>
      </c>
      <c r="U21" s="1263">
        <v>0.02</v>
      </c>
      <c r="V21" s="1264">
        <v>-8.8800000000000001E-4</v>
      </c>
      <c r="W21" s="711">
        <v>1.1599999999999999</v>
      </c>
      <c r="X21" s="1263">
        <v>0.02</v>
      </c>
      <c r="Y21" s="1264">
        <v>-8.8800000000000001E-4</v>
      </c>
      <c r="Z21" s="711">
        <v>1.1599999999999999</v>
      </c>
      <c r="AA21" s="1263">
        <v>0.02</v>
      </c>
      <c r="AB21" s="1264">
        <v>-8.8800000000000001E-4</v>
      </c>
      <c r="AC21" s="711">
        <v>1.1599999999999999</v>
      </c>
      <c r="AD21" s="1263">
        <v>0.02</v>
      </c>
      <c r="AE21" s="1264">
        <v>-8.8800000000000001E-4</v>
      </c>
      <c r="AF21" s="711">
        <v>1.1599999999999999</v>
      </c>
      <c r="AG21" s="1263">
        <v>0.02</v>
      </c>
      <c r="AH21" s="1264">
        <v>-8.8800000000000001E-4</v>
      </c>
      <c r="AI21" s="711">
        <v>1.1599999999999999</v>
      </c>
      <c r="AJ21" s="1263">
        <v>0.02</v>
      </c>
      <c r="AK21" s="1264">
        <v>-8.8800000000000001E-4</v>
      </c>
      <c r="AL21" s="711">
        <v>1.1599999999999999</v>
      </c>
      <c r="AM21" s="1263">
        <v>0.02</v>
      </c>
      <c r="AN21" s="1264">
        <v>-8.8800000000000001E-4</v>
      </c>
      <c r="AO21" s="711">
        <v>1.1599999999999999</v>
      </c>
      <c r="AP21" s="1263">
        <v>0.02</v>
      </c>
      <c r="AQ21" s="1264">
        <v>-8.8800000000000001E-4</v>
      </c>
      <c r="AR21" s="711">
        <v>1.1599999999999999</v>
      </c>
      <c r="AS21" s="1263">
        <v>0.02</v>
      </c>
      <c r="AT21" s="1264">
        <v>-8.8800000000000001E-4</v>
      </c>
      <c r="AU21" s="711">
        <v>1.1599999999999999</v>
      </c>
      <c r="AV21" s="1263">
        <v>0.02</v>
      </c>
      <c r="AW21" s="1264">
        <v>-8.8800000000000001E-4</v>
      </c>
      <c r="AX21" s="711">
        <v>1.1599999999999999</v>
      </c>
      <c r="AY21" s="1263">
        <v>0.02</v>
      </c>
      <c r="AZ21" s="1264">
        <v>-8.8800000000000001E-4</v>
      </c>
      <c r="BA21" s="711">
        <v>1.1599999999999999</v>
      </c>
      <c r="BB21" s="1263">
        <v>0.02</v>
      </c>
      <c r="BC21" s="1264">
        <v>-8.8800000000000001E-4</v>
      </c>
      <c r="BD21" s="711">
        <v>1.1599999999999999</v>
      </c>
      <c r="BE21" s="1263">
        <v>0.02</v>
      </c>
      <c r="BF21" s="1264">
        <v>-8.8800000000000001E-4</v>
      </c>
      <c r="BG21" s="711">
        <v>1.1599999999999999</v>
      </c>
      <c r="BH21" s="1263">
        <v>0.02</v>
      </c>
      <c r="BI21" s="1264">
        <v>-8.8800000000000001E-4</v>
      </c>
      <c r="BJ21" s="711">
        <v>1.1599999999999999</v>
      </c>
      <c r="BK21" s="1263">
        <v>0.02</v>
      </c>
      <c r="BL21" s="1264">
        <v>-8.8800000000000001E-4</v>
      </c>
      <c r="BM21" s="711">
        <v>1.1599999999999999</v>
      </c>
      <c r="BN21" s="1263">
        <v>0.02</v>
      </c>
      <c r="BO21" s="1264">
        <v>-8.8800000000000001E-4</v>
      </c>
      <c r="BP21" s="711">
        <v>1.1599999999999999</v>
      </c>
      <c r="BQ21" s="1263">
        <v>0.02</v>
      </c>
      <c r="BR21" s="1264">
        <v>-8.8800000000000001E-4</v>
      </c>
      <c r="BS21" s="711">
        <v>1.1599999999999999</v>
      </c>
      <c r="BT21" s="1263">
        <v>0.02</v>
      </c>
      <c r="BU21" s="1264">
        <v>-8.8800000000000001E-4</v>
      </c>
      <c r="BV21" s="711">
        <v>1.1599999999999999</v>
      </c>
      <c r="BW21" s="1263">
        <v>0.02</v>
      </c>
      <c r="BX21" s="1264">
        <v>-8.8800000000000001E-4</v>
      </c>
      <c r="BY21" s="711">
        <v>1.1599999999999999</v>
      </c>
      <c r="BZ21" s="1263">
        <v>0.02</v>
      </c>
      <c r="CA21" s="1264">
        <v>-8.8800000000000001E-4</v>
      </c>
      <c r="CB21" s="761">
        <f>I21+L21+O21+R21+U21+X21++AA21+AD21+AG21+AJ21+AM21+AP21+AS21+AV21+AY21+BB21+BE21+BH21+BK21++BN21+BQ21+BT21+BW21+BZ21</f>
        <v>0.48000000000000015</v>
      </c>
      <c r="CC21" s="761">
        <f>J21+M21+P21+S21+V21+Y21++AB21+AE21+AH21+AK21+AN21+AQ21+AT21+AW21+AZ21+BC21+BF21+BI21+BL21++BO21+BR21+BU21+BX21+CA21</f>
        <v>-2.1312000000000001E-2</v>
      </c>
      <c r="CD21" s="23">
        <v>2.8152E-2</v>
      </c>
      <c r="CE21" s="23">
        <v>2.1360000000000001E-2</v>
      </c>
      <c r="CF21" s="889">
        <f>CB21-CD21</f>
        <v>0.45184800000000014</v>
      </c>
      <c r="CG21" s="889">
        <f>CC21-CE21</f>
        <v>-4.2672000000000002E-2</v>
      </c>
      <c r="CH21" s="889"/>
    </row>
    <row r="22" spans="1:88" ht="13.5" thickBot="1" x14ac:dyDescent="0.25">
      <c r="A22" s="778"/>
      <c r="B22" s="771" t="s">
        <v>189</v>
      </c>
      <c r="C22" s="779"/>
      <c r="D22" s="770" t="s">
        <v>28</v>
      </c>
      <c r="E22" s="771"/>
      <c r="F22" s="775"/>
      <c r="G22" s="991"/>
      <c r="H22" s="1184"/>
      <c r="I22" s="991">
        <v>0.42</v>
      </c>
      <c r="J22" s="774"/>
      <c r="K22" s="1184"/>
      <c r="L22" s="991">
        <v>0.42</v>
      </c>
      <c r="M22" s="774"/>
      <c r="N22" s="1184"/>
      <c r="O22" s="991">
        <v>0.42</v>
      </c>
      <c r="P22" s="774"/>
      <c r="Q22" s="1184"/>
      <c r="R22" s="991">
        <v>0.42</v>
      </c>
      <c r="S22" s="774"/>
      <c r="T22" s="1184"/>
      <c r="U22" s="991">
        <v>0.42</v>
      </c>
      <c r="V22" s="774"/>
      <c r="W22" s="1184"/>
      <c r="X22" s="991">
        <v>0.42</v>
      </c>
      <c r="Y22" s="774"/>
      <c r="Z22" s="1184"/>
      <c r="AA22" s="991">
        <v>0.42</v>
      </c>
      <c r="AB22" s="774"/>
      <c r="AC22" s="1184"/>
      <c r="AD22" s="991">
        <v>0.42</v>
      </c>
      <c r="AE22" s="774"/>
      <c r="AF22" s="1184"/>
      <c r="AG22" s="991">
        <v>0.42</v>
      </c>
      <c r="AH22" s="774"/>
      <c r="AI22" s="1184"/>
      <c r="AJ22" s="991">
        <v>0.42</v>
      </c>
      <c r="AK22" s="774"/>
      <c r="AL22" s="1184"/>
      <c r="AM22" s="991">
        <v>0.42</v>
      </c>
      <c r="AN22" s="774"/>
      <c r="AO22" s="1184"/>
      <c r="AP22" s="991">
        <v>0.42</v>
      </c>
      <c r="AQ22" s="774"/>
      <c r="AR22" s="1184"/>
      <c r="AS22" s="991">
        <v>0.42</v>
      </c>
      <c r="AT22" s="774"/>
      <c r="AU22" s="1184"/>
      <c r="AV22" s="991">
        <v>0.42</v>
      </c>
      <c r="AW22" s="774"/>
      <c r="AX22" s="1184"/>
      <c r="AY22" s="991">
        <v>0.42</v>
      </c>
      <c r="AZ22" s="774"/>
      <c r="BA22" s="1184"/>
      <c r="BB22" s="991">
        <v>0.42</v>
      </c>
      <c r="BC22" s="774"/>
      <c r="BD22" s="1184"/>
      <c r="BE22" s="991">
        <v>0.42</v>
      </c>
      <c r="BF22" s="774"/>
      <c r="BG22" s="1184"/>
      <c r="BH22" s="991">
        <v>0.42</v>
      </c>
      <c r="BI22" s="774"/>
      <c r="BJ22" s="1184"/>
      <c r="BK22" s="991">
        <v>0.42</v>
      </c>
      <c r="BL22" s="774"/>
      <c r="BM22" s="1184"/>
      <c r="BN22" s="991">
        <v>0.42</v>
      </c>
      <c r="BO22" s="774"/>
      <c r="BP22" s="1184"/>
      <c r="BQ22" s="991">
        <v>0.42</v>
      </c>
      <c r="BR22" s="774"/>
      <c r="BS22" s="1184"/>
      <c r="BT22" s="991">
        <v>0.42</v>
      </c>
      <c r="BU22" s="774"/>
      <c r="BV22" s="1184"/>
      <c r="BW22" s="991">
        <v>0.42</v>
      </c>
      <c r="BX22" s="774"/>
      <c r="BY22" s="1184"/>
      <c r="BZ22" s="991">
        <v>0.42</v>
      </c>
      <c r="CA22" s="774"/>
    </row>
    <row r="23" spans="1:88" x14ac:dyDescent="0.2">
      <c r="A23" s="751"/>
      <c r="B23" s="1044"/>
      <c r="C23" s="752"/>
      <c r="D23" s="754"/>
      <c r="E23" s="1017"/>
      <c r="F23" s="1265" t="s">
        <v>222</v>
      </c>
      <c r="G23" s="1017"/>
      <c r="H23" s="998"/>
      <c r="I23" s="760">
        <f>SUM(I5,I12)</f>
        <v>0</v>
      </c>
      <c r="J23" s="1002">
        <f>SUM(J5,J12)</f>
        <v>0</v>
      </c>
      <c r="K23" s="998"/>
      <c r="L23" s="760">
        <f>SUM(L5,L12)</f>
        <v>0</v>
      </c>
      <c r="M23" s="1002">
        <f>SUM(M5,M12)</f>
        <v>0</v>
      </c>
      <c r="N23" s="998"/>
      <c r="O23" s="760">
        <f>SUM(O5,O12)</f>
        <v>0</v>
      </c>
      <c r="P23" s="1002">
        <f>SUM(P5,P12)</f>
        <v>0</v>
      </c>
      <c r="Q23" s="998"/>
      <c r="R23" s="760">
        <f>SUM(R5,R12)</f>
        <v>0</v>
      </c>
      <c r="S23" s="1002">
        <f>SUM(S5,S12)</f>
        <v>0</v>
      </c>
      <c r="T23" s="998"/>
      <c r="U23" s="760">
        <f>SUM(U5,U12)</f>
        <v>0</v>
      </c>
      <c r="V23" s="1002">
        <f>SUM(V5,V12)</f>
        <v>0</v>
      </c>
      <c r="W23" s="998"/>
      <c r="X23" s="760">
        <f>SUM(X5,X12)</f>
        <v>0</v>
      </c>
      <c r="Y23" s="1002">
        <f>SUM(Y5,Y12)</f>
        <v>0</v>
      </c>
      <c r="Z23" s="998"/>
      <c r="AA23" s="760">
        <f>SUM(AA5,AA12)</f>
        <v>0</v>
      </c>
      <c r="AB23" s="1002">
        <f>SUM(AB5,AB12)</f>
        <v>0</v>
      </c>
      <c r="AC23" s="998"/>
      <c r="AD23" s="760">
        <f>SUM(AD5,AD12)</f>
        <v>0</v>
      </c>
      <c r="AE23" s="1002">
        <f>SUM(AE5,AE12)</f>
        <v>0</v>
      </c>
      <c r="AF23" s="998"/>
      <c r="AG23" s="760">
        <f>SUM(AG5,AG12)</f>
        <v>0</v>
      </c>
      <c r="AH23" s="1002">
        <f>SUM(AH5,AH12)</f>
        <v>0</v>
      </c>
      <c r="AI23" s="998"/>
      <c r="AJ23" s="760">
        <f>SUM(AJ5,AJ12)</f>
        <v>0</v>
      </c>
      <c r="AK23" s="1002">
        <f>SUM(AK5,AK12)</f>
        <v>0</v>
      </c>
      <c r="AL23" s="998"/>
      <c r="AM23" s="760">
        <f>SUM(AM5,AM12)</f>
        <v>0</v>
      </c>
      <c r="AN23" s="1002">
        <f>SUM(AN5,AN12)</f>
        <v>0</v>
      </c>
      <c r="AO23" s="998"/>
      <c r="AP23" s="760">
        <f>SUM(AP5,AP12)</f>
        <v>0</v>
      </c>
      <c r="AQ23" s="1002">
        <f>SUM(AQ5,AQ12)</f>
        <v>0</v>
      </c>
      <c r="AR23" s="1001"/>
      <c r="AS23" s="760">
        <f>SUM(AS5,AS12)</f>
        <v>0</v>
      </c>
      <c r="AT23" s="1000">
        <f>SUM(AT5,AT12)</f>
        <v>0</v>
      </c>
      <c r="AU23" s="998"/>
      <c r="AV23" s="760">
        <f>SUM(AV5,AV12)</f>
        <v>0</v>
      </c>
      <c r="AW23" s="1002">
        <f>SUM(AW5,AW12)</f>
        <v>0</v>
      </c>
      <c r="AX23" s="1001"/>
      <c r="AY23" s="760">
        <f>SUM(AY5,AY12)</f>
        <v>0</v>
      </c>
      <c r="AZ23" s="1000">
        <f>SUM(AZ5,AZ12)</f>
        <v>0</v>
      </c>
      <c r="BA23" s="1001"/>
      <c r="BB23" s="760">
        <f>SUM(BB5,BB12)</f>
        <v>0</v>
      </c>
      <c r="BC23" s="1000">
        <f>SUM(BC5,BC12)</f>
        <v>0</v>
      </c>
      <c r="BD23" s="998"/>
      <c r="BE23" s="760">
        <f>SUM(BE5,BE12)</f>
        <v>0</v>
      </c>
      <c r="BF23" s="1000">
        <f>SUM(BF5,BF12)</f>
        <v>0</v>
      </c>
      <c r="BG23" s="1001"/>
      <c r="BH23" s="760">
        <f>SUM(BH5,BH12)</f>
        <v>0</v>
      </c>
      <c r="BI23" s="1000">
        <f>SUM(BI5,BI12)</f>
        <v>0</v>
      </c>
      <c r="BJ23" s="1001"/>
      <c r="BK23" s="760">
        <f>SUM(BK5,BK12)</f>
        <v>0</v>
      </c>
      <c r="BL23" s="1000">
        <f>SUM(BL5,BL12)</f>
        <v>0</v>
      </c>
      <c r="BM23" s="1001"/>
      <c r="BN23" s="760">
        <f>SUM(BN5,BN12)</f>
        <v>0</v>
      </c>
      <c r="BO23" s="1000">
        <f>SUM(BO5,BO12)</f>
        <v>0</v>
      </c>
      <c r="BP23" s="1001"/>
      <c r="BQ23" s="760">
        <f>SUM(BQ5,BQ12)</f>
        <v>0</v>
      </c>
      <c r="BR23" s="1000">
        <f>SUM(BR5,BR12)</f>
        <v>0</v>
      </c>
      <c r="BS23" s="1001"/>
      <c r="BT23" s="760">
        <f>SUM(BT5,BT12)</f>
        <v>0</v>
      </c>
      <c r="BU23" s="1000">
        <f>SUM(BU5,BU12)</f>
        <v>0</v>
      </c>
      <c r="BV23" s="1001"/>
      <c r="BW23" s="760">
        <f>SUM(BW5,BW12)</f>
        <v>0</v>
      </c>
      <c r="BX23" s="1000">
        <f>SUM(BX5,BX12)</f>
        <v>0</v>
      </c>
      <c r="BY23" s="1001"/>
      <c r="BZ23" s="760">
        <f>SUM(BZ5,BZ12)</f>
        <v>0</v>
      </c>
      <c r="CA23" s="1000">
        <f>SUM(CA5,CA12)</f>
        <v>0</v>
      </c>
    </row>
    <row r="24" spans="1:88" ht="13.5" thickBot="1" x14ac:dyDescent="0.25">
      <c r="A24" s="865" t="s">
        <v>243</v>
      </c>
      <c r="B24" s="865"/>
      <c r="C24" s="771"/>
      <c r="D24" s="1055"/>
      <c r="E24" s="1038"/>
      <c r="F24" s="1266" t="s">
        <v>223</v>
      </c>
      <c r="G24" s="1038"/>
      <c r="H24" s="1007">
        <v>20</v>
      </c>
      <c r="I24" s="1010">
        <f>SUM(I6,I13)</f>
        <v>0.4</v>
      </c>
      <c r="J24" s="1043">
        <f>SUM(J6,J13)</f>
        <v>0.11</v>
      </c>
      <c r="K24" s="1007">
        <v>20</v>
      </c>
      <c r="L24" s="1010">
        <f>SUM(L6,L13)</f>
        <v>0.4</v>
      </c>
      <c r="M24" s="1043">
        <f>SUM(M6,M13)</f>
        <v>0.11</v>
      </c>
      <c r="N24" s="1007">
        <v>20</v>
      </c>
      <c r="O24" s="1010">
        <f>SUM(O6,O13)</f>
        <v>0.37</v>
      </c>
      <c r="P24" s="1043">
        <f>SUM(P6,P13)</f>
        <v>0.1</v>
      </c>
      <c r="Q24" s="1007">
        <v>20</v>
      </c>
      <c r="R24" s="1010">
        <f>SUM(R6,R13)</f>
        <v>0.37</v>
      </c>
      <c r="S24" s="1043">
        <f>SUM(S6,S13)</f>
        <v>0.11</v>
      </c>
      <c r="T24" s="1007">
        <v>20</v>
      </c>
      <c r="U24" s="1010">
        <f>SUM(U6,U13)</f>
        <v>0.42000000000000004</v>
      </c>
      <c r="V24" s="1043">
        <f>SUM(V6,V13)</f>
        <v>0.09</v>
      </c>
      <c r="W24" s="1007">
        <v>21</v>
      </c>
      <c r="X24" s="1010">
        <f>SUM(X6,X13)</f>
        <v>0.42000000000000004</v>
      </c>
      <c r="Y24" s="1043">
        <f>SUM(Y6,Y13)</f>
        <v>9.826399999999999E-2</v>
      </c>
      <c r="Z24" s="1007">
        <v>23</v>
      </c>
      <c r="AA24" s="1010">
        <f>SUM(AA6,AA13)</f>
        <v>0.47</v>
      </c>
      <c r="AB24" s="1043">
        <f>SUM(AB6,AB13)</f>
        <v>0.11</v>
      </c>
      <c r="AC24" s="1007">
        <v>24</v>
      </c>
      <c r="AD24" s="1010">
        <f>SUM(AD6,AD13)</f>
        <v>0.45999999999999996</v>
      </c>
      <c r="AE24" s="1043">
        <f>SUM(AE6,AE13)</f>
        <v>0.1</v>
      </c>
      <c r="AF24" s="1007">
        <v>24</v>
      </c>
      <c r="AG24" s="1010">
        <f>SUM(AG6,AG13)</f>
        <v>0.45999999999999996</v>
      </c>
      <c r="AH24" s="1043">
        <f>SUM(AH6,AH13)</f>
        <v>0.22</v>
      </c>
      <c r="AI24" s="1007">
        <v>24</v>
      </c>
      <c r="AJ24" s="1010">
        <f>SUM(AJ6,AJ13)</f>
        <v>0.45999999999999996</v>
      </c>
      <c r="AK24" s="1043">
        <f>SUM(AK6,AK13)</f>
        <v>0.22</v>
      </c>
      <c r="AL24" s="1007">
        <v>24</v>
      </c>
      <c r="AM24" s="1010">
        <f>SUM(AM6,AM13)</f>
        <v>0.45999999999999996</v>
      </c>
      <c r="AN24" s="1043">
        <f>SUM(AN6,AN13)</f>
        <v>0.22</v>
      </c>
      <c r="AO24" s="1007">
        <v>25</v>
      </c>
      <c r="AP24" s="1010">
        <f>SUM(AP6,AP13)</f>
        <v>0.5</v>
      </c>
      <c r="AQ24" s="1043">
        <f>SUM(AQ6,AQ13)</f>
        <v>0.22999999999999998</v>
      </c>
      <c r="AR24" s="1007">
        <f>AR6+AR13</f>
        <v>25</v>
      </c>
      <c r="AS24" s="1010">
        <f>SUM(AS6,AS13)</f>
        <v>0.52</v>
      </c>
      <c r="AT24" s="1043">
        <f>SUM(AT6,AT13)</f>
        <v>0.23</v>
      </c>
      <c r="AU24" s="1007">
        <f>AU6+AU13</f>
        <v>24</v>
      </c>
      <c r="AV24" s="1010">
        <f>SUM(AV6,AV13)</f>
        <v>0.5</v>
      </c>
      <c r="AW24" s="1043">
        <f>SUM(AW6,AW13)</f>
        <v>0.22999999999999998</v>
      </c>
      <c r="AX24" s="1007">
        <f>AX6+AX13</f>
        <v>26</v>
      </c>
      <c r="AY24" s="1010">
        <f>SUM(AY6,AY13)</f>
        <v>0.52</v>
      </c>
      <c r="AZ24" s="1043">
        <f>SUM(AZ6,AZ13)</f>
        <v>0.23</v>
      </c>
      <c r="BA24" s="1007">
        <f>BA6+BA13</f>
        <v>28</v>
      </c>
      <c r="BB24" s="1010">
        <f>SUM(BB6,BB13)</f>
        <v>0.59000000000000008</v>
      </c>
      <c r="BC24" s="1043">
        <f>SUM(BC6,BC13)</f>
        <v>0.24</v>
      </c>
      <c r="BD24" s="1007">
        <f>BD6+BD13</f>
        <v>29</v>
      </c>
      <c r="BE24" s="1010">
        <f>SUM(BE6,BE13)</f>
        <v>0.59000000000000008</v>
      </c>
      <c r="BF24" s="1043">
        <f>SUM(BF6,BF13)</f>
        <v>0.21</v>
      </c>
      <c r="BG24" s="1007">
        <f>BG6+BG13</f>
        <v>28</v>
      </c>
      <c r="BH24" s="1010">
        <f>SUM(BH6,BH13)</f>
        <v>0.59000000000000008</v>
      </c>
      <c r="BI24" s="1043">
        <f>SUM(BI6,BI13)</f>
        <v>0.23</v>
      </c>
      <c r="BJ24" s="1007">
        <f>BJ6+BJ13</f>
        <v>28</v>
      </c>
      <c r="BK24" s="1010">
        <f>SUM(BK6,BK13)</f>
        <v>0.59000000000000008</v>
      </c>
      <c r="BL24" s="1043">
        <f>SUM(BL6,BL13)</f>
        <v>0.23</v>
      </c>
      <c r="BM24" s="1007">
        <f>BM6+BM13</f>
        <v>28</v>
      </c>
      <c r="BN24" s="1010">
        <f>SUM(BN6,BN13)</f>
        <v>0.59000000000000008</v>
      </c>
      <c r="BO24" s="1043">
        <f>SUM(BO6,BO13)</f>
        <v>0.23</v>
      </c>
      <c r="BP24" s="1007">
        <f>BP6+BP13</f>
        <v>27</v>
      </c>
      <c r="BQ24" s="1010">
        <f>SUM(BQ6,BQ13)</f>
        <v>0.57000000000000006</v>
      </c>
      <c r="BR24" s="1043">
        <f>SUM(BR6,BR13)</f>
        <v>0.23</v>
      </c>
      <c r="BS24" s="1007">
        <f>BS6+BS13</f>
        <v>26</v>
      </c>
      <c r="BT24" s="1010">
        <f>SUM(BT6,BT13)</f>
        <v>0.54</v>
      </c>
      <c r="BU24" s="1043">
        <f>SUM(BU6,BU13)</f>
        <v>0.22</v>
      </c>
      <c r="BV24" s="1007">
        <f>BV6+BV13</f>
        <v>25</v>
      </c>
      <c r="BW24" s="1010">
        <f>SUM(BW6,BW13)</f>
        <v>0.52</v>
      </c>
      <c r="BX24" s="1043">
        <f>SUM(BX6,BX13)</f>
        <v>0.23</v>
      </c>
      <c r="BY24" s="1007">
        <f>BY6+BY13</f>
        <v>24</v>
      </c>
      <c r="BZ24" s="1010">
        <f>SUM(BZ6,BZ13)</f>
        <v>0.5</v>
      </c>
      <c r="CA24" s="1043">
        <f>SUM(CA6,CA13)</f>
        <v>0.25</v>
      </c>
    </row>
    <row r="25" spans="1:88" x14ac:dyDescent="0.2">
      <c r="A25" s="890" t="s">
        <v>293</v>
      </c>
      <c r="B25" s="891"/>
      <c r="C25" s="1060">
        <f>H46</f>
        <v>0.87956900103256053</v>
      </c>
      <c r="D25" s="1165" t="s">
        <v>276</v>
      </c>
      <c r="E25" s="2171">
        <f>I46</f>
        <v>0.54091417970124411</v>
      </c>
      <c r="F25" s="2171"/>
      <c r="G25" s="1044"/>
      <c r="H25" s="751"/>
      <c r="I25" s="1044"/>
      <c r="J25" s="752"/>
      <c r="K25" s="1044"/>
      <c r="L25" s="1044"/>
      <c r="M25" s="1044"/>
      <c r="N25" s="751"/>
      <c r="O25" s="1044"/>
      <c r="P25" s="752"/>
      <c r="Q25" s="1044"/>
      <c r="R25" s="1044"/>
      <c r="S25" s="1044"/>
      <c r="T25" s="751"/>
      <c r="U25" s="1044"/>
      <c r="V25" s="752"/>
      <c r="W25" s="751"/>
      <c r="X25" s="1044"/>
      <c r="Y25" s="752"/>
      <c r="Z25" s="1044"/>
      <c r="AA25" s="1044"/>
      <c r="AB25" s="1044"/>
      <c r="AC25" s="751"/>
      <c r="AD25" s="1044"/>
      <c r="AE25" s="752"/>
      <c r="AF25" s="1044"/>
      <c r="AG25" s="1044"/>
      <c r="AH25" s="1044"/>
      <c r="AI25" s="751"/>
      <c r="AJ25" s="1044"/>
      <c r="AK25" s="752"/>
      <c r="AL25" s="751"/>
      <c r="AM25" s="1044"/>
      <c r="AN25" s="752"/>
      <c r="AO25" s="1044"/>
      <c r="AP25" s="1044"/>
      <c r="AQ25" s="1044"/>
      <c r="AR25" s="751"/>
      <c r="AS25" s="1044"/>
      <c r="AT25" s="752"/>
      <c r="AU25" s="1044"/>
      <c r="AV25" s="1044"/>
      <c r="AW25" s="1044"/>
      <c r="AX25" s="751"/>
      <c r="AY25" s="1044"/>
      <c r="AZ25" s="752"/>
      <c r="BA25" s="751"/>
      <c r="BB25" s="1044"/>
      <c r="BC25" s="752"/>
      <c r="BD25" s="1044"/>
      <c r="BE25" s="1044"/>
      <c r="BF25" s="752"/>
      <c r="BG25" s="1044"/>
      <c r="BH25" s="1044"/>
      <c r="BI25" s="752"/>
      <c r="BJ25" s="1044"/>
      <c r="BK25" s="1044"/>
      <c r="BL25" s="752"/>
      <c r="BM25" s="751"/>
      <c r="BN25" s="1044"/>
      <c r="BO25" s="752"/>
      <c r="BP25" s="751"/>
      <c r="BQ25" s="1044"/>
      <c r="BR25" s="752"/>
      <c r="BS25" s="1044"/>
      <c r="BT25" s="1044"/>
      <c r="BU25" s="752"/>
      <c r="BV25" s="1044"/>
      <c r="BW25" s="1044"/>
      <c r="BX25" s="752"/>
      <c r="BY25" s="751"/>
      <c r="BZ25" s="1044"/>
      <c r="CA25" s="752"/>
    </row>
    <row r="26" spans="1:88" ht="12.75" customHeight="1" thickBot="1" x14ac:dyDescent="0.25">
      <c r="A26" s="894" t="s">
        <v>294</v>
      </c>
      <c r="B26" s="769"/>
      <c r="C26" s="1066">
        <f>P46</f>
        <v>0.91344439693332558</v>
      </c>
      <c r="D26" s="1070" t="s">
        <v>276</v>
      </c>
      <c r="E26" s="2172">
        <f>Q46</f>
        <v>0.44552635569504512</v>
      </c>
      <c r="F26" s="2172"/>
      <c r="G26" s="769"/>
      <c r="H26" s="767"/>
      <c r="I26" s="769"/>
      <c r="J26" s="765"/>
      <c r="K26" s="769"/>
      <c r="L26" s="769"/>
      <c r="M26" s="769"/>
      <c r="N26" s="767"/>
      <c r="O26" s="769"/>
      <c r="P26" s="765"/>
      <c r="Q26" s="769"/>
      <c r="R26" s="769"/>
      <c r="S26" s="769"/>
      <c r="T26" s="767"/>
      <c r="U26" s="769"/>
      <c r="V26" s="765"/>
      <c r="W26" s="767"/>
      <c r="X26" s="769"/>
      <c r="Y26" s="765"/>
      <c r="Z26" s="769"/>
      <c r="AA26" s="769"/>
      <c r="AB26" s="769"/>
      <c r="AC26" s="767"/>
      <c r="AD26" s="769"/>
      <c r="AE26" s="765"/>
      <c r="AF26" s="769"/>
      <c r="AG26" s="769"/>
      <c r="AH26" s="769"/>
      <c r="AI26" s="767"/>
      <c r="AJ26" s="769"/>
      <c r="AK26" s="765"/>
      <c r="AL26" s="767"/>
      <c r="AM26" s="769"/>
      <c r="AN26" s="765"/>
      <c r="AO26" s="769"/>
      <c r="AP26" s="769"/>
      <c r="AQ26" s="769"/>
      <c r="AR26" s="767"/>
      <c r="AS26" s="769"/>
      <c r="AT26" s="765"/>
      <c r="AU26" s="769"/>
      <c r="AV26" s="769"/>
      <c r="AW26" s="769"/>
      <c r="AX26" s="767"/>
      <c r="AY26" s="769"/>
      <c r="AZ26" s="765"/>
      <c r="BA26" s="767"/>
      <c r="BB26" s="769"/>
      <c r="BC26" s="765"/>
      <c r="BD26" s="769"/>
      <c r="BE26" s="769"/>
      <c r="BF26" s="765"/>
      <c r="BG26" s="769"/>
      <c r="BH26" s="769"/>
      <c r="BI26" s="765"/>
      <c r="BJ26" s="769"/>
      <c r="BK26" s="769"/>
      <c r="BL26" s="765"/>
      <c r="BM26" s="767"/>
      <c r="BN26" s="769"/>
      <c r="BO26" s="765"/>
      <c r="BP26" s="767"/>
      <c r="BQ26" s="769"/>
      <c r="BR26" s="765"/>
      <c r="BS26" s="769"/>
      <c r="BT26" s="769"/>
      <c r="BU26" s="765"/>
      <c r="BV26" s="769"/>
      <c r="BW26" s="769"/>
      <c r="BX26" s="765"/>
      <c r="BY26" s="767"/>
      <c r="BZ26" s="769"/>
      <c r="CA26" s="765"/>
    </row>
    <row r="27" spans="1:88" x14ac:dyDescent="0.2">
      <c r="A27" s="794" t="s">
        <v>37</v>
      </c>
      <c r="B27" s="1188"/>
      <c r="C27" s="1189"/>
      <c r="D27" s="1192" t="s">
        <v>38</v>
      </c>
      <c r="E27" s="1191"/>
      <c r="F27" s="1192" t="s">
        <v>39</v>
      </c>
      <c r="G27" s="1192"/>
      <c r="H27" s="679" t="s">
        <v>17</v>
      </c>
      <c r="I27" s="680" t="s">
        <v>18</v>
      </c>
      <c r="J27" s="681" t="s">
        <v>19</v>
      </c>
      <c r="K27" s="682" t="s">
        <v>17</v>
      </c>
      <c r="L27" s="680" t="s">
        <v>18</v>
      </c>
      <c r="M27" s="683" t="s">
        <v>19</v>
      </c>
      <c r="N27" s="679" t="s">
        <v>17</v>
      </c>
      <c r="O27" s="680" t="s">
        <v>18</v>
      </c>
      <c r="P27" s="681" t="s">
        <v>19</v>
      </c>
      <c r="Q27" s="682" t="s">
        <v>17</v>
      </c>
      <c r="R27" s="680" t="s">
        <v>18</v>
      </c>
      <c r="S27" s="683" t="s">
        <v>19</v>
      </c>
      <c r="T27" s="679" t="s">
        <v>17</v>
      </c>
      <c r="U27" s="680" t="s">
        <v>18</v>
      </c>
      <c r="V27" s="681" t="s">
        <v>19</v>
      </c>
      <c r="W27" s="679" t="s">
        <v>17</v>
      </c>
      <c r="X27" s="680" t="s">
        <v>18</v>
      </c>
      <c r="Y27" s="681" t="s">
        <v>19</v>
      </c>
      <c r="Z27" s="682" t="s">
        <v>17</v>
      </c>
      <c r="AA27" s="680" t="s">
        <v>18</v>
      </c>
      <c r="AB27" s="683" t="s">
        <v>19</v>
      </c>
      <c r="AC27" s="679" t="s">
        <v>17</v>
      </c>
      <c r="AD27" s="680" t="s">
        <v>18</v>
      </c>
      <c r="AE27" s="681" t="s">
        <v>19</v>
      </c>
      <c r="AF27" s="682" t="s">
        <v>17</v>
      </c>
      <c r="AG27" s="680" t="s">
        <v>18</v>
      </c>
      <c r="AH27" s="683" t="s">
        <v>19</v>
      </c>
      <c r="AI27" s="679" t="s">
        <v>17</v>
      </c>
      <c r="AJ27" s="680" t="s">
        <v>18</v>
      </c>
      <c r="AK27" s="681" t="s">
        <v>19</v>
      </c>
      <c r="AL27" s="679" t="s">
        <v>17</v>
      </c>
      <c r="AM27" s="680" t="s">
        <v>18</v>
      </c>
      <c r="AN27" s="681" t="s">
        <v>19</v>
      </c>
      <c r="AO27" s="682" t="s">
        <v>17</v>
      </c>
      <c r="AP27" s="680" t="s">
        <v>18</v>
      </c>
      <c r="AQ27" s="683" t="s">
        <v>19</v>
      </c>
      <c r="AR27" s="679" t="s">
        <v>17</v>
      </c>
      <c r="AS27" s="680" t="s">
        <v>18</v>
      </c>
      <c r="AT27" s="681" t="s">
        <v>19</v>
      </c>
      <c r="AU27" s="682" t="s">
        <v>17</v>
      </c>
      <c r="AV27" s="680" t="s">
        <v>18</v>
      </c>
      <c r="AW27" s="683" t="s">
        <v>19</v>
      </c>
      <c r="AX27" s="679" t="s">
        <v>17</v>
      </c>
      <c r="AY27" s="680" t="s">
        <v>18</v>
      </c>
      <c r="AZ27" s="681" t="s">
        <v>19</v>
      </c>
      <c r="BA27" s="679" t="s">
        <v>17</v>
      </c>
      <c r="BB27" s="680" t="s">
        <v>18</v>
      </c>
      <c r="BC27" s="681" t="s">
        <v>19</v>
      </c>
      <c r="BD27" s="682" t="s">
        <v>17</v>
      </c>
      <c r="BE27" s="680" t="s">
        <v>18</v>
      </c>
      <c r="BF27" s="681" t="s">
        <v>19</v>
      </c>
      <c r="BG27" s="679" t="s">
        <v>17</v>
      </c>
      <c r="BH27" s="680" t="s">
        <v>18</v>
      </c>
      <c r="BI27" s="681" t="s">
        <v>19</v>
      </c>
      <c r="BJ27" s="679" t="s">
        <v>17</v>
      </c>
      <c r="BK27" s="680" t="s">
        <v>18</v>
      </c>
      <c r="BL27" s="681" t="s">
        <v>19</v>
      </c>
      <c r="BM27" s="679" t="s">
        <v>17</v>
      </c>
      <c r="BN27" s="680" t="s">
        <v>18</v>
      </c>
      <c r="BO27" s="681" t="s">
        <v>19</v>
      </c>
      <c r="BP27" s="679" t="s">
        <v>17</v>
      </c>
      <c r="BQ27" s="680" t="s">
        <v>18</v>
      </c>
      <c r="BR27" s="681" t="s">
        <v>19</v>
      </c>
      <c r="BS27" s="679" t="s">
        <v>17</v>
      </c>
      <c r="BT27" s="680" t="s">
        <v>18</v>
      </c>
      <c r="BU27" s="681" t="s">
        <v>19</v>
      </c>
      <c r="BV27" s="679" t="s">
        <v>17</v>
      </c>
      <c r="BW27" s="680" t="s">
        <v>18</v>
      </c>
      <c r="BX27" s="681" t="s">
        <v>19</v>
      </c>
      <c r="BY27" s="679" t="s">
        <v>17</v>
      </c>
      <c r="BZ27" s="680" t="s">
        <v>18</v>
      </c>
      <c r="CA27" s="681" t="s">
        <v>19</v>
      </c>
    </row>
    <row r="28" spans="1:88" ht="13.5" thickBot="1" x14ac:dyDescent="0.25">
      <c r="A28" s="799" t="s">
        <v>224</v>
      </c>
      <c r="B28" s="865"/>
      <c r="C28" s="1083"/>
      <c r="D28" s="1267" t="s">
        <v>41</v>
      </c>
      <c r="E28" s="1267" t="s">
        <v>42</v>
      </c>
      <c r="F28" s="1267" t="s">
        <v>41</v>
      </c>
      <c r="G28" s="1268" t="s">
        <v>42</v>
      </c>
      <c r="H28" s="983">
        <v>0</v>
      </c>
      <c r="I28" s="984" t="s">
        <v>21</v>
      </c>
      <c r="J28" s="985" t="s">
        <v>22</v>
      </c>
      <c r="K28" s="986">
        <v>0</v>
      </c>
      <c r="L28" s="984" t="s">
        <v>21</v>
      </c>
      <c r="M28" s="987" t="s">
        <v>22</v>
      </c>
      <c r="N28" s="983">
        <v>0</v>
      </c>
      <c r="O28" s="984" t="s">
        <v>21</v>
      </c>
      <c r="P28" s="985" t="s">
        <v>22</v>
      </c>
      <c r="Q28" s="986">
        <v>0</v>
      </c>
      <c r="R28" s="984" t="s">
        <v>21</v>
      </c>
      <c r="S28" s="987" t="s">
        <v>22</v>
      </c>
      <c r="T28" s="983">
        <v>0</v>
      </c>
      <c r="U28" s="984" t="s">
        <v>21</v>
      </c>
      <c r="V28" s="985" t="s">
        <v>22</v>
      </c>
      <c r="W28" s="983">
        <v>0</v>
      </c>
      <c r="X28" s="984" t="s">
        <v>21</v>
      </c>
      <c r="Y28" s="985" t="s">
        <v>22</v>
      </c>
      <c r="Z28" s="986">
        <v>0</v>
      </c>
      <c r="AA28" s="984" t="s">
        <v>21</v>
      </c>
      <c r="AB28" s="987" t="s">
        <v>22</v>
      </c>
      <c r="AC28" s="983" t="s">
        <v>20</v>
      </c>
      <c r="AD28" s="984" t="s">
        <v>21</v>
      </c>
      <c r="AE28" s="985" t="s">
        <v>22</v>
      </c>
      <c r="AF28" s="986" t="s">
        <v>20</v>
      </c>
      <c r="AG28" s="984" t="s">
        <v>21</v>
      </c>
      <c r="AH28" s="987" t="s">
        <v>22</v>
      </c>
      <c r="AI28" s="983" t="s">
        <v>20</v>
      </c>
      <c r="AJ28" s="984" t="s">
        <v>21</v>
      </c>
      <c r="AK28" s="985" t="s">
        <v>22</v>
      </c>
      <c r="AL28" s="983" t="s">
        <v>20</v>
      </c>
      <c r="AM28" s="984" t="s">
        <v>21</v>
      </c>
      <c r="AN28" s="985" t="s">
        <v>22</v>
      </c>
      <c r="AO28" s="986" t="s">
        <v>20</v>
      </c>
      <c r="AP28" s="984" t="s">
        <v>21</v>
      </c>
      <c r="AQ28" s="987" t="s">
        <v>22</v>
      </c>
      <c r="AR28" s="983" t="s">
        <v>20</v>
      </c>
      <c r="AS28" s="984" t="s">
        <v>21</v>
      </c>
      <c r="AT28" s="985" t="s">
        <v>22</v>
      </c>
      <c r="AU28" s="986" t="s">
        <v>20</v>
      </c>
      <c r="AV28" s="984" t="s">
        <v>21</v>
      </c>
      <c r="AW28" s="987" t="s">
        <v>22</v>
      </c>
      <c r="AX28" s="983" t="s">
        <v>20</v>
      </c>
      <c r="AY28" s="984" t="s">
        <v>21</v>
      </c>
      <c r="AZ28" s="985" t="s">
        <v>22</v>
      </c>
      <c r="BA28" s="983" t="s">
        <v>20</v>
      </c>
      <c r="BB28" s="984" t="s">
        <v>21</v>
      </c>
      <c r="BC28" s="985" t="s">
        <v>22</v>
      </c>
      <c r="BD28" s="986" t="s">
        <v>20</v>
      </c>
      <c r="BE28" s="984" t="s">
        <v>21</v>
      </c>
      <c r="BF28" s="985" t="s">
        <v>22</v>
      </c>
      <c r="BG28" s="983" t="s">
        <v>20</v>
      </c>
      <c r="BH28" s="984" t="s">
        <v>21</v>
      </c>
      <c r="BI28" s="985" t="s">
        <v>22</v>
      </c>
      <c r="BJ28" s="983" t="s">
        <v>20</v>
      </c>
      <c r="BK28" s="984" t="s">
        <v>21</v>
      </c>
      <c r="BL28" s="985" t="s">
        <v>22</v>
      </c>
      <c r="BM28" s="983" t="s">
        <v>20</v>
      </c>
      <c r="BN28" s="984" t="s">
        <v>21</v>
      </c>
      <c r="BO28" s="985" t="s">
        <v>22</v>
      </c>
      <c r="BP28" s="983" t="s">
        <v>20</v>
      </c>
      <c r="BQ28" s="984" t="s">
        <v>21</v>
      </c>
      <c r="BR28" s="985" t="s">
        <v>22</v>
      </c>
      <c r="BS28" s="983" t="s">
        <v>20</v>
      </c>
      <c r="BT28" s="984" t="s">
        <v>21</v>
      </c>
      <c r="BU28" s="985" t="s">
        <v>22</v>
      </c>
      <c r="BV28" s="983" t="s">
        <v>20</v>
      </c>
      <c r="BW28" s="984" t="s">
        <v>21</v>
      </c>
      <c r="BX28" s="985" t="s">
        <v>22</v>
      </c>
      <c r="BY28" s="983" t="s">
        <v>20</v>
      </c>
      <c r="BZ28" s="984" t="s">
        <v>21</v>
      </c>
      <c r="CA28" s="985" t="s">
        <v>22</v>
      </c>
    </row>
    <row r="29" spans="1:88" ht="12" customHeight="1" x14ac:dyDescent="0.25">
      <c r="A29" s="754" t="s">
        <v>295</v>
      </c>
      <c r="B29" s="806"/>
      <c r="C29" s="900"/>
      <c r="D29" s="882"/>
      <c r="E29" s="1018"/>
      <c r="F29" s="1019"/>
      <c r="G29" s="1269"/>
      <c r="H29" s="711">
        <v>11</v>
      </c>
      <c r="I29" s="993">
        <v>0.22</v>
      </c>
      <c r="J29" s="1004">
        <v>0.06</v>
      </c>
      <c r="K29" s="711">
        <v>11</v>
      </c>
      <c r="L29" s="993">
        <v>0.22</v>
      </c>
      <c r="M29" s="1004">
        <v>0.06</v>
      </c>
      <c r="N29" s="711">
        <v>11</v>
      </c>
      <c r="O29" s="993">
        <v>0.21</v>
      </c>
      <c r="P29" s="1004">
        <v>0.05</v>
      </c>
      <c r="Q29" s="711">
        <v>11</v>
      </c>
      <c r="R29" s="993">
        <v>0.21</v>
      </c>
      <c r="S29" s="1004">
        <v>0.06</v>
      </c>
      <c r="T29" s="711">
        <v>11</v>
      </c>
      <c r="U29" s="993">
        <v>0.22</v>
      </c>
      <c r="V29" s="1004">
        <v>0.05</v>
      </c>
      <c r="W29" s="711">
        <v>11</v>
      </c>
      <c r="X29" s="993">
        <v>0.22</v>
      </c>
      <c r="Y29" s="1004">
        <v>4.7399999999999998E-2</v>
      </c>
      <c r="Z29" s="711">
        <v>13</v>
      </c>
      <c r="AA29" s="993">
        <v>0.26</v>
      </c>
      <c r="AB29" s="1004">
        <v>0.06</v>
      </c>
      <c r="AC29" s="711">
        <v>11</v>
      </c>
      <c r="AD29" s="993">
        <v>0.22</v>
      </c>
      <c r="AE29" s="1004">
        <v>0.05</v>
      </c>
      <c r="AF29" s="711">
        <v>11</v>
      </c>
      <c r="AG29" s="993">
        <v>0.22</v>
      </c>
      <c r="AH29" s="1004">
        <v>0.06</v>
      </c>
      <c r="AI29" s="711">
        <v>11</v>
      </c>
      <c r="AJ29" s="993">
        <v>0.22</v>
      </c>
      <c r="AK29" s="1004">
        <v>0.06</v>
      </c>
      <c r="AL29" s="711">
        <v>11</v>
      </c>
      <c r="AM29" s="993">
        <v>0.22</v>
      </c>
      <c r="AN29" s="1004">
        <v>0.06</v>
      </c>
      <c r="AO29" s="711">
        <v>12</v>
      </c>
      <c r="AP29" s="993">
        <v>0.25</v>
      </c>
      <c r="AQ29" s="1004">
        <v>0.08</v>
      </c>
      <c r="AR29" s="711">
        <v>13</v>
      </c>
      <c r="AS29" s="993">
        <v>0.27</v>
      </c>
      <c r="AT29" s="1004">
        <v>0.09</v>
      </c>
      <c r="AU29" s="711">
        <v>12</v>
      </c>
      <c r="AV29" s="993">
        <v>0.25</v>
      </c>
      <c r="AW29" s="1004">
        <v>0.08</v>
      </c>
      <c r="AX29" s="711">
        <v>13</v>
      </c>
      <c r="AY29" s="993">
        <v>0.26</v>
      </c>
      <c r="AZ29" s="1004">
        <v>0.09</v>
      </c>
      <c r="BA29" s="711">
        <v>15</v>
      </c>
      <c r="BB29" s="993">
        <v>0.31</v>
      </c>
      <c r="BC29" s="1004">
        <v>0.09</v>
      </c>
      <c r="BD29" s="711">
        <v>16</v>
      </c>
      <c r="BE29" s="993">
        <v>0.33</v>
      </c>
      <c r="BF29" s="1004">
        <v>0.09</v>
      </c>
      <c r="BG29" s="711">
        <v>16</v>
      </c>
      <c r="BH29" s="993">
        <v>0.34</v>
      </c>
      <c r="BI29" s="1004">
        <v>0.09</v>
      </c>
      <c r="BJ29" s="711">
        <v>16</v>
      </c>
      <c r="BK29" s="993">
        <v>0.34</v>
      </c>
      <c r="BL29" s="1004">
        <v>0.09</v>
      </c>
      <c r="BM29" s="711">
        <v>16</v>
      </c>
      <c r="BN29" s="993">
        <v>0.34</v>
      </c>
      <c r="BO29" s="1004">
        <v>0.09</v>
      </c>
      <c r="BP29" s="711">
        <v>16</v>
      </c>
      <c r="BQ29" s="993">
        <v>0.34</v>
      </c>
      <c r="BR29" s="1004">
        <v>0.09</v>
      </c>
      <c r="BS29" s="711">
        <v>15</v>
      </c>
      <c r="BT29" s="993">
        <v>0.3</v>
      </c>
      <c r="BU29" s="1004">
        <v>0.09</v>
      </c>
      <c r="BV29" s="711">
        <v>14</v>
      </c>
      <c r="BW29" s="993">
        <v>0.28999999999999998</v>
      </c>
      <c r="BX29" s="1004">
        <v>0.09</v>
      </c>
      <c r="BY29" s="711">
        <v>13</v>
      </c>
      <c r="BZ29" s="993">
        <v>0.28000000000000003</v>
      </c>
      <c r="CA29" s="1004">
        <v>0.11</v>
      </c>
      <c r="CB29" s="761">
        <f>I29+L29+O29+R29+U29+X29++AA29+AD29+AG29+AJ29+AM29+AP29+AS29+AV29+AY29+BB29+BE29+BH29+BK29++BN29+BQ29+BT29+BW29+BZ29</f>
        <v>6.34</v>
      </c>
      <c r="CC29" s="761">
        <f>J29+M29+P29+S29+V29+Y29++AB29+AE29+AH29+AK29+AN29+AQ29+AT29+AW29+AZ29+BC29+BF29+BI29+BL29++BO29+BR29+BU29+BX29+CA29</f>
        <v>1.7874000000000005</v>
      </c>
      <c r="CD29" s="23">
        <v>2.4540000000000006</v>
      </c>
      <c r="CE29" s="23">
        <v>1.3329999999999997</v>
      </c>
      <c r="CF29" s="889">
        <f t="shared" ref="CF29:CG30" si="0">CB29-CD29</f>
        <v>3.8859999999999992</v>
      </c>
      <c r="CG29" s="889">
        <f t="shared" si="0"/>
        <v>0.4544000000000008</v>
      </c>
      <c r="CI29" s="23">
        <v>1.3329999999999997</v>
      </c>
      <c r="CJ29" s="889">
        <f>CI29-CC29</f>
        <v>-0.4544000000000008</v>
      </c>
    </row>
    <row r="30" spans="1:88" ht="15" x14ac:dyDescent="0.25">
      <c r="A30" s="1205" t="s">
        <v>296</v>
      </c>
      <c r="B30" s="1021"/>
      <c r="C30" s="1206"/>
      <c r="D30" s="993"/>
      <c r="E30" s="1103"/>
      <c r="F30" s="993"/>
      <c r="G30" s="1104"/>
      <c r="H30" s="711">
        <v>9</v>
      </c>
      <c r="I30" s="993">
        <v>0.18</v>
      </c>
      <c r="J30" s="1004">
        <v>0.05</v>
      </c>
      <c r="K30" s="711">
        <v>9</v>
      </c>
      <c r="L30" s="993">
        <v>0.18</v>
      </c>
      <c r="M30" s="1004">
        <v>0.05</v>
      </c>
      <c r="N30" s="711">
        <v>9</v>
      </c>
      <c r="O30" s="993">
        <v>0.16</v>
      </c>
      <c r="P30" s="1004">
        <v>0.05</v>
      </c>
      <c r="Q30" s="711">
        <v>9</v>
      </c>
      <c r="R30" s="993">
        <v>0.16</v>
      </c>
      <c r="S30" s="1004">
        <v>0.05</v>
      </c>
      <c r="T30" s="711">
        <v>9</v>
      </c>
      <c r="U30" s="993">
        <v>0.2</v>
      </c>
      <c r="V30" s="1004">
        <v>0.04</v>
      </c>
      <c r="W30" s="711">
        <v>10</v>
      </c>
      <c r="X30" s="993">
        <v>0.2</v>
      </c>
      <c r="Y30" s="1004">
        <v>0.05</v>
      </c>
      <c r="Z30" s="711">
        <v>10</v>
      </c>
      <c r="AA30" s="993">
        <v>0.16</v>
      </c>
      <c r="AB30" s="1004">
        <v>0.05</v>
      </c>
      <c r="AC30" s="711">
        <v>13</v>
      </c>
      <c r="AD30" s="993">
        <v>0.24</v>
      </c>
      <c r="AE30" s="1004">
        <v>0.05</v>
      </c>
      <c r="AF30" s="711">
        <v>13</v>
      </c>
      <c r="AG30" s="993">
        <v>0.24</v>
      </c>
      <c r="AH30" s="1004">
        <v>0.16</v>
      </c>
      <c r="AI30" s="711">
        <v>13</v>
      </c>
      <c r="AJ30" s="993">
        <v>0.24</v>
      </c>
      <c r="AK30" s="1004">
        <v>0.16</v>
      </c>
      <c r="AL30" s="711">
        <v>13</v>
      </c>
      <c r="AM30" s="993">
        <v>0.24</v>
      </c>
      <c r="AN30" s="1004">
        <v>0.16</v>
      </c>
      <c r="AO30" s="711">
        <v>13</v>
      </c>
      <c r="AP30" s="993">
        <v>0.25</v>
      </c>
      <c r="AQ30" s="1004">
        <v>0.15</v>
      </c>
      <c r="AR30" s="711">
        <v>12</v>
      </c>
      <c r="AS30" s="993">
        <v>0.25</v>
      </c>
      <c r="AT30" s="1004">
        <v>0.14000000000000001</v>
      </c>
      <c r="AU30" s="711">
        <v>12</v>
      </c>
      <c r="AV30" s="993">
        <v>0.25</v>
      </c>
      <c r="AW30" s="1004">
        <v>0.15</v>
      </c>
      <c r="AX30" s="711">
        <v>13</v>
      </c>
      <c r="AY30" s="993">
        <v>0.26</v>
      </c>
      <c r="AZ30" s="1004">
        <v>0.14000000000000001</v>
      </c>
      <c r="BA30" s="711">
        <v>13</v>
      </c>
      <c r="BB30" s="993">
        <v>0.28000000000000003</v>
      </c>
      <c r="BC30" s="1004">
        <v>0.15</v>
      </c>
      <c r="BD30" s="711">
        <v>13</v>
      </c>
      <c r="BE30" s="993">
        <v>0.26</v>
      </c>
      <c r="BF30" s="1004">
        <v>0.12</v>
      </c>
      <c r="BG30" s="711">
        <v>12</v>
      </c>
      <c r="BH30" s="993">
        <v>0.25</v>
      </c>
      <c r="BI30" s="1004">
        <v>0.14000000000000001</v>
      </c>
      <c r="BJ30" s="711">
        <v>12</v>
      </c>
      <c r="BK30" s="993">
        <v>0.25</v>
      </c>
      <c r="BL30" s="1004">
        <v>0.14000000000000001</v>
      </c>
      <c r="BM30" s="711">
        <v>12</v>
      </c>
      <c r="BN30" s="993">
        <v>0.25</v>
      </c>
      <c r="BO30" s="1004">
        <v>0.14000000000000001</v>
      </c>
      <c r="BP30" s="711">
        <v>11</v>
      </c>
      <c r="BQ30" s="993">
        <v>0.23</v>
      </c>
      <c r="BR30" s="1004">
        <v>0.14000000000000001</v>
      </c>
      <c r="BS30" s="711">
        <v>11</v>
      </c>
      <c r="BT30" s="993">
        <v>0.24</v>
      </c>
      <c r="BU30" s="1004">
        <v>0.13</v>
      </c>
      <c r="BV30" s="711">
        <v>11</v>
      </c>
      <c r="BW30" s="993">
        <v>0.23</v>
      </c>
      <c r="BX30" s="1004">
        <v>0.14000000000000001</v>
      </c>
      <c r="BY30" s="711">
        <v>11</v>
      </c>
      <c r="BZ30" s="993">
        <v>0.22</v>
      </c>
      <c r="CA30" s="1004">
        <v>0.14000000000000001</v>
      </c>
      <c r="CB30" s="761">
        <f>I30+L30+O30+R30+U30+X30++AA30+AD30+AG30+AJ30+AM30+AP30+AS30+AV30+AY30+BB30+BE30+BH30+BK30++BN30+BQ30+BT30+BW30+BZ30</f>
        <v>5.4200000000000008</v>
      </c>
      <c r="CC30" s="761">
        <f>J30+M30+P30+S30+V30+Y30++AB30+AE30+AH30+AK30+AN30+AQ30+AT30+AW30+AZ30+BC30+BF30+BI30+BL30++BO30+BR30+BU30+BX30+CA30</f>
        <v>2.6900000000000008</v>
      </c>
      <c r="CD30" s="23">
        <v>1.7127999999999997</v>
      </c>
      <c r="CE30" s="23">
        <v>0.79700000000000004</v>
      </c>
      <c r="CF30" s="889">
        <f t="shared" si="0"/>
        <v>3.7072000000000012</v>
      </c>
      <c r="CG30" s="889">
        <f t="shared" si="0"/>
        <v>1.8930000000000007</v>
      </c>
      <c r="CI30" s="23">
        <v>0.79700000000000004</v>
      </c>
      <c r="CJ30" s="889">
        <f>CI30-CC30</f>
        <v>-1.8930000000000007</v>
      </c>
    </row>
    <row r="31" spans="1:88" ht="13.5" thickBot="1" x14ac:dyDescent="0.25">
      <c r="A31" s="1205"/>
      <c r="B31" s="1021"/>
      <c r="C31" s="1206"/>
      <c r="D31" s="993"/>
      <c r="E31" s="1103"/>
      <c r="F31" s="993"/>
      <c r="G31" s="1104"/>
      <c r="H31" s="711"/>
      <c r="I31" s="995"/>
      <c r="J31" s="1270"/>
      <c r="K31" s="1271"/>
      <c r="L31" s="995"/>
      <c r="M31" s="1272"/>
      <c r="N31" s="711"/>
      <c r="O31" s="995"/>
      <c r="P31" s="1270"/>
      <c r="Q31" s="1271"/>
      <c r="R31" s="995"/>
      <c r="S31" s="1272"/>
      <c r="T31" s="711"/>
      <c r="U31" s="995"/>
      <c r="V31" s="1270"/>
      <c r="W31" s="711"/>
      <c r="X31" s="995"/>
      <c r="Y31" s="1270"/>
      <c r="Z31" s="1271"/>
      <c r="AA31" s="995"/>
      <c r="AB31" s="1272"/>
      <c r="AC31" s="711"/>
      <c r="AD31" s="996"/>
      <c r="AE31" s="997"/>
      <c r="AF31" s="1271"/>
      <c r="AG31" s="996"/>
      <c r="AH31" s="996"/>
      <c r="AI31" s="711"/>
      <c r="AJ31" s="996"/>
      <c r="AK31" s="997"/>
      <c r="AL31" s="711"/>
      <c r="AM31" s="996"/>
      <c r="AN31" s="997"/>
      <c r="AO31" s="1271"/>
      <c r="AP31" s="996"/>
      <c r="AQ31" s="996"/>
      <c r="AR31" s="711"/>
      <c r="AS31" s="996"/>
      <c r="AT31" s="997"/>
      <c r="AU31" s="1271"/>
      <c r="AV31" s="996"/>
      <c r="AW31" s="996"/>
      <c r="AX31" s="711"/>
      <c r="AY31" s="996"/>
      <c r="AZ31" s="997"/>
      <c r="BA31" s="711"/>
      <c r="BB31" s="995"/>
      <c r="BC31" s="1270"/>
      <c r="BD31" s="1271"/>
      <c r="BE31" s="995"/>
      <c r="BF31" s="1270"/>
      <c r="BG31" s="1103"/>
      <c r="BH31" s="995"/>
      <c r="BI31" s="1270"/>
      <c r="BJ31" s="1103"/>
      <c r="BK31" s="995"/>
      <c r="BL31" s="1270"/>
      <c r="BM31" s="711"/>
      <c r="BN31" s="995"/>
      <c r="BO31" s="1270"/>
      <c r="BP31" s="711"/>
      <c r="BQ31" s="995"/>
      <c r="BR31" s="1270"/>
      <c r="BS31" s="1103"/>
      <c r="BT31" s="995"/>
      <c r="BU31" s="1270"/>
      <c r="BV31" s="1103"/>
      <c r="BW31" s="995"/>
      <c r="BX31" s="1270"/>
      <c r="BY31" s="711"/>
      <c r="BZ31" s="995"/>
      <c r="CA31" s="1270"/>
    </row>
    <row r="32" spans="1:88" ht="13.5" thickBot="1" x14ac:dyDescent="0.25">
      <c r="A32" s="2148" t="s">
        <v>80</v>
      </c>
      <c r="B32" s="2149"/>
      <c r="C32" s="2149"/>
      <c r="D32" s="2149"/>
      <c r="E32" s="2149"/>
      <c r="F32" s="2149"/>
      <c r="G32" s="2149"/>
      <c r="H32" s="906"/>
      <c r="I32" s="1121"/>
      <c r="J32" s="1029"/>
      <c r="K32" s="908"/>
      <c r="L32" s="1121"/>
      <c r="M32" s="978"/>
      <c r="N32" s="906"/>
      <c r="O32" s="1121"/>
      <c r="P32" s="1029"/>
      <c r="Q32" s="908"/>
      <c r="R32" s="1121"/>
      <c r="S32" s="978"/>
      <c r="T32" s="906"/>
      <c r="U32" s="1121"/>
      <c r="V32" s="1029"/>
      <c r="W32" s="906"/>
      <c r="X32" s="1121"/>
      <c r="Y32" s="1029"/>
      <c r="Z32" s="908"/>
      <c r="AA32" s="1121"/>
      <c r="AB32" s="978"/>
      <c r="AC32" s="1122"/>
      <c r="AD32" s="1123"/>
      <c r="AE32" s="1124"/>
      <c r="AF32" s="1121"/>
      <c r="AG32" s="1123"/>
      <c r="AH32" s="1123"/>
      <c r="AI32" s="1122"/>
      <c r="AJ32" s="1123"/>
      <c r="AK32" s="1124"/>
      <c r="AL32" s="1122"/>
      <c r="AM32" s="1123"/>
      <c r="AN32" s="1124"/>
      <c r="AO32" s="1121"/>
      <c r="AP32" s="1123"/>
      <c r="AQ32" s="1123"/>
      <c r="AR32" s="1122"/>
      <c r="AS32" s="1123"/>
      <c r="AT32" s="1124"/>
      <c r="AU32" s="1121"/>
      <c r="AV32" s="1123"/>
      <c r="AW32" s="1123"/>
      <c r="AX32" s="1122"/>
      <c r="AY32" s="1123"/>
      <c r="AZ32" s="1124"/>
      <c r="BA32" s="1122"/>
      <c r="BB32" s="1123"/>
      <c r="BC32" s="1124"/>
      <c r="BD32" s="1121"/>
      <c r="BE32" s="1123"/>
      <c r="BF32" s="1124"/>
      <c r="BG32" s="1121"/>
      <c r="BH32" s="1123"/>
      <c r="BI32" s="1124"/>
      <c r="BJ32" s="1121"/>
      <c r="BK32" s="1123"/>
      <c r="BL32" s="1124"/>
      <c r="BM32" s="1122"/>
      <c r="BN32" s="1123"/>
      <c r="BO32" s="1124"/>
      <c r="BP32" s="1122"/>
      <c r="BQ32" s="1123"/>
      <c r="BR32" s="1124"/>
      <c r="BS32" s="1121"/>
      <c r="BT32" s="1123"/>
      <c r="BU32" s="1124"/>
      <c r="BV32" s="1121"/>
      <c r="BW32" s="1123"/>
      <c r="BX32" s="1124"/>
      <c r="BY32" s="1122"/>
      <c r="BZ32" s="1123"/>
      <c r="CA32" s="1124"/>
    </row>
    <row r="33" spans="1:85" ht="15" customHeight="1" x14ac:dyDescent="0.2">
      <c r="A33" s="753"/>
      <c r="B33" s="1156" t="s">
        <v>81</v>
      </c>
      <c r="C33" s="1017"/>
      <c r="D33" s="1157" t="s">
        <v>249</v>
      </c>
      <c r="E33" s="1017"/>
      <c r="F33" s="1017"/>
      <c r="G33" s="1017"/>
      <c r="H33" s="911">
        <v>5.4999999999999997E-3</v>
      </c>
      <c r="I33" s="1129" t="s">
        <v>83</v>
      </c>
      <c r="J33" s="915">
        <v>3.7100000000000001E-2</v>
      </c>
      <c r="K33" s="943"/>
      <c r="L33" s="1129"/>
      <c r="M33" s="917"/>
      <c r="N33" s="911"/>
      <c r="O33" s="1129"/>
      <c r="P33" s="915"/>
      <c r="Q33" s="943"/>
      <c r="R33" s="1129"/>
      <c r="S33" s="917"/>
      <c r="T33" s="911"/>
      <c r="U33" s="1129"/>
      <c r="V33" s="915"/>
      <c r="W33" s="911"/>
      <c r="X33" s="1129"/>
      <c r="Y33" s="915"/>
      <c r="Z33" s="943"/>
      <c r="AA33" s="1129"/>
      <c r="AB33" s="917"/>
      <c r="AC33" s="918"/>
      <c r="AD33" s="1129"/>
      <c r="AE33" s="919"/>
      <c r="AF33" s="920"/>
      <c r="AG33" s="1129"/>
      <c r="AH33" s="921"/>
      <c r="AI33" s="918"/>
      <c r="AJ33" s="1129"/>
      <c r="AK33" s="919"/>
      <c r="AL33" s="918"/>
      <c r="AM33" s="1129"/>
      <c r="AN33" s="919"/>
      <c r="AO33" s="920"/>
      <c r="AP33" s="1129"/>
      <c r="AQ33" s="921"/>
      <c r="AR33" s="918"/>
      <c r="AS33" s="1129"/>
      <c r="AT33" s="919"/>
      <c r="AU33" s="920"/>
      <c r="AV33" s="1129"/>
      <c r="AW33" s="921"/>
      <c r="AX33" s="918"/>
      <c r="AY33" s="1129"/>
      <c r="AZ33" s="919"/>
      <c r="BA33" s="918"/>
      <c r="BB33" s="1129"/>
      <c r="BC33" s="919"/>
      <c r="BD33" s="944"/>
      <c r="BE33" s="1129"/>
      <c r="BF33" s="919"/>
      <c r="BG33" s="1273"/>
      <c r="BH33" s="1129"/>
      <c r="BI33" s="919"/>
      <c r="BJ33" s="1273"/>
      <c r="BK33" s="1129"/>
      <c r="BL33" s="919"/>
      <c r="BM33" s="1273"/>
      <c r="BN33" s="1129"/>
      <c r="BO33" s="919"/>
      <c r="BP33" s="1273"/>
      <c r="BQ33" s="1129"/>
      <c r="BR33" s="919"/>
      <c r="BS33" s="1273"/>
      <c r="BT33" s="1129"/>
      <c r="BU33" s="919"/>
      <c r="BV33" s="1273"/>
      <c r="BW33" s="1129"/>
      <c r="BX33" s="919"/>
      <c r="BY33" s="1273"/>
      <c r="BZ33" s="1129"/>
      <c r="CA33" s="919"/>
    </row>
    <row r="34" spans="1:85" ht="15.75" customHeight="1" x14ac:dyDescent="0.2">
      <c r="A34" s="772" t="s">
        <v>23</v>
      </c>
      <c r="B34" s="1139" t="s">
        <v>84</v>
      </c>
      <c r="C34" s="1021"/>
      <c r="D34" s="991" t="s">
        <v>85</v>
      </c>
      <c r="E34" s="1140"/>
      <c r="F34" s="831"/>
      <c r="G34" s="991"/>
      <c r="H34" s="948">
        <f>(SUM(I$6*I$6,J$6*J$6)/POWER($C$8,2))*$C$35</f>
        <v>1.8553599999999998E-4</v>
      </c>
      <c r="I34" s="1129" t="s">
        <v>83</v>
      </c>
      <c r="J34" s="949">
        <f>($E$35/100)*(SUM(I$6*I$6,J$6*J$6)/$C$8)</f>
        <v>2.1216E-3</v>
      </c>
      <c r="K34" s="950">
        <f>(SUM(L$6*L$6,M$6*M$6)/POWER($C$8,2))*$C$35</f>
        <v>1.8553599999999998E-4</v>
      </c>
      <c r="L34" s="1129" t="s">
        <v>83</v>
      </c>
      <c r="M34" s="951">
        <f>($E$35/100)*(SUM(L$6*L$6,M$6*M$6)/$C$8)</f>
        <v>2.1216E-3</v>
      </c>
      <c r="N34" s="948">
        <f>(SUM(O$6*O$6,P$6*P$6)/POWER($C$8,2))*$C$35</f>
        <v>1.6626879999999999E-4</v>
      </c>
      <c r="O34" s="1129" t="s">
        <v>83</v>
      </c>
      <c r="P34" s="949">
        <f>($E$35/100)*(SUM(O$6*O$6,P$6*P$6)/$C$8)</f>
        <v>1.9012799999999996E-3</v>
      </c>
      <c r="Q34" s="950">
        <f>(SUM(R$6*R$6,S$6*S$6)/POWER($C$8,2))*$C$35</f>
        <v>1.7019359999999998E-4</v>
      </c>
      <c r="R34" s="1129" t="s">
        <v>83</v>
      </c>
      <c r="S34" s="951">
        <f>($E$35/100)*(SUM(R$6*R$6,S$6*S$6)/$C$8)</f>
        <v>1.9461599999999995E-3</v>
      </c>
      <c r="T34" s="948">
        <f>(SUM(U$6*U$6,V$6*V$6)/POWER($C$8,2))*$C$35</f>
        <v>1.8161120000000002E-4</v>
      </c>
      <c r="U34" s="1129" t="s">
        <v>83</v>
      </c>
      <c r="V34" s="949">
        <f>($E$35/100)*(SUM(U$6*U$6,V$6*V$6)/$C$8)</f>
        <v>2.0767199999999998E-3</v>
      </c>
      <c r="W34" s="948">
        <f>(SUM(X$6*X$6,Y$6*Y$6)/POWER($C$8,2))*$C$35</f>
        <v>1.8100254806732797E-4</v>
      </c>
      <c r="X34" s="1129" t="s">
        <v>83</v>
      </c>
      <c r="Y34" s="949">
        <f>($E$35/100)*(SUM(X$6*X$6,Y$6*Y$6)/$C$8)</f>
        <v>2.0697600787967993E-3</v>
      </c>
      <c r="Z34" s="950">
        <f>(SUM(AA$6*AA$6,AB$6*AB$6)/POWER($C$8,2))*$C$35</f>
        <v>2.5404160000000009E-4</v>
      </c>
      <c r="AA34" s="1129" t="s">
        <v>83</v>
      </c>
      <c r="AB34" s="951">
        <f>($E$35/100)*(SUM(AA$6*AA$6,AB$6*AB$6)/$C$8)</f>
        <v>2.9049600000000003E-3</v>
      </c>
      <c r="AC34" s="948">
        <f>(SUM(AD$6*AD$6,AE$6*AE$6)/POWER($C$8,2))*$C$35</f>
        <v>1.8161120000000002E-4</v>
      </c>
      <c r="AD34" s="1129" t="s">
        <v>83</v>
      </c>
      <c r="AE34" s="949">
        <f>($E$35/100)*(SUM(AD$6*AD$6,AE$6*AE$6)/$C$8)</f>
        <v>2.0767199999999998E-3</v>
      </c>
      <c r="AF34" s="950">
        <f>(SUM(AG$6*AG$6,AH$6*AH$6)/POWER($C$8,2))*$C$35</f>
        <v>1.8553599999999998E-4</v>
      </c>
      <c r="AG34" s="1129" t="s">
        <v>83</v>
      </c>
      <c r="AH34" s="951">
        <f>($E$35/100)*(SUM(AG$6*AG$6,AH$6*AH$6)/$C$8)</f>
        <v>2.1216E-3</v>
      </c>
      <c r="AI34" s="948">
        <f>(SUM(AJ$6*AJ$6,AK$6*AK$6)/POWER($C$8,2))*$C$35</f>
        <v>1.8553599999999998E-4</v>
      </c>
      <c r="AJ34" s="1129" t="s">
        <v>83</v>
      </c>
      <c r="AK34" s="949">
        <f>($E$35/100)*(SUM(AJ$6*AJ$6,AK$6*AK$6)/$C$8)</f>
        <v>2.1216E-3</v>
      </c>
      <c r="AL34" s="948">
        <f>(SUM(AM$6*AM$6,AN$6*AN$6)/POWER($C$8,2))*$C$35</f>
        <v>1.8553599999999998E-4</v>
      </c>
      <c r="AM34" s="1129" t="s">
        <v>83</v>
      </c>
      <c r="AN34" s="949">
        <f>($E$35/100)*(SUM(AM$6*AM$6,AN$6*AN$6)/$C$8)</f>
        <v>2.1216E-3</v>
      </c>
      <c r="AO34" s="950">
        <f>(SUM(AP$6*AP$6,AQ$6*AQ$6)/POWER($C$8,2))*$C$35</f>
        <v>2.4583520000000003E-4</v>
      </c>
      <c r="AP34" s="1129" t="s">
        <v>83</v>
      </c>
      <c r="AQ34" s="951">
        <f>($E$35/100)*(SUM(AP$6*AP$6,AQ$6*AQ$6)/$C$8)</f>
        <v>2.8111199999999999E-3</v>
      </c>
      <c r="AR34" s="948">
        <f>(SUM(AS$6*AS$6,AT$6*AT$6)/POWER($C$8,2))*$C$35</f>
        <v>2.8900800000000005E-4</v>
      </c>
      <c r="AS34" s="1129" t="s">
        <v>83</v>
      </c>
      <c r="AT34" s="949">
        <f>($E$35/100)*(SUM(AS$6*AS$6,AT$6*AT$6)/$C$8)</f>
        <v>3.3047999999999997E-3</v>
      </c>
      <c r="AU34" s="950">
        <f>(SUM(AV$6*AV$6,AW$6*AW$6)/POWER($C$8,2))*$C$35</f>
        <v>2.4583520000000003E-4</v>
      </c>
      <c r="AV34" s="1129" t="s">
        <v>83</v>
      </c>
      <c r="AW34" s="951">
        <f>($E$35/100)*(SUM(AV$6*AV$6,AW$6*AW$6)/$C$8)</f>
        <v>2.8111199999999999E-3</v>
      </c>
      <c r="AX34" s="948">
        <f>(SUM(AY$6*AY$6,AZ$6*AZ$6)/POWER($C$8,2))*$C$35</f>
        <v>2.7009760000000005E-4</v>
      </c>
      <c r="AY34" s="1129" t="s">
        <v>83</v>
      </c>
      <c r="AZ34" s="949">
        <f>($E$35/100)*(SUM(AY$6*AY$6,AZ$6*AZ$6)/$C$8)</f>
        <v>3.0885599999999997E-3</v>
      </c>
      <c r="BA34" s="948">
        <f>(SUM(BB$6*BB$6,BC$6*BC$6)/POWER($C$8,2))*$C$35</f>
        <v>3.7178560000000001E-4</v>
      </c>
      <c r="BB34" s="1129" t="s">
        <v>83</v>
      </c>
      <c r="BC34" s="949">
        <f>($E$35/100)*(SUM(BB$6*BB$6,BC$6*BC$6)/$C$8)</f>
        <v>4.25136E-3</v>
      </c>
      <c r="BD34" s="950">
        <f>(SUM(BE$6*BE$6,BF$6*BF$6)/POWER($C$8,2))*$C$35</f>
        <v>4.1745600000000002E-4</v>
      </c>
      <c r="BE34" s="1129" t="s">
        <v>83</v>
      </c>
      <c r="BF34" s="949">
        <f>($E$35/100)*(SUM(BE$6*BE$6,BF$6*BF$6)/$C$8)</f>
        <v>4.7736000000000002E-3</v>
      </c>
      <c r="BG34" s="950">
        <f>(SUM(BH$6*BH$6,BI$6*BI$6)/POWER($C$8,2))*$C$35</f>
        <v>4.4136160000000007E-4</v>
      </c>
      <c r="BH34" s="1129" t="s">
        <v>83</v>
      </c>
      <c r="BI34" s="949">
        <f>($E$35/100)*(SUM(BH$6*BH$6,BI$6*BI$6)/$C$8)</f>
        <v>5.0469600000000005E-3</v>
      </c>
      <c r="BJ34" s="950">
        <f>(SUM(BK$6*BK$6,BL$6*BL$6)/POWER($C$8,2))*$C$35</f>
        <v>4.4136160000000007E-4</v>
      </c>
      <c r="BK34" s="1129" t="s">
        <v>83</v>
      </c>
      <c r="BL34" s="949">
        <f>($E$35/100)*(SUM(BK$6*BK$6,BL$6*BL$6)/$C$8)</f>
        <v>5.0469600000000005E-3</v>
      </c>
      <c r="BM34" s="948">
        <f>(SUM(BN$6*BN$6,BO$6*BO$6)/POWER($C$8,2))*$C$35</f>
        <v>4.4136160000000007E-4</v>
      </c>
      <c r="BN34" s="1129" t="s">
        <v>83</v>
      </c>
      <c r="BO34" s="949">
        <f>($E$35/100)*(SUM(BN$6*BN$6,BO$6*BO$6)/$C$8)</f>
        <v>5.0469600000000005E-3</v>
      </c>
      <c r="BP34" s="948">
        <f>(SUM(BQ$6*BQ$6,BR$6*BR$6)/POWER($C$8,2))*$C$35</f>
        <v>4.4136160000000007E-4</v>
      </c>
      <c r="BQ34" s="1129" t="s">
        <v>83</v>
      </c>
      <c r="BR34" s="949">
        <f>($E$35/100)*(SUM(BQ$6*BQ$6,BR$6*BR$6)/$C$8)</f>
        <v>5.0469600000000005E-3</v>
      </c>
      <c r="BS34" s="950">
        <f>(SUM(BT$6*BT$6,BU$6*BU$6)/POWER($C$8,2))*$C$35</f>
        <v>3.5002079999999999E-4</v>
      </c>
      <c r="BT34" s="1129" t="s">
        <v>83</v>
      </c>
      <c r="BU34" s="949">
        <f>($E$35/100)*(SUM(BT$6*BT$6,BU$6*BU$6)/$C$8)</f>
        <v>4.0024799999999992E-3</v>
      </c>
      <c r="BV34" s="950">
        <f>(SUM(BW$6*BW$6,BX$6*BX$6)/POWER($C$8,2))*$C$35</f>
        <v>3.2896959999999996E-4</v>
      </c>
      <c r="BW34" s="1129" t="s">
        <v>83</v>
      </c>
      <c r="BX34" s="949">
        <f>($E$35/100)*(SUM(BW$6*BW$6,BX$6*BX$6)/$C$8)</f>
        <v>3.7617599999999994E-3</v>
      </c>
      <c r="BY34" s="948">
        <f>(SUM(BZ$6*BZ$6,CA$6*CA$6)/POWER($C$8,2))*$C$35</f>
        <v>3.2290400000000005E-4</v>
      </c>
      <c r="BZ34" s="1129" t="s">
        <v>83</v>
      </c>
      <c r="CA34" s="949">
        <f>($E$35/100)*(SUM(BZ$6*BZ$6,CA$6*CA$6)/$C$8)</f>
        <v>3.6924000000000002E-3</v>
      </c>
      <c r="CB34" s="763">
        <f>CB29+CB19</f>
        <v>6.82</v>
      </c>
      <c r="CC34" s="763">
        <f>CC29+CC19</f>
        <v>1.8081360000000006</v>
      </c>
    </row>
    <row r="35" spans="1:85" ht="12.75" customHeight="1" thickBot="1" x14ac:dyDescent="0.25">
      <c r="A35" s="1145"/>
      <c r="B35" s="930" t="s">
        <v>250</v>
      </c>
      <c r="C35" s="931">
        <v>2.23E-2</v>
      </c>
      <c r="D35" s="932" t="s">
        <v>251</v>
      </c>
      <c r="E35" s="2157">
        <v>10.199999999999999</v>
      </c>
      <c r="F35" s="2157"/>
      <c r="G35" s="865"/>
      <c r="H35" s="933"/>
      <c r="I35" s="1146"/>
      <c r="J35" s="1147"/>
      <c r="K35" s="936"/>
      <c r="L35" s="1146"/>
      <c r="M35" s="1148"/>
      <c r="N35" s="933"/>
      <c r="O35" s="1146"/>
      <c r="P35" s="1147"/>
      <c r="Q35" s="936"/>
      <c r="R35" s="1146"/>
      <c r="S35" s="1148"/>
      <c r="T35" s="933"/>
      <c r="U35" s="1146"/>
      <c r="V35" s="1147"/>
      <c r="W35" s="933"/>
      <c r="X35" s="1146"/>
      <c r="Y35" s="1147"/>
      <c r="Z35" s="936"/>
      <c r="AA35" s="1146"/>
      <c r="AB35" s="1148"/>
      <c r="AC35" s="933"/>
      <c r="AD35" s="1146"/>
      <c r="AE35" s="1147"/>
      <c r="AF35" s="936"/>
      <c r="AG35" s="1146"/>
      <c r="AH35" s="1148"/>
      <c r="AI35" s="933"/>
      <c r="AJ35" s="1146"/>
      <c r="AK35" s="1147"/>
      <c r="AL35" s="933"/>
      <c r="AM35" s="1146"/>
      <c r="AN35" s="1147"/>
      <c r="AO35" s="936"/>
      <c r="AP35" s="1146"/>
      <c r="AQ35" s="1148"/>
      <c r="AR35" s="933"/>
      <c r="AS35" s="1146"/>
      <c r="AT35" s="1147"/>
      <c r="AU35" s="936"/>
      <c r="AV35" s="1146"/>
      <c r="AW35" s="1148"/>
      <c r="AX35" s="933"/>
      <c r="AY35" s="1146"/>
      <c r="AZ35" s="1147"/>
      <c r="BA35" s="933"/>
      <c r="BB35" s="865"/>
      <c r="BC35" s="1147"/>
      <c r="BD35" s="936"/>
      <c r="BE35" s="1146"/>
      <c r="BF35" s="1147"/>
      <c r="BG35" s="936"/>
      <c r="BH35" s="1146"/>
      <c r="BI35" s="1147"/>
      <c r="BJ35" s="936"/>
      <c r="BK35" s="1146"/>
      <c r="BL35" s="1147"/>
      <c r="BM35" s="933"/>
      <c r="BN35" s="1146"/>
      <c r="BO35" s="1147"/>
      <c r="BP35" s="933"/>
      <c r="BQ35" s="1146"/>
      <c r="BR35" s="1147"/>
      <c r="BS35" s="936"/>
      <c r="BT35" s="1146"/>
      <c r="BU35" s="1147"/>
      <c r="BV35" s="936"/>
      <c r="BW35" s="1146"/>
      <c r="BX35" s="1147"/>
      <c r="BY35" s="933"/>
      <c r="BZ35" s="1146"/>
      <c r="CA35" s="1147"/>
    </row>
    <row r="36" spans="1:85" ht="15" customHeight="1" thickBot="1" x14ac:dyDescent="0.25">
      <c r="A36" s="1152"/>
      <c r="B36" s="2158" t="s">
        <v>90</v>
      </c>
      <c r="C36" s="2159"/>
      <c r="D36" s="2159"/>
      <c r="E36" s="2159"/>
      <c r="F36" s="2159"/>
      <c r="G36" s="2159"/>
      <c r="H36" s="938">
        <f>SUM(I6,$H$33,H34)</f>
        <v>0.22568553599999999</v>
      </c>
      <c r="I36" s="1153" t="s">
        <v>83</v>
      </c>
      <c r="J36" s="940">
        <f>SUM(J6,$J$33,J34)</f>
        <v>9.9221599999999993E-2</v>
      </c>
      <c r="K36" s="941">
        <f>SUM(L6,$H$33,K34)</f>
        <v>0.22568553599999999</v>
      </c>
      <c r="L36" s="1153" t="s">
        <v>83</v>
      </c>
      <c r="M36" s="942">
        <f>SUM(M6,$J$33,M34)</f>
        <v>9.9221599999999993E-2</v>
      </c>
      <c r="N36" s="938">
        <f>SUM(O6,$H$33,N34)</f>
        <v>0.2156662688</v>
      </c>
      <c r="O36" s="1153" t="s">
        <v>83</v>
      </c>
      <c r="P36" s="940">
        <f>SUM(P6,$J$33,P34)</f>
        <v>8.9001280000000016E-2</v>
      </c>
      <c r="Q36" s="941">
        <f>SUM(R6,$H$33,Q34)</f>
        <v>0.2156701936</v>
      </c>
      <c r="R36" s="1153" t="s">
        <v>83</v>
      </c>
      <c r="S36" s="942">
        <f>SUM(S6,$J$33,S34)</f>
        <v>9.9046159999999994E-2</v>
      </c>
      <c r="T36" s="938">
        <f>SUM(U6,$H$33,T34)</f>
        <v>0.22568161119999999</v>
      </c>
      <c r="U36" s="1153" t="s">
        <v>83</v>
      </c>
      <c r="V36" s="940">
        <f>SUM(V6,$J$33,V34)</f>
        <v>8.9176720000000015E-2</v>
      </c>
      <c r="W36" s="938">
        <f>SUM(X6,$H$33,W34)</f>
        <v>0.22568100254806733</v>
      </c>
      <c r="X36" s="1153" t="s">
        <v>83</v>
      </c>
      <c r="Y36" s="940">
        <f>SUM(Y6,$J$33,Y34)</f>
        <v>8.7433760078796802E-2</v>
      </c>
      <c r="Z36" s="941">
        <f>SUM(AA6,$H$33,Z34)</f>
        <v>0.26575404159999999</v>
      </c>
      <c r="AA36" s="1153" t="s">
        <v>83</v>
      </c>
      <c r="AB36" s="942">
        <f>SUM(AB6,$J$33,AB34)</f>
        <v>0.10000495999999999</v>
      </c>
      <c r="AC36" s="938">
        <f>SUM(AD6,$H$33,AC34)</f>
        <v>0.22568161119999999</v>
      </c>
      <c r="AD36" s="1153" t="s">
        <v>83</v>
      </c>
      <c r="AE36" s="940">
        <f>SUM(AE6,$J$33,AE34)</f>
        <v>8.9176720000000015E-2</v>
      </c>
      <c r="AF36" s="941">
        <f>SUM(AG6,$H$33,AF34)</f>
        <v>0.22568553599999999</v>
      </c>
      <c r="AG36" s="1153" t="s">
        <v>83</v>
      </c>
      <c r="AH36" s="942">
        <f>SUM(AH6,$J$33,AH34)</f>
        <v>9.9221599999999993E-2</v>
      </c>
      <c r="AI36" s="938">
        <f>SUM(AJ6,$H$33,AI34)</f>
        <v>0.22568553599999999</v>
      </c>
      <c r="AJ36" s="1153" t="s">
        <v>83</v>
      </c>
      <c r="AK36" s="940">
        <f>SUM(AK6,$J$33,AK34)</f>
        <v>9.9221599999999993E-2</v>
      </c>
      <c r="AL36" s="938">
        <f>SUM(AM6,$H$33,AL34)</f>
        <v>0.22568553599999999</v>
      </c>
      <c r="AM36" s="1153" t="s">
        <v>83</v>
      </c>
      <c r="AN36" s="940">
        <f>SUM(AN6,$J$33,AN34)</f>
        <v>9.9221599999999993E-2</v>
      </c>
      <c r="AO36" s="941">
        <f>SUM(AP6,$H$33,AO34)</f>
        <v>0.25574583519999999</v>
      </c>
      <c r="AP36" s="1153" t="s">
        <v>83</v>
      </c>
      <c r="AQ36" s="942">
        <f>SUM(AQ6,$J$33,AQ34)</f>
        <v>0.11991112000000001</v>
      </c>
      <c r="AR36" s="938">
        <f>SUM(AS6,$H$33,AR34)</f>
        <v>0.275789008</v>
      </c>
      <c r="AS36" s="1153" t="s">
        <v>83</v>
      </c>
      <c r="AT36" s="940">
        <f>SUM(AT6,$J$33,AT34)</f>
        <v>0.13040479999999999</v>
      </c>
      <c r="AU36" s="941">
        <f>SUM(AV6,$H$33,AU34)</f>
        <v>0.25574583519999999</v>
      </c>
      <c r="AV36" s="1153" t="s">
        <v>83</v>
      </c>
      <c r="AW36" s="942">
        <f>SUM(AW6,$J$33,AW34)</f>
        <v>0.11991112000000001</v>
      </c>
      <c r="AX36" s="938">
        <f>SUM(AY6,$H$33,AX34)</f>
        <v>0.26577009760000003</v>
      </c>
      <c r="AY36" s="1153" t="s">
        <v>83</v>
      </c>
      <c r="AZ36" s="940">
        <f>SUM(AZ6,$J$33,AZ34)</f>
        <v>0.13018855999999998</v>
      </c>
      <c r="BA36" s="938">
        <f>SUM(BB6,$H$33,BA34)</f>
        <v>0.31587178560000001</v>
      </c>
      <c r="BB36" s="1153" t="s">
        <v>83</v>
      </c>
      <c r="BC36" s="940">
        <f>SUM(BC6,$J$33,BC34)</f>
        <v>0.13135136</v>
      </c>
      <c r="BD36" s="941">
        <f>SUM(BE6,$H$33,BD34)</f>
        <v>0.335917456</v>
      </c>
      <c r="BE36" s="1153" t="s">
        <v>83</v>
      </c>
      <c r="BF36" s="940">
        <f>SUM(BF6,$J$33,BF34)</f>
        <v>0.13187359999999998</v>
      </c>
      <c r="BG36" s="938">
        <f>SUM(BH6,$H$33,BG34)</f>
        <v>0.34594136160000005</v>
      </c>
      <c r="BH36" s="1153" t="s">
        <v>83</v>
      </c>
      <c r="BI36" s="940">
        <f>SUM(BI6,$J$33,BI34)</f>
        <v>0.13214695999999998</v>
      </c>
      <c r="BJ36" s="938">
        <f>SUM(BK6,$H$33,BJ34)</f>
        <v>0.34594136160000005</v>
      </c>
      <c r="BK36" s="1153" t="s">
        <v>83</v>
      </c>
      <c r="BL36" s="940">
        <f>SUM(BL6,$J$33,BL34)</f>
        <v>0.13214695999999998</v>
      </c>
      <c r="BM36" s="938">
        <f>SUM(BN6,$H$33,BM34)</f>
        <v>0.34594136160000005</v>
      </c>
      <c r="BN36" s="1153" t="s">
        <v>83</v>
      </c>
      <c r="BO36" s="940">
        <f>SUM(BO6,$J$33,BO34)</f>
        <v>0.13214695999999998</v>
      </c>
      <c r="BP36" s="938">
        <f>SUM(BQ6,$H$33,BP34)</f>
        <v>0.34594136160000005</v>
      </c>
      <c r="BQ36" s="1153" t="s">
        <v>83</v>
      </c>
      <c r="BR36" s="940">
        <f>SUM(BR6,$J$33,BR34)</f>
        <v>0.13214695999999998</v>
      </c>
      <c r="BS36" s="938">
        <f>SUM(BT6,$H$33,BS34)</f>
        <v>0.30585002080000001</v>
      </c>
      <c r="BT36" s="1153" t="s">
        <v>83</v>
      </c>
      <c r="BU36" s="940">
        <f>SUM(BU6,$J$33,BU34)</f>
        <v>0.13110247999999999</v>
      </c>
      <c r="BV36" s="938">
        <f>SUM(BW6,$H$33,BV34)</f>
        <v>0.29582896959999999</v>
      </c>
      <c r="BW36" s="1153" t="s">
        <v>83</v>
      </c>
      <c r="BX36" s="940">
        <f>SUM(BX6,$J$33,BX34)</f>
        <v>0.13086175999999999</v>
      </c>
      <c r="BY36" s="938">
        <f>SUM(BZ6,$H$33,BY34)</f>
        <v>0.28582290400000004</v>
      </c>
      <c r="BZ36" s="1153" t="s">
        <v>83</v>
      </c>
      <c r="CA36" s="940">
        <f>SUM(CA6,$J$33,CA34)</f>
        <v>0.15079240000000002</v>
      </c>
      <c r="CB36" s="763">
        <f>CB30+CB21</f>
        <v>5.9000000000000012</v>
      </c>
      <c r="CC36" s="763">
        <f>CC30+CC21</f>
        <v>2.6686880000000008</v>
      </c>
    </row>
    <row r="37" spans="1:85" x14ac:dyDescent="0.2">
      <c r="A37" s="1155"/>
      <c r="B37" s="1156" t="s">
        <v>81</v>
      </c>
      <c r="C37" s="1017"/>
      <c r="D37" s="1157" t="s">
        <v>249</v>
      </c>
      <c r="E37" s="1017"/>
      <c r="F37" s="1017"/>
      <c r="G37" s="1017"/>
      <c r="H37" s="911">
        <v>5.4999999999999997E-3</v>
      </c>
      <c r="I37" s="1129" t="s">
        <v>83</v>
      </c>
      <c r="J37" s="913">
        <v>3.7100000000000001E-2</v>
      </c>
      <c r="K37" s="946"/>
      <c r="L37" s="1129"/>
      <c r="M37" s="944"/>
      <c r="N37" s="945"/>
      <c r="O37" s="1129"/>
      <c r="P37" s="913"/>
      <c r="Q37" s="946"/>
      <c r="R37" s="1129"/>
      <c r="S37" s="944"/>
      <c r="T37" s="945"/>
      <c r="U37" s="1129"/>
      <c r="V37" s="913"/>
      <c r="W37" s="945"/>
      <c r="X37" s="1129"/>
      <c r="Y37" s="913"/>
      <c r="Z37" s="946"/>
      <c r="AA37" s="1129"/>
      <c r="AB37" s="944"/>
      <c r="AC37" s="911"/>
      <c r="AD37" s="1129"/>
      <c r="AE37" s="913"/>
      <c r="AF37" s="943"/>
      <c r="AG37" s="1129"/>
      <c r="AH37" s="944"/>
      <c r="AI37" s="911"/>
      <c r="AJ37" s="1129"/>
      <c r="AK37" s="913"/>
      <c r="AL37" s="911"/>
      <c r="AM37" s="1129"/>
      <c r="AN37" s="913"/>
      <c r="AO37" s="943"/>
      <c r="AP37" s="1129"/>
      <c r="AQ37" s="944"/>
      <c r="AR37" s="911"/>
      <c r="AS37" s="1129"/>
      <c r="AT37" s="913"/>
      <c r="AU37" s="943"/>
      <c r="AV37" s="1129"/>
      <c r="AW37" s="944"/>
      <c r="AX37" s="911"/>
      <c r="AY37" s="1129"/>
      <c r="AZ37" s="913"/>
      <c r="BA37" s="911"/>
      <c r="BB37" s="1129"/>
      <c r="BC37" s="913"/>
      <c r="BD37" s="943"/>
      <c r="BE37" s="1129"/>
      <c r="BF37" s="913"/>
      <c r="BG37" s="943"/>
      <c r="BH37" s="1129"/>
      <c r="BI37" s="913"/>
      <c r="BJ37" s="943"/>
      <c r="BK37" s="1129"/>
      <c r="BL37" s="913"/>
      <c r="BM37" s="911"/>
      <c r="BN37" s="1129"/>
      <c r="BO37" s="913"/>
      <c r="BP37" s="911"/>
      <c r="BQ37" s="1129"/>
      <c r="BR37" s="913"/>
      <c r="BS37" s="943"/>
      <c r="BT37" s="1129"/>
      <c r="BU37" s="913"/>
      <c r="BV37" s="943"/>
      <c r="BW37" s="1129"/>
      <c r="BX37" s="913"/>
      <c r="BY37" s="911"/>
      <c r="BZ37" s="1129"/>
      <c r="CA37" s="913"/>
    </row>
    <row r="38" spans="1:85" ht="12.75" customHeight="1" x14ac:dyDescent="0.2">
      <c r="A38" s="947" t="s">
        <v>91</v>
      </c>
      <c r="B38" s="1139" t="s">
        <v>84</v>
      </c>
      <c r="C38" s="1021"/>
      <c r="D38" s="991" t="s">
        <v>85</v>
      </c>
      <c r="E38" s="1140"/>
      <c r="F38" s="831"/>
      <c r="G38" s="991"/>
      <c r="H38" s="948">
        <f>(SUM(I$13*I$13,J$13*J$13)/POWER($C$15,2))*$C$39</f>
        <v>1.261984E-4</v>
      </c>
      <c r="I38" s="1274" t="s">
        <v>83</v>
      </c>
      <c r="J38" s="926">
        <f>($E$39/100)*(SUM(I$13*I$13,J$13*J$13)/$C$15)</f>
        <v>1.4378800000000001E-3</v>
      </c>
      <c r="K38" s="950">
        <f>(SUM(L$13*L$13,M$13*M$13)/POWER($C$15,2))*$C$39</f>
        <v>1.261984E-4</v>
      </c>
      <c r="L38" s="1274" t="s">
        <v>83</v>
      </c>
      <c r="M38" s="927">
        <f>($E$39/100)*(SUM(L$13*L$13,M$13*M$13)/$C$15)</f>
        <v>1.4378800000000001E-3</v>
      </c>
      <c r="N38" s="948">
        <f>(SUM(O$13*O$13,P$13*P$13)/POWER($C$15,2))*$C$39</f>
        <v>1.016096E-4</v>
      </c>
      <c r="O38" s="1274" t="s">
        <v>83</v>
      </c>
      <c r="P38" s="926">
        <f>($E$39/100)*(SUM(O$13*O$13,P$13*P$13)/$C$15)</f>
        <v>1.1577200000000001E-3</v>
      </c>
      <c r="Q38" s="950">
        <f>(SUM(R$13*R$13,S$13*S$13)/POWER($C$15,2))*$C$39</f>
        <v>1.016096E-4</v>
      </c>
      <c r="R38" s="1274" t="s">
        <v>83</v>
      </c>
      <c r="S38" s="927">
        <f>($E$39/100)*(SUM(R$13*R$13,S$13*S$13)/$C$15)</f>
        <v>1.1577200000000001E-3</v>
      </c>
      <c r="T38" s="948">
        <f>(SUM(U$13*U$13,V$13*V$13)/POWER($C$15,2))*$C$39</f>
        <v>1.504256E-4</v>
      </c>
      <c r="U38" s="1274" t="s">
        <v>83</v>
      </c>
      <c r="V38" s="926">
        <f>($E$39/100)*(SUM(U$13*U$13,V$13*V$13)/$C$15)</f>
        <v>1.7139200000000003E-3</v>
      </c>
      <c r="W38" s="948">
        <f>(SUM(X$13*X$13,Y$13*Y$13)/POWER($C$15,2))*$C$39</f>
        <v>1.5368000000000003E-4</v>
      </c>
      <c r="X38" s="1274" t="s">
        <v>83</v>
      </c>
      <c r="Y38" s="926">
        <f>($E$39/100)*(SUM(X$13*X$13,Y$13*Y$13)/$C$15)</f>
        <v>1.7510000000000006E-3</v>
      </c>
      <c r="Z38" s="950">
        <f>(SUM(AA$13*AA$13,AB$13*AB$13)/POWER($C$15,2))*$C$39</f>
        <v>1.6850559999999996E-4</v>
      </c>
      <c r="AA38" s="1274" t="s">
        <v>83</v>
      </c>
      <c r="AB38" s="927">
        <f>($E$39/100)*(SUM(AA$13*AA$13,AB$13*AB$13)/$C$15)</f>
        <v>1.9199199999999999E-3</v>
      </c>
      <c r="AC38" s="948">
        <f>(SUM(AD$13*AD$13,AE$13*AE$13)/POWER($C$15,2))*$C$39</f>
        <v>2.1732159999999996E-4</v>
      </c>
      <c r="AD38" s="1274" t="s">
        <v>83</v>
      </c>
      <c r="AE38" s="926">
        <f>($E$39/100)*(SUM(AD$13*AD$13,AE$13*AE$13)/$C$15)</f>
        <v>2.4761200000000001E-3</v>
      </c>
      <c r="AF38" s="950">
        <f>(SUM(AG$13*AG$13,AH$13*AH$13)/POWER($C$15,2))*$C$39</f>
        <v>3.0085119999999994E-4</v>
      </c>
      <c r="AG38" s="1274" t="s">
        <v>83</v>
      </c>
      <c r="AH38" s="927">
        <f>($E$39/100)*(SUM(AG$13*AG$13,AH$13*AH$13)/$C$15)</f>
        <v>3.4278400000000001E-3</v>
      </c>
      <c r="AI38" s="948">
        <f>(SUM(AJ$13*AJ$13,AK$13*AK$13)/POWER($C$15,2))*$C$39</f>
        <v>3.0085119999999994E-4</v>
      </c>
      <c r="AJ38" s="1274" t="s">
        <v>83</v>
      </c>
      <c r="AK38" s="926">
        <f>($E$39/100)*(SUM(AJ$13*AJ$13,AK$13*AK$13)/$C$15)</f>
        <v>3.4278400000000001E-3</v>
      </c>
      <c r="AL38" s="948">
        <f>(SUM(AM$13*AM$13,AN$13*AN$13)/POWER($C$15,2))*$C$39</f>
        <v>3.0085119999999994E-4</v>
      </c>
      <c r="AM38" s="1274" t="s">
        <v>83</v>
      </c>
      <c r="AN38" s="926">
        <f>($E$39/100)*(SUM(AM$13*AM$13,AN$13*AN$13)/$C$15)</f>
        <v>3.4278400000000001E-3</v>
      </c>
      <c r="AO38" s="950">
        <f>(SUM(AP$13*AP$13,AQ$13*AQ$13)/POWER($C$15,2))*$C$39</f>
        <v>3.0735999999999996E-4</v>
      </c>
      <c r="AP38" s="1274" t="s">
        <v>83</v>
      </c>
      <c r="AQ38" s="927">
        <f>($E$39/100)*(SUM(AP$13*AP$13,AQ$13*AQ$13)/$C$15)</f>
        <v>3.5019999999999999E-3</v>
      </c>
      <c r="AR38" s="948">
        <f>(SUM(AS$13*AS$13,AT$13*AT$13)/POWER($C$15,2))*$C$39</f>
        <v>2.968736E-4</v>
      </c>
      <c r="AS38" s="1274" t="s">
        <v>83</v>
      </c>
      <c r="AT38" s="926">
        <f>($E$39/100)*(SUM(AS$13*AS$13,AT$13*AT$13)/$C$15)</f>
        <v>3.3825200000000004E-3</v>
      </c>
      <c r="AU38" s="950">
        <f>(SUM(AV$13*AV$13,AW$13*AW$13)/POWER($C$15,2))*$C$39</f>
        <v>3.0735999999999996E-4</v>
      </c>
      <c r="AV38" s="1274" t="s">
        <v>83</v>
      </c>
      <c r="AW38" s="927">
        <f>($E$39/100)*(SUM(AV$13*AV$13,AW$13*AW$13)/$C$15)</f>
        <v>3.5019999999999999E-3</v>
      </c>
      <c r="AX38" s="948">
        <f>(SUM(AY$13*AY$13,AZ$13*AZ$13)/POWER($C$15,2))*$C$39</f>
        <v>3.1531520000000005E-4</v>
      </c>
      <c r="AY38" s="1274" t="s">
        <v>83</v>
      </c>
      <c r="AZ38" s="926">
        <f>($E$39/100)*(SUM(AY$13*AY$13,AZ$13*AZ$13)/$C$15)</f>
        <v>3.5926400000000011E-3</v>
      </c>
      <c r="BA38" s="948">
        <f>(SUM(BB$13*BB$13,BC$13*BC$13)/POWER($C$15,2))*$C$39</f>
        <v>3.6485440000000004E-4</v>
      </c>
      <c r="BB38" s="1274" t="s">
        <v>83</v>
      </c>
      <c r="BC38" s="926">
        <f>($E$39/100)*(SUM(BB$13*BB$13,BC$13*BC$13)/$C$15)</f>
        <v>4.1570800000000014E-3</v>
      </c>
      <c r="BD38" s="950">
        <f>(SUM(BE$13*BE$13,BF$13*BF$13)/POWER($C$15,2))*$C$39</f>
        <v>2.9651199999999997E-4</v>
      </c>
      <c r="BE38" s="1274" t="s">
        <v>83</v>
      </c>
      <c r="BF38" s="926">
        <f>($E$39/100)*(SUM(BE$13*BE$13,BF$13*BF$13)/$C$15)</f>
        <v>3.3784000000000006E-3</v>
      </c>
      <c r="BG38" s="950">
        <f>(SUM(BH$13*BH$13,BI$13*BI$13)/POWER($C$15,2))*$C$39</f>
        <v>2.968736E-4</v>
      </c>
      <c r="BH38" s="1274" t="s">
        <v>83</v>
      </c>
      <c r="BI38" s="926">
        <f>($E$39/100)*(SUM(BH$13*BH$13,BI$13*BI$13)/$C$15)</f>
        <v>3.3825200000000004E-3</v>
      </c>
      <c r="BJ38" s="950">
        <f>(SUM(BK$13*BK$13,BL$13*BL$13)/POWER($C$15,2))*$C$39</f>
        <v>2.968736E-4</v>
      </c>
      <c r="BK38" s="1274" t="s">
        <v>83</v>
      </c>
      <c r="BL38" s="926">
        <f>($E$39/100)*(SUM(BK$13*BK$13,BL$13*BL$13)/$C$15)</f>
        <v>3.3825200000000004E-3</v>
      </c>
      <c r="BM38" s="948">
        <f>(SUM(BN$13*BN$13,BO$13*BO$13)/POWER($C$15,2))*$C$39</f>
        <v>2.968736E-4</v>
      </c>
      <c r="BN38" s="1274" t="s">
        <v>83</v>
      </c>
      <c r="BO38" s="926">
        <f>($E$39/100)*(SUM(BN$13*BN$13,BO$13*BO$13)/$C$15)</f>
        <v>3.3825200000000004E-3</v>
      </c>
      <c r="BP38" s="948">
        <f>(SUM(BQ$13*BQ$13,BR$13*BR$13)/POWER($C$15,2))*$C$39</f>
        <v>2.6216E-4</v>
      </c>
      <c r="BQ38" s="1274" t="s">
        <v>83</v>
      </c>
      <c r="BR38" s="926">
        <f>($E$39/100)*(SUM(BQ$13*BQ$13,BR$13*BR$13)/$C$15)</f>
        <v>2.9870000000000009E-3</v>
      </c>
      <c r="BS38" s="950">
        <f>(SUM(BT$13*BT$13,BU$13*BU$13)/POWER($C$15,2))*$C$39</f>
        <v>2.6939199999999997E-4</v>
      </c>
      <c r="BT38" s="1274" t="s">
        <v>83</v>
      </c>
      <c r="BU38" s="926">
        <f>($E$39/100)*(SUM(BT$13*BT$13,BU$13*BU$13)/$C$15)</f>
        <v>3.0694000000000003E-3</v>
      </c>
      <c r="BV38" s="950">
        <f>(SUM(BW$13*BW$13,BX$13*BX$13)/POWER($C$15,2))*$C$39</f>
        <v>2.6216E-4</v>
      </c>
      <c r="BW38" s="1274" t="s">
        <v>83</v>
      </c>
      <c r="BX38" s="926">
        <f>($E$39/100)*(SUM(BW$13*BW$13,BX$13*BX$13)/$C$15)</f>
        <v>2.9870000000000009E-3</v>
      </c>
      <c r="BY38" s="948">
        <f>(SUM(BZ$13*BZ$13,CA$13*CA$13)/POWER($C$15,2))*$C$39</f>
        <v>2.4588799999999999E-4</v>
      </c>
      <c r="BZ38" s="1274" t="s">
        <v>83</v>
      </c>
      <c r="CA38" s="926">
        <f>($E$39/100)*(SUM(BZ$13*BZ$13,CA$13*CA$13)/$C$15)</f>
        <v>2.8016000000000004E-3</v>
      </c>
    </row>
    <row r="39" spans="1:85" ht="12" customHeight="1" thickBot="1" x14ac:dyDescent="0.25">
      <c r="A39" s="1159"/>
      <c r="B39" s="930" t="s">
        <v>250</v>
      </c>
      <c r="C39" s="931">
        <v>2.2599999999999999E-2</v>
      </c>
      <c r="D39" s="932" t="s">
        <v>251</v>
      </c>
      <c r="E39" s="2160">
        <v>10.3</v>
      </c>
      <c r="F39" s="2160"/>
      <c r="G39" s="865"/>
      <c r="H39" s="953"/>
      <c r="I39" s="954"/>
      <c r="J39" s="955"/>
      <c r="K39" s="956"/>
      <c r="L39" s="954"/>
      <c r="M39" s="957"/>
      <c r="N39" s="953"/>
      <c r="O39" s="954"/>
      <c r="P39" s="955"/>
      <c r="Q39" s="956"/>
      <c r="R39" s="954"/>
      <c r="S39" s="957"/>
      <c r="T39" s="953"/>
      <c r="U39" s="954"/>
      <c r="V39" s="955"/>
      <c r="W39" s="953"/>
      <c r="X39" s="954"/>
      <c r="Y39" s="955"/>
      <c r="Z39" s="956"/>
      <c r="AA39" s="954"/>
      <c r="AB39" s="957"/>
      <c r="AC39" s="953"/>
      <c r="AD39" s="958"/>
      <c r="AE39" s="955"/>
      <c r="AF39" s="956"/>
      <c r="AG39" s="958"/>
      <c r="AH39" s="957"/>
      <c r="AI39" s="953"/>
      <c r="AJ39" s="958"/>
      <c r="AK39" s="955"/>
      <c r="AL39" s="953"/>
      <c r="AM39" s="958"/>
      <c r="AN39" s="955"/>
      <c r="AO39" s="956"/>
      <c r="AP39" s="958"/>
      <c r="AQ39" s="957"/>
      <c r="AR39" s="953"/>
      <c r="AS39" s="958"/>
      <c r="AT39" s="955"/>
      <c r="AU39" s="956"/>
      <c r="AV39" s="958"/>
      <c r="AW39" s="957"/>
      <c r="AX39" s="953"/>
      <c r="AY39" s="958"/>
      <c r="AZ39" s="955"/>
      <c r="BA39" s="953"/>
      <c r="BB39" s="958"/>
      <c r="BC39" s="955"/>
      <c r="BD39" s="956"/>
      <c r="BE39" s="958"/>
      <c r="BF39" s="955"/>
      <c r="BG39" s="956"/>
      <c r="BH39" s="958"/>
      <c r="BI39" s="955"/>
      <c r="BJ39" s="956"/>
      <c r="BK39" s="958"/>
      <c r="BL39" s="955"/>
      <c r="BM39" s="953"/>
      <c r="BN39" s="958"/>
      <c r="BO39" s="955"/>
      <c r="BP39" s="953"/>
      <c r="BQ39" s="958"/>
      <c r="BR39" s="955"/>
      <c r="BS39" s="956"/>
      <c r="BT39" s="958"/>
      <c r="BU39" s="955"/>
      <c r="BV39" s="956"/>
      <c r="BW39" s="958"/>
      <c r="BX39" s="955"/>
      <c r="BY39" s="953"/>
      <c r="BZ39" s="958"/>
      <c r="CA39" s="955"/>
    </row>
    <row r="40" spans="1:85" ht="13.5" thickBot="1" x14ac:dyDescent="0.25">
      <c r="A40" s="1046"/>
      <c r="B40" s="2158" t="s">
        <v>90</v>
      </c>
      <c r="C40" s="2159"/>
      <c r="D40" s="2159"/>
      <c r="E40" s="2159"/>
      <c r="F40" s="2159"/>
      <c r="G40" s="2159"/>
      <c r="H40" s="938">
        <f>SUM(I13,$H$37,H38)</f>
        <v>0.1856261984</v>
      </c>
      <c r="I40" s="1153" t="s">
        <v>83</v>
      </c>
      <c r="J40" s="940">
        <f>SUM(J13,$J$37,J38)</f>
        <v>8.8537880000000013E-2</v>
      </c>
      <c r="K40" s="941">
        <f>SUM(L13,$H$37,K38)</f>
        <v>0.1856261984</v>
      </c>
      <c r="L40" s="1153" t="s">
        <v>83</v>
      </c>
      <c r="M40" s="942">
        <f>SUM(M13,$J$37,M38)</f>
        <v>8.8537880000000013E-2</v>
      </c>
      <c r="N40" s="938">
        <f>SUM(O13,$H$37,N38)</f>
        <v>0.1656016096</v>
      </c>
      <c r="O40" s="1153" t="s">
        <v>83</v>
      </c>
      <c r="P40" s="940">
        <f>SUM(P13,$J$37,P38)</f>
        <v>8.8257720000000012E-2</v>
      </c>
      <c r="Q40" s="941">
        <f>SUM(R13,$H$37,Q38)</f>
        <v>0.1656016096</v>
      </c>
      <c r="R40" s="1153" t="s">
        <v>83</v>
      </c>
      <c r="S40" s="942">
        <f>SUM(S13,$J$37,S38)</f>
        <v>8.8257720000000012E-2</v>
      </c>
      <c r="T40" s="938">
        <f>SUM(U13,$H$37,T38)</f>
        <v>0.20565042560000002</v>
      </c>
      <c r="U40" s="1153" t="s">
        <v>83</v>
      </c>
      <c r="V40" s="940">
        <f>SUM(V13,$J$37,V38)</f>
        <v>7.8813919999999996E-2</v>
      </c>
      <c r="W40" s="938">
        <f>SUM(X13,$H$37,W38)</f>
        <v>0.20565368000000001</v>
      </c>
      <c r="X40" s="1153" t="s">
        <v>83</v>
      </c>
      <c r="Y40" s="940">
        <f>SUM(Y13,$J$37,Y38)</f>
        <v>8.8851000000000013E-2</v>
      </c>
      <c r="Z40" s="941">
        <f>SUM(AA13,$H$37,Z38)</f>
        <v>0.2156685056</v>
      </c>
      <c r="AA40" s="1153" t="s">
        <v>83</v>
      </c>
      <c r="AB40" s="942">
        <f>SUM(AB13,$J$37,AB38)</f>
        <v>8.9019920000000016E-2</v>
      </c>
      <c r="AC40" s="938">
        <f>SUM(AD13,$H$37,AC38)</f>
        <v>0.24571732159999998</v>
      </c>
      <c r="AD40" s="1153" t="s">
        <v>83</v>
      </c>
      <c r="AE40" s="940">
        <f>SUM(AE13,$J$37,AE38)</f>
        <v>8.9576120000000009E-2</v>
      </c>
      <c r="AF40" s="941">
        <f>SUM(AG13,$H$37,AF38)</f>
        <v>0.2458008512</v>
      </c>
      <c r="AG40" s="1153" t="s">
        <v>83</v>
      </c>
      <c r="AH40" s="942">
        <f>SUM(AH13,$J$37,AH38)</f>
        <v>0.20052783999999998</v>
      </c>
      <c r="AI40" s="938">
        <f>SUM(AJ13,$H$37,AI38)</f>
        <v>0.2458008512</v>
      </c>
      <c r="AJ40" s="1153" t="s">
        <v>83</v>
      </c>
      <c r="AK40" s="940">
        <f>SUM(AK13,$J$37,AK38)</f>
        <v>0.20052783999999998</v>
      </c>
      <c r="AL40" s="938">
        <f>SUM(AM13,$H$37,AL38)</f>
        <v>0.2458008512</v>
      </c>
      <c r="AM40" s="1153" t="s">
        <v>83</v>
      </c>
      <c r="AN40" s="940">
        <f>SUM(AN13,$J$37,AN38)</f>
        <v>0.20052783999999998</v>
      </c>
      <c r="AO40" s="941">
        <f>SUM(AP13,$H$37,AO38)</f>
        <v>0.25580735999999998</v>
      </c>
      <c r="AP40" s="1153" t="s">
        <v>83</v>
      </c>
      <c r="AQ40" s="942">
        <f>SUM(AQ13,$J$37,AQ38)</f>
        <v>0.19060199999999999</v>
      </c>
      <c r="AR40" s="938">
        <f>SUM(AS13,$H$37,AR38)</f>
        <v>0.25579687360000003</v>
      </c>
      <c r="AS40" s="1153" t="s">
        <v>83</v>
      </c>
      <c r="AT40" s="940">
        <f>SUM(AT13,$J$37,AT38)</f>
        <v>0.18048252000000001</v>
      </c>
      <c r="AU40" s="941">
        <f>SUM(AV13,$H$37,AU38)</f>
        <v>0.25580735999999998</v>
      </c>
      <c r="AV40" s="1153" t="s">
        <v>83</v>
      </c>
      <c r="AW40" s="942">
        <f>SUM(AW13,$J$37,AW38)</f>
        <v>0.19060199999999999</v>
      </c>
      <c r="AX40" s="938">
        <f>SUM(AY13,$H$37,AX38)</f>
        <v>0.26581531520000001</v>
      </c>
      <c r="AY40" s="1153" t="s">
        <v>83</v>
      </c>
      <c r="AZ40" s="940">
        <f>SUM(AZ13,$J$37,AZ38)</f>
        <v>0.18069264000000002</v>
      </c>
      <c r="BA40" s="938">
        <f>SUM(BB13,$H$37,BA38)</f>
        <v>0.28586485440000003</v>
      </c>
      <c r="BB40" s="1153" t="s">
        <v>83</v>
      </c>
      <c r="BC40" s="940">
        <f>SUM(BC13,$J$37,BC38)</f>
        <v>0.19125708</v>
      </c>
      <c r="BD40" s="941">
        <f>SUM(BE13,$H$37,BD38)</f>
        <v>0.26579651200000004</v>
      </c>
      <c r="BE40" s="1153" t="s">
        <v>83</v>
      </c>
      <c r="BF40" s="940">
        <f>SUM(BF13,$J$37,BF38)</f>
        <v>0.16047839999999999</v>
      </c>
      <c r="BG40" s="938">
        <f>SUM(BH13,$H$37,BG38)</f>
        <v>0.25579687360000003</v>
      </c>
      <c r="BH40" s="1153" t="s">
        <v>83</v>
      </c>
      <c r="BI40" s="940">
        <f>SUM(BI13,$J$37,BI38)</f>
        <v>0.18048252000000001</v>
      </c>
      <c r="BJ40" s="938">
        <f>SUM(BK13,$H$37,BJ38)</f>
        <v>0.25579687360000003</v>
      </c>
      <c r="BK40" s="1153" t="s">
        <v>83</v>
      </c>
      <c r="BL40" s="940">
        <f>SUM(BL13,$J$37,BL38)</f>
        <v>0.18048252000000001</v>
      </c>
      <c r="BM40" s="938">
        <f>SUM(BN13,$H$37,BM38)</f>
        <v>0.25579687360000003</v>
      </c>
      <c r="BN40" s="1153" t="s">
        <v>83</v>
      </c>
      <c r="BO40" s="940">
        <f>SUM(BO13,$J$37,BO38)</f>
        <v>0.18048252000000001</v>
      </c>
      <c r="BP40" s="938">
        <f>SUM(BQ13,$H$37,BP38)</f>
        <v>0.23576216000000003</v>
      </c>
      <c r="BQ40" s="1153" t="s">
        <v>83</v>
      </c>
      <c r="BR40" s="940">
        <f>SUM(BR13,$J$37,BR38)</f>
        <v>0.180087</v>
      </c>
      <c r="BS40" s="938">
        <f>SUM(BT13,$H$37,BS38)</f>
        <v>0.245769392</v>
      </c>
      <c r="BT40" s="1153" t="s">
        <v>83</v>
      </c>
      <c r="BU40" s="940">
        <f>SUM(BU13,$J$37,BU38)</f>
        <v>0.1701694</v>
      </c>
      <c r="BV40" s="938">
        <f>SUM(BW13,$H$37,BV38)</f>
        <v>0.23576216000000003</v>
      </c>
      <c r="BW40" s="1153" t="s">
        <v>83</v>
      </c>
      <c r="BX40" s="940">
        <f>SUM(BX13,$J$37,BX38)</f>
        <v>0.180087</v>
      </c>
      <c r="BY40" s="938">
        <f>SUM(BZ13,$H$37,BY38)</f>
        <v>0.22574588800000001</v>
      </c>
      <c r="BZ40" s="1153" t="s">
        <v>83</v>
      </c>
      <c r="CA40" s="940">
        <f>SUM(CA13,$J$37,CA38)</f>
        <v>0.17990159999999999</v>
      </c>
    </row>
    <row r="41" spans="1:85" x14ac:dyDescent="0.2">
      <c r="A41" s="794" t="s">
        <v>92</v>
      </c>
      <c r="B41" s="1161"/>
      <c r="C41" s="684"/>
      <c r="D41" s="960"/>
      <c r="E41" s="1044"/>
      <c r="F41" s="865"/>
      <c r="G41" s="865"/>
      <c r="H41" s="1162"/>
      <c r="I41" s="1163"/>
      <c r="J41" s="1164"/>
      <c r="K41" s="893"/>
      <c r="L41" s="1163"/>
      <c r="M41" s="1165"/>
      <c r="N41" s="1162"/>
      <c r="O41" s="1163"/>
      <c r="P41" s="1164"/>
      <c r="Q41" s="893"/>
      <c r="R41" s="1163"/>
      <c r="S41" s="1165"/>
      <c r="T41" s="1162"/>
      <c r="U41" s="1163"/>
      <c r="V41" s="1164"/>
      <c r="W41" s="1162"/>
      <c r="X41" s="1163"/>
      <c r="Y41" s="1164"/>
      <c r="Z41" s="893"/>
      <c r="AA41" s="1163"/>
      <c r="AB41" s="1165"/>
      <c r="AC41" s="1162"/>
      <c r="AD41" s="1166"/>
      <c r="AE41" s="1164"/>
      <c r="AF41" s="893"/>
      <c r="AG41" s="1166"/>
      <c r="AH41" s="1165"/>
      <c r="AI41" s="1162"/>
      <c r="AJ41" s="1166"/>
      <c r="AK41" s="1164"/>
      <c r="AL41" s="1162"/>
      <c r="AM41" s="1166"/>
      <c r="AN41" s="1164"/>
      <c r="AO41" s="893"/>
      <c r="AP41" s="1166"/>
      <c r="AQ41" s="1165"/>
      <c r="AR41" s="1162"/>
      <c r="AS41" s="1166"/>
      <c r="AT41" s="1164"/>
      <c r="AU41" s="893"/>
      <c r="AV41" s="1166"/>
      <c r="AW41" s="1165"/>
      <c r="AX41" s="1162"/>
      <c r="AY41" s="1166"/>
      <c r="AZ41" s="1164"/>
      <c r="BA41" s="1162"/>
      <c r="BB41" s="1166"/>
      <c r="BC41" s="1164"/>
      <c r="BD41" s="893"/>
      <c r="BE41" s="1166"/>
      <c r="BF41" s="1164"/>
      <c r="BG41" s="893"/>
      <c r="BH41" s="1166"/>
      <c r="BI41" s="1164"/>
      <c r="BJ41" s="893"/>
      <c r="BK41" s="1166"/>
      <c r="BL41" s="1164"/>
      <c r="BM41" s="1162"/>
      <c r="BN41" s="1166"/>
      <c r="BO41" s="1164"/>
      <c r="BP41" s="1162"/>
      <c r="BQ41" s="1166"/>
      <c r="BR41" s="1164"/>
      <c r="BS41" s="893"/>
      <c r="BT41" s="1166"/>
      <c r="BU41" s="1164"/>
      <c r="BV41" s="893"/>
      <c r="BW41" s="1166"/>
      <c r="BX41" s="1164"/>
      <c r="BY41" s="1162"/>
      <c r="BZ41" s="1166"/>
      <c r="CA41" s="1164"/>
    </row>
    <row r="42" spans="1:85" ht="15.75" thickBot="1" x14ac:dyDescent="0.3">
      <c r="A42" s="799" t="s">
        <v>93</v>
      </c>
      <c r="B42" s="871"/>
      <c r="C42" s="967"/>
      <c r="D42" s="871"/>
      <c r="E42" s="769"/>
      <c r="F42" s="871" t="s">
        <v>94</v>
      </c>
      <c r="G42" s="769"/>
      <c r="H42" s="968">
        <f>SUM(H36,H40)</f>
        <v>0.41131173440000002</v>
      </c>
      <c r="I42" s="1168" t="s">
        <v>83</v>
      </c>
      <c r="J42" s="970">
        <f>SUM(J36,J40)</f>
        <v>0.18775948000000001</v>
      </c>
      <c r="K42" s="971">
        <f>SUM(K36,K40)</f>
        <v>0.41131173440000002</v>
      </c>
      <c r="L42" s="1168" t="s">
        <v>83</v>
      </c>
      <c r="M42" s="972">
        <f>SUM(M36,M40)</f>
        <v>0.18775948000000001</v>
      </c>
      <c r="N42" s="968">
        <f>SUM(N36,N40)</f>
        <v>0.38126787839999998</v>
      </c>
      <c r="O42" s="1168" t="s">
        <v>83</v>
      </c>
      <c r="P42" s="970">
        <f>SUM(P36,P40)</f>
        <v>0.17725900000000003</v>
      </c>
      <c r="Q42" s="971">
        <f>SUM(Q36,Q40)</f>
        <v>0.38127180319999998</v>
      </c>
      <c r="R42" s="1168" t="s">
        <v>83</v>
      </c>
      <c r="S42" s="972">
        <f>SUM(S36,S40)</f>
        <v>0.18730388000000001</v>
      </c>
      <c r="T42" s="968">
        <f>SUM(T36,T40)</f>
        <v>0.43133203679999998</v>
      </c>
      <c r="U42" s="1168" t="s">
        <v>83</v>
      </c>
      <c r="V42" s="970">
        <f>SUM(V36,V40)</f>
        <v>0.16799064000000002</v>
      </c>
      <c r="W42" s="968">
        <f>SUM(W36,W40)</f>
        <v>0.43133468254806734</v>
      </c>
      <c r="X42" s="1168" t="s">
        <v>83</v>
      </c>
      <c r="Y42" s="970">
        <f>SUM(Y36,Y40)</f>
        <v>0.17628476007879681</v>
      </c>
      <c r="Z42" s="971">
        <f>SUM(Z36,Z40)</f>
        <v>0.4814225472</v>
      </c>
      <c r="AA42" s="1168" t="s">
        <v>83</v>
      </c>
      <c r="AB42" s="972">
        <f>SUM(AB36,AB40)</f>
        <v>0.18902488000000001</v>
      </c>
      <c r="AC42" s="968">
        <f>SUM(AC36,AC40)</f>
        <v>0.4713989328</v>
      </c>
      <c r="AD42" s="1168" t="s">
        <v>83</v>
      </c>
      <c r="AE42" s="970">
        <f>SUM(AE36,AE40)</f>
        <v>0.17875284000000002</v>
      </c>
      <c r="AF42" s="971">
        <f>SUM(AF36,AF40)</f>
        <v>0.47148638720000002</v>
      </c>
      <c r="AG42" s="1168" t="s">
        <v>83</v>
      </c>
      <c r="AH42" s="972">
        <f>SUM(AH36,AH40)</f>
        <v>0.29974943999999998</v>
      </c>
      <c r="AI42" s="968">
        <f>SUM(AI36,AI40)</f>
        <v>0.47148638720000002</v>
      </c>
      <c r="AJ42" s="1168" t="s">
        <v>83</v>
      </c>
      <c r="AK42" s="970">
        <f>SUM(AK36,AK40)</f>
        <v>0.29974943999999998</v>
      </c>
      <c r="AL42" s="968">
        <f>SUM(AL36,AL40)</f>
        <v>0.47148638720000002</v>
      </c>
      <c r="AM42" s="1168" t="s">
        <v>83</v>
      </c>
      <c r="AN42" s="970">
        <f>SUM(AN36,AN40)</f>
        <v>0.29974943999999998</v>
      </c>
      <c r="AO42" s="971">
        <f>SUM(AO36,AO40)</f>
        <v>0.51155319519999998</v>
      </c>
      <c r="AP42" s="1168" t="s">
        <v>83</v>
      </c>
      <c r="AQ42" s="972">
        <f>SUM(AQ36,AQ40)</f>
        <v>0.31051311999999998</v>
      </c>
      <c r="AR42" s="968">
        <f>SUM(AR36,AR40)</f>
        <v>0.53158588160000009</v>
      </c>
      <c r="AS42" s="1168" t="s">
        <v>83</v>
      </c>
      <c r="AT42" s="970">
        <f>SUM(AT36,AT40)</f>
        <v>0.31088731999999997</v>
      </c>
      <c r="AU42" s="971">
        <f>SUM(AU36,AU40)</f>
        <v>0.51155319519999998</v>
      </c>
      <c r="AV42" s="1168" t="s">
        <v>83</v>
      </c>
      <c r="AW42" s="972">
        <f>SUM(AW36,AW40)</f>
        <v>0.31051311999999998</v>
      </c>
      <c r="AX42" s="968">
        <f>SUM(AX36,AX40)</f>
        <v>0.53158541280000005</v>
      </c>
      <c r="AY42" s="1168" t="s">
        <v>83</v>
      </c>
      <c r="AZ42" s="970">
        <f>SUM(AZ36,AZ40)</f>
        <v>0.31088119999999997</v>
      </c>
      <c r="BA42" s="968">
        <f>SUM(BA36,BA40)</f>
        <v>0.60173664000000004</v>
      </c>
      <c r="BB42" s="1168" t="s">
        <v>83</v>
      </c>
      <c r="BC42" s="970">
        <f>SUM(BC36,BC40)</f>
        <v>0.32260844</v>
      </c>
      <c r="BD42" s="971">
        <f>SUM(BD36,BD40)</f>
        <v>0.6017139680000001</v>
      </c>
      <c r="BE42" s="1168" t="s">
        <v>83</v>
      </c>
      <c r="BF42" s="970">
        <f>SUM(BF36,BF40)</f>
        <v>0.29235199999999995</v>
      </c>
      <c r="BG42" s="968">
        <f>SUM(BG36,BG40)</f>
        <v>0.60173823520000003</v>
      </c>
      <c r="BH42" s="1168" t="s">
        <v>83</v>
      </c>
      <c r="BI42" s="970">
        <f>SUM(BI36,BI40)</f>
        <v>0.31262948000000002</v>
      </c>
      <c r="BJ42" s="968">
        <f>SUM(BJ36,BJ40)</f>
        <v>0.60173823520000003</v>
      </c>
      <c r="BK42" s="1168" t="s">
        <v>83</v>
      </c>
      <c r="BL42" s="970">
        <f>SUM(BL36,BL40)</f>
        <v>0.31262948000000002</v>
      </c>
      <c r="BM42" s="968">
        <f>SUM(BM36,BM40)</f>
        <v>0.60173823520000003</v>
      </c>
      <c r="BN42" s="1168" t="s">
        <v>83</v>
      </c>
      <c r="BO42" s="970">
        <f>SUM(BO36,BO40)</f>
        <v>0.31262948000000002</v>
      </c>
      <c r="BP42" s="968">
        <f>SUM(BP36,BP40)</f>
        <v>0.58170352160000005</v>
      </c>
      <c r="BQ42" s="1168" t="s">
        <v>83</v>
      </c>
      <c r="BR42" s="970">
        <f>SUM(BR36,BR40)</f>
        <v>0.31223395999999998</v>
      </c>
      <c r="BS42" s="968">
        <f>SUM(BS36,BS40)</f>
        <v>0.55161941280000004</v>
      </c>
      <c r="BT42" s="1168" t="s">
        <v>83</v>
      </c>
      <c r="BU42" s="970">
        <f>SUM(BU36,BU40)</f>
        <v>0.30127187999999999</v>
      </c>
      <c r="BV42" s="968">
        <f>SUM(BV36,BV40)</f>
        <v>0.53159112959999999</v>
      </c>
      <c r="BW42" s="1168" t="s">
        <v>83</v>
      </c>
      <c r="BX42" s="970">
        <f>SUM(BX36,BX40)</f>
        <v>0.31094875999999999</v>
      </c>
      <c r="BY42" s="968">
        <f>SUM(BY36,BY40)</f>
        <v>0.51156879200000005</v>
      </c>
      <c r="BZ42" s="1168" t="s">
        <v>83</v>
      </c>
      <c r="CA42" s="970">
        <f>SUM(CA36,CA40)</f>
        <v>0.33069400000000004</v>
      </c>
    </row>
    <row r="43" spans="1:85" s="865" customFormat="1" x14ac:dyDescent="0.2">
      <c r="A43" s="932"/>
      <c r="B43" s="891"/>
      <c r="C43" s="891"/>
      <c r="D43" s="891"/>
      <c r="E43" s="891"/>
      <c r="F43" s="891"/>
      <c r="G43" s="891"/>
      <c r="H43" s="891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44"/>
      <c r="BA43" s="1044"/>
      <c r="BB43" s="1044"/>
      <c r="BC43" s="1044"/>
      <c r="BD43" s="1044"/>
      <c r="BE43" s="1044"/>
      <c r="BF43" s="1044"/>
      <c r="BG43" s="1044"/>
      <c r="BH43" s="1044"/>
      <c r="BI43" s="1044"/>
      <c r="BJ43" s="1044"/>
      <c r="BK43" s="1044"/>
      <c r="BL43" s="1044"/>
      <c r="BM43" s="1044"/>
      <c r="BN43" s="1044"/>
      <c r="BO43" s="1044"/>
      <c r="BP43" s="1044"/>
      <c r="BQ43" s="1044"/>
      <c r="BR43" s="1044"/>
      <c r="BS43" s="1044"/>
      <c r="BT43" s="1044"/>
      <c r="BU43" s="1044"/>
      <c r="BV43" s="1044"/>
      <c r="BW43" s="1044"/>
      <c r="BX43" s="1044"/>
      <c r="BY43" s="1044"/>
      <c r="BZ43" s="1044"/>
      <c r="CA43" s="1044"/>
    </row>
    <row r="44" spans="1:85" s="865" customFormat="1" ht="18" x14ac:dyDescent="0.25">
      <c r="A44" s="932"/>
      <c r="B44" s="932" t="s">
        <v>23</v>
      </c>
      <c r="C44" s="2140" t="s">
        <v>235</v>
      </c>
      <c r="D44" s="2141"/>
      <c r="E44" s="852"/>
      <c r="F44" s="853" t="s">
        <v>236</v>
      </c>
      <c r="G44" s="854"/>
      <c r="H44" s="855" t="s">
        <v>237</v>
      </c>
      <c r="I44" s="855" t="s">
        <v>238</v>
      </c>
      <c r="K44" s="2140" t="s">
        <v>235</v>
      </c>
      <c r="L44" s="2141"/>
      <c r="M44" s="852"/>
      <c r="N44" s="853" t="s">
        <v>236</v>
      </c>
      <c r="O44" s="854"/>
      <c r="P44" s="855" t="s">
        <v>237</v>
      </c>
      <c r="Q44" s="855" t="s">
        <v>238</v>
      </c>
      <c r="R44" s="865" t="s">
        <v>91</v>
      </c>
      <c r="V44" s="1275" t="s">
        <v>297</v>
      </c>
      <c r="CB44" s="864"/>
      <c r="CC44" s="864"/>
      <c r="CD44" s="864"/>
      <c r="CE44" s="864"/>
      <c r="CF44" s="864"/>
    </row>
    <row r="45" spans="1:85" x14ac:dyDescent="0.2">
      <c r="C45" s="853" t="s">
        <v>239</v>
      </c>
      <c r="D45" s="853" t="s">
        <v>240</v>
      </c>
      <c r="E45" s="852"/>
      <c r="F45" s="852"/>
      <c r="G45" s="854"/>
      <c r="H45" s="856"/>
      <c r="I45" s="857"/>
      <c r="K45" s="853" t="s">
        <v>239</v>
      </c>
      <c r="L45" s="853" t="s">
        <v>240</v>
      </c>
      <c r="M45" s="852"/>
      <c r="N45" s="852"/>
      <c r="O45" s="854"/>
      <c r="P45" s="856"/>
      <c r="Q45" s="857"/>
      <c r="CB45" s="865"/>
      <c r="CC45" s="865"/>
      <c r="CD45" s="865"/>
      <c r="CE45" s="865"/>
      <c r="CF45" s="865"/>
      <c r="CG45" s="865"/>
    </row>
    <row r="46" spans="1:85" x14ac:dyDescent="0.2">
      <c r="C46" s="858">
        <v>2.5010400000000006</v>
      </c>
      <c r="D46" s="858">
        <v>1.3528479999999998</v>
      </c>
      <c r="E46" s="857"/>
      <c r="F46" s="857">
        <f>D46/C46</f>
        <v>0.54091417970124411</v>
      </c>
      <c r="G46" s="857"/>
      <c r="H46" s="852">
        <f>COS(ATAN(I46))</f>
        <v>0.87956900103256053</v>
      </c>
      <c r="I46" s="859">
        <f>F46</f>
        <v>0.54091417970124411</v>
      </c>
      <c r="K46" s="858">
        <v>1.7409519999999996</v>
      </c>
      <c r="L46" s="858">
        <v>0.77564</v>
      </c>
      <c r="M46" s="857"/>
      <c r="N46" s="993">
        <f>L46/K46</f>
        <v>0.44552635569504512</v>
      </c>
      <c r="O46" s="857"/>
      <c r="P46" s="852">
        <f>COS(ATAN(Q46))</f>
        <v>0.91344439693332558</v>
      </c>
      <c r="Q46" s="859">
        <f>N46</f>
        <v>0.44552635569504512</v>
      </c>
      <c r="CB46" s="865"/>
      <c r="CC46" s="865"/>
      <c r="CD46" s="866"/>
      <c r="CE46" s="866"/>
      <c r="CF46" s="866"/>
      <c r="CG46" s="865"/>
    </row>
    <row r="47" spans="1:85" x14ac:dyDescent="0.2">
      <c r="C47" s="1016"/>
      <c r="D47" s="1016"/>
      <c r="E47" s="865"/>
      <c r="F47" s="865"/>
      <c r="G47" s="865"/>
      <c r="H47" s="1171"/>
      <c r="I47" s="1172"/>
      <c r="K47" s="1016"/>
      <c r="L47" s="1016"/>
      <c r="M47" s="865"/>
      <c r="N47" s="1170"/>
      <c r="O47" s="865"/>
      <c r="P47" s="1276"/>
      <c r="Q47" s="1276"/>
      <c r="CB47" s="865"/>
      <c r="CC47" s="865"/>
      <c r="CD47" s="866"/>
      <c r="CE47" s="866"/>
      <c r="CF47" s="866"/>
      <c r="CG47" s="865"/>
    </row>
    <row r="49" spans="2:15" x14ac:dyDescent="0.2">
      <c r="M49" s="674" t="s">
        <v>241</v>
      </c>
      <c r="N49" s="674"/>
      <c r="O49" s="674" t="s">
        <v>242</v>
      </c>
    </row>
    <row r="50" spans="2:15" x14ac:dyDescent="0.2">
      <c r="M50" s="674">
        <f>5.5/1000</f>
        <v>5.4999999999999997E-3</v>
      </c>
      <c r="N50" s="861" t="s">
        <v>83</v>
      </c>
      <c r="O50" s="862">
        <f>SQRT((1.5*2500/100)^2-5.5^2)/1000</f>
        <v>3.7094473981982817E-2</v>
      </c>
    </row>
    <row r="56" spans="2:15" x14ac:dyDescent="0.2">
      <c r="B56" s="763"/>
    </row>
    <row r="57" spans="2:15" x14ac:dyDescent="0.2">
      <c r="B57" s="23">
        <v>4.2419919999999998</v>
      </c>
      <c r="C57" s="23">
        <v>2.1284879999999999</v>
      </c>
    </row>
    <row r="58" spans="2:15" ht="15" x14ac:dyDescent="0.25">
      <c r="B58" s="889">
        <f>B57-C46-K46</f>
        <v>0</v>
      </c>
      <c r="C58" s="889">
        <f>C57-D46-L46</f>
        <v>0</v>
      </c>
    </row>
  </sheetData>
  <mergeCells count="9">
    <mergeCell ref="B40:G40"/>
    <mergeCell ref="C44:D44"/>
    <mergeCell ref="K44:L44"/>
    <mergeCell ref="E25:F25"/>
    <mergeCell ref="E26:F26"/>
    <mergeCell ref="A32:G32"/>
    <mergeCell ref="E35:F35"/>
    <mergeCell ref="B36:G36"/>
    <mergeCell ref="E39:F39"/>
  </mergeCells>
  <pageMargins left="0.43307086614173229" right="0.39370078740157483" top="0.9055118110236221" bottom="0.15748031496062992" header="0.27559055118110237" footer="0.15748031496062992"/>
  <pageSetup paperSize="9" scale="93" fitToHeight="2" orientation="landscape" r:id="rId1"/>
  <headerFooter alignWithMargins="0">
    <oddHeader>&amp;L&amp;11Типовой бланк
Ведомость контрольного замера по п/ст&amp;C
&amp;"Arial Cyr,полужирный"&amp;14Шеркалы&amp;R&amp;11Приложение 2
&amp;"Arial Cyr,полужирный"Дата: 17.12.2014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97"/>
  <sheetViews>
    <sheetView view="pageBreakPreview" topLeftCell="A100" zoomScale="85" zoomScaleNormal="100" zoomScaleSheetLayoutView="85" workbookViewId="0">
      <selection activeCell="H163" sqref="H163"/>
    </sheetView>
  </sheetViews>
  <sheetFormatPr defaultRowHeight="12.75" x14ac:dyDescent="0.2"/>
  <cols>
    <col min="1" max="2" width="13.28515625" style="16" customWidth="1"/>
    <col min="3" max="4" width="12.140625" style="16" customWidth="1"/>
    <col min="5" max="5" width="5.140625" style="16" customWidth="1"/>
    <col min="6" max="6" width="8.140625" style="16" customWidth="1"/>
    <col min="7" max="7" width="8.5703125" style="16" customWidth="1"/>
    <col min="8" max="46" width="8" style="16" customWidth="1"/>
    <col min="47" max="48" width="9.28515625" style="16" customWidth="1"/>
    <col min="49" max="79" width="8" style="16" customWidth="1"/>
    <col min="80" max="256" width="9.140625" style="16"/>
    <col min="257" max="258" width="13.28515625" style="16" customWidth="1"/>
    <col min="259" max="260" width="12.140625" style="16" customWidth="1"/>
    <col min="261" max="261" width="5.140625" style="16" customWidth="1"/>
    <col min="262" max="262" width="8.140625" style="16" customWidth="1"/>
    <col min="263" max="263" width="8.5703125" style="16" customWidth="1"/>
    <col min="264" max="302" width="8" style="16" customWidth="1"/>
    <col min="303" max="304" width="9.28515625" style="16" customWidth="1"/>
    <col min="305" max="335" width="8" style="16" customWidth="1"/>
    <col min="336" max="512" width="9.140625" style="16"/>
    <col min="513" max="514" width="13.28515625" style="16" customWidth="1"/>
    <col min="515" max="516" width="12.140625" style="16" customWidth="1"/>
    <col min="517" max="517" width="5.140625" style="16" customWidth="1"/>
    <col min="518" max="518" width="8.140625" style="16" customWidth="1"/>
    <col min="519" max="519" width="8.5703125" style="16" customWidth="1"/>
    <col min="520" max="558" width="8" style="16" customWidth="1"/>
    <col min="559" max="560" width="9.28515625" style="16" customWidth="1"/>
    <col min="561" max="591" width="8" style="16" customWidth="1"/>
    <col min="592" max="768" width="9.140625" style="16"/>
    <col min="769" max="770" width="13.28515625" style="16" customWidth="1"/>
    <col min="771" max="772" width="12.140625" style="16" customWidth="1"/>
    <col min="773" max="773" width="5.140625" style="16" customWidth="1"/>
    <col min="774" max="774" width="8.140625" style="16" customWidth="1"/>
    <col min="775" max="775" width="8.5703125" style="16" customWidth="1"/>
    <col min="776" max="814" width="8" style="16" customWidth="1"/>
    <col min="815" max="816" width="9.28515625" style="16" customWidth="1"/>
    <col min="817" max="847" width="8" style="16" customWidth="1"/>
    <col min="848" max="1024" width="9.140625" style="16"/>
    <col min="1025" max="1026" width="13.28515625" style="16" customWidth="1"/>
    <col min="1027" max="1028" width="12.140625" style="16" customWidth="1"/>
    <col min="1029" max="1029" width="5.140625" style="16" customWidth="1"/>
    <col min="1030" max="1030" width="8.140625" style="16" customWidth="1"/>
    <col min="1031" max="1031" width="8.5703125" style="16" customWidth="1"/>
    <col min="1032" max="1070" width="8" style="16" customWidth="1"/>
    <col min="1071" max="1072" width="9.28515625" style="16" customWidth="1"/>
    <col min="1073" max="1103" width="8" style="16" customWidth="1"/>
    <col min="1104" max="1280" width="9.140625" style="16"/>
    <col min="1281" max="1282" width="13.28515625" style="16" customWidth="1"/>
    <col min="1283" max="1284" width="12.140625" style="16" customWidth="1"/>
    <col min="1285" max="1285" width="5.140625" style="16" customWidth="1"/>
    <col min="1286" max="1286" width="8.140625" style="16" customWidth="1"/>
    <col min="1287" max="1287" width="8.5703125" style="16" customWidth="1"/>
    <col min="1288" max="1326" width="8" style="16" customWidth="1"/>
    <col min="1327" max="1328" width="9.28515625" style="16" customWidth="1"/>
    <col min="1329" max="1359" width="8" style="16" customWidth="1"/>
    <col min="1360" max="1536" width="9.140625" style="16"/>
    <col min="1537" max="1538" width="13.28515625" style="16" customWidth="1"/>
    <col min="1539" max="1540" width="12.140625" style="16" customWidth="1"/>
    <col min="1541" max="1541" width="5.140625" style="16" customWidth="1"/>
    <col min="1542" max="1542" width="8.140625" style="16" customWidth="1"/>
    <col min="1543" max="1543" width="8.5703125" style="16" customWidth="1"/>
    <col min="1544" max="1582" width="8" style="16" customWidth="1"/>
    <col min="1583" max="1584" width="9.28515625" style="16" customWidth="1"/>
    <col min="1585" max="1615" width="8" style="16" customWidth="1"/>
    <col min="1616" max="1792" width="9.140625" style="16"/>
    <col min="1793" max="1794" width="13.28515625" style="16" customWidth="1"/>
    <col min="1795" max="1796" width="12.140625" style="16" customWidth="1"/>
    <col min="1797" max="1797" width="5.140625" style="16" customWidth="1"/>
    <col min="1798" max="1798" width="8.140625" style="16" customWidth="1"/>
    <col min="1799" max="1799" width="8.5703125" style="16" customWidth="1"/>
    <col min="1800" max="1838" width="8" style="16" customWidth="1"/>
    <col min="1839" max="1840" width="9.28515625" style="16" customWidth="1"/>
    <col min="1841" max="1871" width="8" style="16" customWidth="1"/>
    <col min="1872" max="2048" width="9.140625" style="16"/>
    <col min="2049" max="2050" width="13.28515625" style="16" customWidth="1"/>
    <col min="2051" max="2052" width="12.140625" style="16" customWidth="1"/>
    <col min="2053" max="2053" width="5.140625" style="16" customWidth="1"/>
    <col min="2054" max="2054" width="8.140625" style="16" customWidth="1"/>
    <col min="2055" max="2055" width="8.5703125" style="16" customWidth="1"/>
    <col min="2056" max="2094" width="8" style="16" customWidth="1"/>
    <col min="2095" max="2096" width="9.28515625" style="16" customWidth="1"/>
    <col min="2097" max="2127" width="8" style="16" customWidth="1"/>
    <col min="2128" max="2304" width="9.140625" style="16"/>
    <col min="2305" max="2306" width="13.28515625" style="16" customWidth="1"/>
    <col min="2307" max="2308" width="12.140625" style="16" customWidth="1"/>
    <col min="2309" max="2309" width="5.140625" style="16" customWidth="1"/>
    <col min="2310" max="2310" width="8.140625" style="16" customWidth="1"/>
    <col min="2311" max="2311" width="8.5703125" style="16" customWidth="1"/>
    <col min="2312" max="2350" width="8" style="16" customWidth="1"/>
    <col min="2351" max="2352" width="9.28515625" style="16" customWidth="1"/>
    <col min="2353" max="2383" width="8" style="16" customWidth="1"/>
    <col min="2384" max="2560" width="9.140625" style="16"/>
    <col min="2561" max="2562" width="13.28515625" style="16" customWidth="1"/>
    <col min="2563" max="2564" width="12.140625" style="16" customWidth="1"/>
    <col min="2565" max="2565" width="5.140625" style="16" customWidth="1"/>
    <col min="2566" max="2566" width="8.140625" style="16" customWidth="1"/>
    <col min="2567" max="2567" width="8.5703125" style="16" customWidth="1"/>
    <col min="2568" max="2606" width="8" style="16" customWidth="1"/>
    <col min="2607" max="2608" width="9.28515625" style="16" customWidth="1"/>
    <col min="2609" max="2639" width="8" style="16" customWidth="1"/>
    <col min="2640" max="2816" width="9.140625" style="16"/>
    <col min="2817" max="2818" width="13.28515625" style="16" customWidth="1"/>
    <col min="2819" max="2820" width="12.140625" style="16" customWidth="1"/>
    <col min="2821" max="2821" width="5.140625" style="16" customWidth="1"/>
    <col min="2822" max="2822" width="8.140625" style="16" customWidth="1"/>
    <col min="2823" max="2823" width="8.5703125" style="16" customWidth="1"/>
    <col min="2824" max="2862" width="8" style="16" customWidth="1"/>
    <col min="2863" max="2864" width="9.28515625" style="16" customWidth="1"/>
    <col min="2865" max="2895" width="8" style="16" customWidth="1"/>
    <col min="2896" max="3072" width="9.140625" style="16"/>
    <col min="3073" max="3074" width="13.28515625" style="16" customWidth="1"/>
    <col min="3075" max="3076" width="12.140625" style="16" customWidth="1"/>
    <col min="3077" max="3077" width="5.140625" style="16" customWidth="1"/>
    <col min="3078" max="3078" width="8.140625" style="16" customWidth="1"/>
    <col min="3079" max="3079" width="8.5703125" style="16" customWidth="1"/>
    <col min="3080" max="3118" width="8" style="16" customWidth="1"/>
    <col min="3119" max="3120" width="9.28515625" style="16" customWidth="1"/>
    <col min="3121" max="3151" width="8" style="16" customWidth="1"/>
    <col min="3152" max="3328" width="9.140625" style="16"/>
    <col min="3329" max="3330" width="13.28515625" style="16" customWidth="1"/>
    <col min="3331" max="3332" width="12.140625" style="16" customWidth="1"/>
    <col min="3333" max="3333" width="5.140625" style="16" customWidth="1"/>
    <col min="3334" max="3334" width="8.140625" style="16" customWidth="1"/>
    <col min="3335" max="3335" width="8.5703125" style="16" customWidth="1"/>
    <col min="3336" max="3374" width="8" style="16" customWidth="1"/>
    <col min="3375" max="3376" width="9.28515625" style="16" customWidth="1"/>
    <col min="3377" max="3407" width="8" style="16" customWidth="1"/>
    <col min="3408" max="3584" width="9.140625" style="16"/>
    <col min="3585" max="3586" width="13.28515625" style="16" customWidth="1"/>
    <col min="3587" max="3588" width="12.140625" style="16" customWidth="1"/>
    <col min="3589" max="3589" width="5.140625" style="16" customWidth="1"/>
    <col min="3590" max="3590" width="8.140625" style="16" customWidth="1"/>
    <col min="3591" max="3591" width="8.5703125" style="16" customWidth="1"/>
    <col min="3592" max="3630" width="8" style="16" customWidth="1"/>
    <col min="3631" max="3632" width="9.28515625" style="16" customWidth="1"/>
    <col min="3633" max="3663" width="8" style="16" customWidth="1"/>
    <col min="3664" max="3840" width="9.140625" style="16"/>
    <col min="3841" max="3842" width="13.28515625" style="16" customWidth="1"/>
    <col min="3843" max="3844" width="12.140625" style="16" customWidth="1"/>
    <col min="3845" max="3845" width="5.140625" style="16" customWidth="1"/>
    <col min="3846" max="3846" width="8.140625" style="16" customWidth="1"/>
    <col min="3847" max="3847" width="8.5703125" style="16" customWidth="1"/>
    <col min="3848" max="3886" width="8" style="16" customWidth="1"/>
    <col min="3887" max="3888" width="9.28515625" style="16" customWidth="1"/>
    <col min="3889" max="3919" width="8" style="16" customWidth="1"/>
    <col min="3920" max="4096" width="9.140625" style="16"/>
    <col min="4097" max="4098" width="13.28515625" style="16" customWidth="1"/>
    <col min="4099" max="4100" width="12.140625" style="16" customWidth="1"/>
    <col min="4101" max="4101" width="5.140625" style="16" customWidth="1"/>
    <col min="4102" max="4102" width="8.140625" style="16" customWidth="1"/>
    <col min="4103" max="4103" width="8.5703125" style="16" customWidth="1"/>
    <col min="4104" max="4142" width="8" style="16" customWidth="1"/>
    <col min="4143" max="4144" width="9.28515625" style="16" customWidth="1"/>
    <col min="4145" max="4175" width="8" style="16" customWidth="1"/>
    <col min="4176" max="4352" width="9.140625" style="16"/>
    <col min="4353" max="4354" width="13.28515625" style="16" customWidth="1"/>
    <col min="4355" max="4356" width="12.140625" style="16" customWidth="1"/>
    <col min="4357" max="4357" width="5.140625" style="16" customWidth="1"/>
    <col min="4358" max="4358" width="8.140625" style="16" customWidth="1"/>
    <col min="4359" max="4359" width="8.5703125" style="16" customWidth="1"/>
    <col min="4360" max="4398" width="8" style="16" customWidth="1"/>
    <col min="4399" max="4400" width="9.28515625" style="16" customWidth="1"/>
    <col min="4401" max="4431" width="8" style="16" customWidth="1"/>
    <col min="4432" max="4608" width="9.140625" style="16"/>
    <col min="4609" max="4610" width="13.28515625" style="16" customWidth="1"/>
    <col min="4611" max="4612" width="12.140625" style="16" customWidth="1"/>
    <col min="4613" max="4613" width="5.140625" style="16" customWidth="1"/>
    <col min="4614" max="4614" width="8.140625" style="16" customWidth="1"/>
    <col min="4615" max="4615" width="8.5703125" style="16" customWidth="1"/>
    <col min="4616" max="4654" width="8" style="16" customWidth="1"/>
    <col min="4655" max="4656" width="9.28515625" style="16" customWidth="1"/>
    <col min="4657" max="4687" width="8" style="16" customWidth="1"/>
    <col min="4688" max="4864" width="9.140625" style="16"/>
    <col min="4865" max="4866" width="13.28515625" style="16" customWidth="1"/>
    <col min="4867" max="4868" width="12.140625" style="16" customWidth="1"/>
    <col min="4869" max="4869" width="5.140625" style="16" customWidth="1"/>
    <col min="4870" max="4870" width="8.140625" style="16" customWidth="1"/>
    <col min="4871" max="4871" width="8.5703125" style="16" customWidth="1"/>
    <col min="4872" max="4910" width="8" style="16" customWidth="1"/>
    <col min="4911" max="4912" width="9.28515625" style="16" customWidth="1"/>
    <col min="4913" max="4943" width="8" style="16" customWidth="1"/>
    <col min="4944" max="5120" width="9.140625" style="16"/>
    <col min="5121" max="5122" width="13.28515625" style="16" customWidth="1"/>
    <col min="5123" max="5124" width="12.140625" style="16" customWidth="1"/>
    <col min="5125" max="5125" width="5.140625" style="16" customWidth="1"/>
    <col min="5126" max="5126" width="8.140625" style="16" customWidth="1"/>
    <col min="5127" max="5127" width="8.5703125" style="16" customWidth="1"/>
    <col min="5128" max="5166" width="8" style="16" customWidth="1"/>
    <col min="5167" max="5168" width="9.28515625" style="16" customWidth="1"/>
    <col min="5169" max="5199" width="8" style="16" customWidth="1"/>
    <col min="5200" max="5376" width="9.140625" style="16"/>
    <col min="5377" max="5378" width="13.28515625" style="16" customWidth="1"/>
    <col min="5379" max="5380" width="12.140625" style="16" customWidth="1"/>
    <col min="5381" max="5381" width="5.140625" style="16" customWidth="1"/>
    <col min="5382" max="5382" width="8.140625" style="16" customWidth="1"/>
    <col min="5383" max="5383" width="8.5703125" style="16" customWidth="1"/>
    <col min="5384" max="5422" width="8" style="16" customWidth="1"/>
    <col min="5423" max="5424" width="9.28515625" style="16" customWidth="1"/>
    <col min="5425" max="5455" width="8" style="16" customWidth="1"/>
    <col min="5456" max="5632" width="9.140625" style="16"/>
    <col min="5633" max="5634" width="13.28515625" style="16" customWidth="1"/>
    <col min="5635" max="5636" width="12.140625" style="16" customWidth="1"/>
    <col min="5637" max="5637" width="5.140625" style="16" customWidth="1"/>
    <col min="5638" max="5638" width="8.140625" style="16" customWidth="1"/>
    <col min="5639" max="5639" width="8.5703125" style="16" customWidth="1"/>
    <col min="5640" max="5678" width="8" style="16" customWidth="1"/>
    <col min="5679" max="5680" width="9.28515625" style="16" customWidth="1"/>
    <col min="5681" max="5711" width="8" style="16" customWidth="1"/>
    <col min="5712" max="5888" width="9.140625" style="16"/>
    <col min="5889" max="5890" width="13.28515625" style="16" customWidth="1"/>
    <col min="5891" max="5892" width="12.140625" style="16" customWidth="1"/>
    <col min="5893" max="5893" width="5.140625" style="16" customWidth="1"/>
    <col min="5894" max="5894" width="8.140625" style="16" customWidth="1"/>
    <col min="5895" max="5895" width="8.5703125" style="16" customWidth="1"/>
    <col min="5896" max="5934" width="8" style="16" customWidth="1"/>
    <col min="5935" max="5936" width="9.28515625" style="16" customWidth="1"/>
    <col min="5937" max="5967" width="8" style="16" customWidth="1"/>
    <col min="5968" max="6144" width="9.140625" style="16"/>
    <col min="6145" max="6146" width="13.28515625" style="16" customWidth="1"/>
    <col min="6147" max="6148" width="12.140625" style="16" customWidth="1"/>
    <col min="6149" max="6149" width="5.140625" style="16" customWidth="1"/>
    <col min="6150" max="6150" width="8.140625" style="16" customWidth="1"/>
    <col min="6151" max="6151" width="8.5703125" style="16" customWidth="1"/>
    <col min="6152" max="6190" width="8" style="16" customWidth="1"/>
    <col min="6191" max="6192" width="9.28515625" style="16" customWidth="1"/>
    <col min="6193" max="6223" width="8" style="16" customWidth="1"/>
    <col min="6224" max="6400" width="9.140625" style="16"/>
    <col min="6401" max="6402" width="13.28515625" style="16" customWidth="1"/>
    <col min="6403" max="6404" width="12.140625" style="16" customWidth="1"/>
    <col min="6405" max="6405" width="5.140625" style="16" customWidth="1"/>
    <col min="6406" max="6406" width="8.140625" style="16" customWidth="1"/>
    <col min="6407" max="6407" width="8.5703125" style="16" customWidth="1"/>
    <col min="6408" max="6446" width="8" style="16" customWidth="1"/>
    <col min="6447" max="6448" width="9.28515625" style="16" customWidth="1"/>
    <col min="6449" max="6479" width="8" style="16" customWidth="1"/>
    <col min="6480" max="6656" width="9.140625" style="16"/>
    <col min="6657" max="6658" width="13.28515625" style="16" customWidth="1"/>
    <col min="6659" max="6660" width="12.140625" style="16" customWidth="1"/>
    <col min="6661" max="6661" width="5.140625" style="16" customWidth="1"/>
    <col min="6662" max="6662" width="8.140625" style="16" customWidth="1"/>
    <col min="6663" max="6663" width="8.5703125" style="16" customWidth="1"/>
    <col min="6664" max="6702" width="8" style="16" customWidth="1"/>
    <col min="6703" max="6704" width="9.28515625" style="16" customWidth="1"/>
    <col min="6705" max="6735" width="8" style="16" customWidth="1"/>
    <col min="6736" max="6912" width="9.140625" style="16"/>
    <col min="6913" max="6914" width="13.28515625" style="16" customWidth="1"/>
    <col min="6915" max="6916" width="12.140625" style="16" customWidth="1"/>
    <col min="6917" max="6917" width="5.140625" style="16" customWidth="1"/>
    <col min="6918" max="6918" width="8.140625" style="16" customWidth="1"/>
    <col min="6919" max="6919" width="8.5703125" style="16" customWidth="1"/>
    <col min="6920" max="6958" width="8" style="16" customWidth="1"/>
    <col min="6959" max="6960" width="9.28515625" style="16" customWidth="1"/>
    <col min="6961" max="6991" width="8" style="16" customWidth="1"/>
    <col min="6992" max="7168" width="9.140625" style="16"/>
    <col min="7169" max="7170" width="13.28515625" style="16" customWidth="1"/>
    <col min="7171" max="7172" width="12.140625" style="16" customWidth="1"/>
    <col min="7173" max="7173" width="5.140625" style="16" customWidth="1"/>
    <col min="7174" max="7174" width="8.140625" style="16" customWidth="1"/>
    <col min="7175" max="7175" width="8.5703125" style="16" customWidth="1"/>
    <col min="7176" max="7214" width="8" style="16" customWidth="1"/>
    <col min="7215" max="7216" width="9.28515625" style="16" customWidth="1"/>
    <col min="7217" max="7247" width="8" style="16" customWidth="1"/>
    <col min="7248" max="7424" width="9.140625" style="16"/>
    <col min="7425" max="7426" width="13.28515625" style="16" customWidth="1"/>
    <col min="7427" max="7428" width="12.140625" style="16" customWidth="1"/>
    <col min="7429" max="7429" width="5.140625" style="16" customWidth="1"/>
    <col min="7430" max="7430" width="8.140625" style="16" customWidth="1"/>
    <col min="7431" max="7431" width="8.5703125" style="16" customWidth="1"/>
    <col min="7432" max="7470" width="8" style="16" customWidth="1"/>
    <col min="7471" max="7472" width="9.28515625" style="16" customWidth="1"/>
    <col min="7473" max="7503" width="8" style="16" customWidth="1"/>
    <col min="7504" max="7680" width="9.140625" style="16"/>
    <col min="7681" max="7682" width="13.28515625" style="16" customWidth="1"/>
    <col min="7683" max="7684" width="12.140625" style="16" customWidth="1"/>
    <col min="7685" max="7685" width="5.140625" style="16" customWidth="1"/>
    <col min="7686" max="7686" width="8.140625" style="16" customWidth="1"/>
    <col min="7687" max="7687" width="8.5703125" style="16" customWidth="1"/>
    <col min="7688" max="7726" width="8" style="16" customWidth="1"/>
    <col min="7727" max="7728" width="9.28515625" style="16" customWidth="1"/>
    <col min="7729" max="7759" width="8" style="16" customWidth="1"/>
    <col min="7760" max="7936" width="9.140625" style="16"/>
    <col min="7937" max="7938" width="13.28515625" style="16" customWidth="1"/>
    <col min="7939" max="7940" width="12.140625" style="16" customWidth="1"/>
    <col min="7941" max="7941" width="5.140625" style="16" customWidth="1"/>
    <col min="7942" max="7942" width="8.140625" style="16" customWidth="1"/>
    <col min="7943" max="7943" width="8.5703125" style="16" customWidth="1"/>
    <col min="7944" max="7982" width="8" style="16" customWidth="1"/>
    <col min="7983" max="7984" width="9.28515625" style="16" customWidth="1"/>
    <col min="7985" max="8015" width="8" style="16" customWidth="1"/>
    <col min="8016" max="8192" width="9.140625" style="16"/>
    <col min="8193" max="8194" width="13.28515625" style="16" customWidth="1"/>
    <col min="8195" max="8196" width="12.140625" style="16" customWidth="1"/>
    <col min="8197" max="8197" width="5.140625" style="16" customWidth="1"/>
    <col min="8198" max="8198" width="8.140625" style="16" customWidth="1"/>
    <col min="8199" max="8199" width="8.5703125" style="16" customWidth="1"/>
    <col min="8200" max="8238" width="8" style="16" customWidth="1"/>
    <col min="8239" max="8240" width="9.28515625" style="16" customWidth="1"/>
    <col min="8241" max="8271" width="8" style="16" customWidth="1"/>
    <col min="8272" max="8448" width="9.140625" style="16"/>
    <col min="8449" max="8450" width="13.28515625" style="16" customWidth="1"/>
    <col min="8451" max="8452" width="12.140625" style="16" customWidth="1"/>
    <col min="8453" max="8453" width="5.140625" style="16" customWidth="1"/>
    <col min="8454" max="8454" width="8.140625" style="16" customWidth="1"/>
    <col min="8455" max="8455" width="8.5703125" style="16" customWidth="1"/>
    <col min="8456" max="8494" width="8" style="16" customWidth="1"/>
    <col min="8495" max="8496" width="9.28515625" style="16" customWidth="1"/>
    <col min="8497" max="8527" width="8" style="16" customWidth="1"/>
    <col min="8528" max="8704" width="9.140625" style="16"/>
    <col min="8705" max="8706" width="13.28515625" style="16" customWidth="1"/>
    <col min="8707" max="8708" width="12.140625" style="16" customWidth="1"/>
    <col min="8709" max="8709" width="5.140625" style="16" customWidth="1"/>
    <col min="8710" max="8710" width="8.140625" style="16" customWidth="1"/>
    <col min="8711" max="8711" width="8.5703125" style="16" customWidth="1"/>
    <col min="8712" max="8750" width="8" style="16" customWidth="1"/>
    <col min="8751" max="8752" width="9.28515625" style="16" customWidth="1"/>
    <col min="8753" max="8783" width="8" style="16" customWidth="1"/>
    <col min="8784" max="8960" width="9.140625" style="16"/>
    <col min="8961" max="8962" width="13.28515625" style="16" customWidth="1"/>
    <col min="8963" max="8964" width="12.140625" style="16" customWidth="1"/>
    <col min="8965" max="8965" width="5.140625" style="16" customWidth="1"/>
    <col min="8966" max="8966" width="8.140625" style="16" customWidth="1"/>
    <col min="8967" max="8967" width="8.5703125" style="16" customWidth="1"/>
    <col min="8968" max="9006" width="8" style="16" customWidth="1"/>
    <col min="9007" max="9008" width="9.28515625" style="16" customWidth="1"/>
    <col min="9009" max="9039" width="8" style="16" customWidth="1"/>
    <col min="9040" max="9216" width="9.140625" style="16"/>
    <col min="9217" max="9218" width="13.28515625" style="16" customWidth="1"/>
    <col min="9219" max="9220" width="12.140625" style="16" customWidth="1"/>
    <col min="9221" max="9221" width="5.140625" style="16" customWidth="1"/>
    <col min="9222" max="9222" width="8.140625" style="16" customWidth="1"/>
    <col min="9223" max="9223" width="8.5703125" style="16" customWidth="1"/>
    <col min="9224" max="9262" width="8" style="16" customWidth="1"/>
    <col min="9263" max="9264" width="9.28515625" style="16" customWidth="1"/>
    <col min="9265" max="9295" width="8" style="16" customWidth="1"/>
    <col min="9296" max="9472" width="9.140625" style="16"/>
    <col min="9473" max="9474" width="13.28515625" style="16" customWidth="1"/>
    <col min="9475" max="9476" width="12.140625" style="16" customWidth="1"/>
    <col min="9477" max="9477" width="5.140625" style="16" customWidth="1"/>
    <col min="9478" max="9478" width="8.140625" style="16" customWidth="1"/>
    <col min="9479" max="9479" width="8.5703125" style="16" customWidth="1"/>
    <col min="9480" max="9518" width="8" style="16" customWidth="1"/>
    <col min="9519" max="9520" width="9.28515625" style="16" customWidth="1"/>
    <col min="9521" max="9551" width="8" style="16" customWidth="1"/>
    <col min="9552" max="9728" width="9.140625" style="16"/>
    <col min="9729" max="9730" width="13.28515625" style="16" customWidth="1"/>
    <col min="9731" max="9732" width="12.140625" style="16" customWidth="1"/>
    <col min="9733" max="9733" width="5.140625" style="16" customWidth="1"/>
    <col min="9734" max="9734" width="8.140625" style="16" customWidth="1"/>
    <col min="9735" max="9735" width="8.5703125" style="16" customWidth="1"/>
    <col min="9736" max="9774" width="8" style="16" customWidth="1"/>
    <col min="9775" max="9776" width="9.28515625" style="16" customWidth="1"/>
    <col min="9777" max="9807" width="8" style="16" customWidth="1"/>
    <col min="9808" max="9984" width="9.140625" style="16"/>
    <col min="9985" max="9986" width="13.28515625" style="16" customWidth="1"/>
    <col min="9987" max="9988" width="12.140625" style="16" customWidth="1"/>
    <col min="9989" max="9989" width="5.140625" style="16" customWidth="1"/>
    <col min="9990" max="9990" width="8.140625" style="16" customWidth="1"/>
    <col min="9991" max="9991" width="8.5703125" style="16" customWidth="1"/>
    <col min="9992" max="10030" width="8" style="16" customWidth="1"/>
    <col min="10031" max="10032" width="9.28515625" style="16" customWidth="1"/>
    <col min="10033" max="10063" width="8" style="16" customWidth="1"/>
    <col min="10064" max="10240" width="9.140625" style="16"/>
    <col min="10241" max="10242" width="13.28515625" style="16" customWidth="1"/>
    <col min="10243" max="10244" width="12.140625" style="16" customWidth="1"/>
    <col min="10245" max="10245" width="5.140625" style="16" customWidth="1"/>
    <col min="10246" max="10246" width="8.140625" style="16" customWidth="1"/>
    <col min="10247" max="10247" width="8.5703125" style="16" customWidth="1"/>
    <col min="10248" max="10286" width="8" style="16" customWidth="1"/>
    <col min="10287" max="10288" width="9.28515625" style="16" customWidth="1"/>
    <col min="10289" max="10319" width="8" style="16" customWidth="1"/>
    <col min="10320" max="10496" width="9.140625" style="16"/>
    <col min="10497" max="10498" width="13.28515625" style="16" customWidth="1"/>
    <col min="10499" max="10500" width="12.140625" style="16" customWidth="1"/>
    <col min="10501" max="10501" width="5.140625" style="16" customWidth="1"/>
    <col min="10502" max="10502" width="8.140625" style="16" customWidth="1"/>
    <col min="10503" max="10503" width="8.5703125" style="16" customWidth="1"/>
    <col min="10504" max="10542" width="8" style="16" customWidth="1"/>
    <col min="10543" max="10544" width="9.28515625" style="16" customWidth="1"/>
    <col min="10545" max="10575" width="8" style="16" customWidth="1"/>
    <col min="10576" max="10752" width="9.140625" style="16"/>
    <col min="10753" max="10754" width="13.28515625" style="16" customWidth="1"/>
    <col min="10755" max="10756" width="12.140625" style="16" customWidth="1"/>
    <col min="10757" max="10757" width="5.140625" style="16" customWidth="1"/>
    <col min="10758" max="10758" width="8.140625" style="16" customWidth="1"/>
    <col min="10759" max="10759" width="8.5703125" style="16" customWidth="1"/>
    <col min="10760" max="10798" width="8" style="16" customWidth="1"/>
    <col min="10799" max="10800" width="9.28515625" style="16" customWidth="1"/>
    <col min="10801" max="10831" width="8" style="16" customWidth="1"/>
    <col min="10832" max="11008" width="9.140625" style="16"/>
    <col min="11009" max="11010" width="13.28515625" style="16" customWidth="1"/>
    <col min="11011" max="11012" width="12.140625" style="16" customWidth="1"/>
    <col min="11013" max="11013" width="5.140625" style="16" customWidth="1"/>
    <col min="11014" max="11014" width="8.140625" style="16" customWidth="1"/>
    <col min="11015" max="11015" width="8.5703125" style="16" customWidth="1"/>
    <col min="11016" max="11054" width="8" style="16" customWidth="1"/>
    <col min="11055" max="11056" width="9.28515625" style="16" customWidth="1"/>
    <col min="11057" max="11087" width="8" style="16" customWidth="1"/>
    <col min="11088" max="11264" width="9.140625" style="16"/>
    <col min="11265" max="11266" width="13.28515625" style="16" customWidth="1"/>
    <col min="11267" max="11268" width="12.140625" style="16" customWidth="1"/>
    <col min="11269" max="11269" width="5.140625" style="16" customWidth="1"/>
    <col min="11270" max="11270" width="8.140625" style="16" customWidth="1"/>
    <col min="11271" max="11271" width="8.5703125" style="16" customWidth="1"/>
    <col min="11272" max="11310" width="8" style="16" customWidth="1"/>
    <col min="11311" max="11312" width="9.28515625" style="16" customWidth="1"/>
    <col min="11313" max="11343" width="8" style="16" customWidth="1"/>
    <col min="11344" max="11520" width="9.140625" style="16"/>
    <col min="11521" max="11522" width="13.28515625" style="16" customWidth="1"/>
    <col min="11523" max="11524" width="12.140625" style="16" customWidth="1"/>
    <col min="11525" max="11525" width="5.140625" style="16" customWidth="1"/>
    <col min="11526" max="11526" width="8.140625" style="16" customWidth="1"/>
    <col min="11527" max="11527" width="8.5703125" style="16" customWidth="1"/>
    <col min="11528" max="11566" width="8" style="16" customWidth="1"/>
    <col min="11567" max="11568" width="9.28515625" style="16" customWidth="1"/>
    <col min="11569" max="11599" width="8" style="16" customWidth="1"/>
    <col min="11600" max="11776" width="9.140625" style="16"/>
    <col min="11777" max="11778" width="13.28515625" style="16" customWidth="1"/>
    <col min="11779" max="11780" width="12.140625" style="16" customWidth="1"/>
    <col min="11781" max="11781" width="5.140625" style="16" customWidth="1"/>
    <col min="11782" max="11782" width="8.140625" style="16" customWidth="1"/>
    <col min="11783" max="11783" width="8.5703125" style="16" customWidth="1"/>
    <col min="11784" max="11822" width="8" style="16" customWidth="1"/>
    <col min="11823" max="11824" width="9.28515625" style="16" customWidth="1"/>
    <col min="11825" max="11855" width="8" style="16" customWidth="1"/>
    <col min="11856" max="12032" width="9.140625" style="16"/>
    <col min="12033" max="12034" width="13.28515625" style="16" customWidth="1"/>
    <col min="12035" max="12036" width="12.140625" style="16" customWidth="1"/>
    <col min="12037" max="12037" width="5.140625" style="16" customWidth="1"/>
    <col min="12038" max="12038" width="8.140625" style="16" customWidth="1"/>
    <col min="12039" max="12039" width="8.5703125" style="16" customWidth="1"/>
    <col min="12040" max="12078" width="8" style="16" customWidth="1"/>
    <col min="12079" max="12080" width="9.28515625" style="16" customWidth="1"/>
    <col min="12081" max="12111" width="8" style="16" customWidth="1"/>
    <col min="12112" max="12288" width="9.140625" style="16"/>
    <col min="12289" max="12290" width="13.28515625" style="16" customWidth="1"/>
    <col min="12291" max="12292" width="12.140625" style="16" customWidth="1"/>
    <col min="12293" max="12293" width="5.140625" style="16" customWidth="1"/>
    <col min="12294" max="12294" width="8.140625" style="16" customWidth="1"/>
    <col min="12295" max="12295" width="8.5703125" style="16" customWidth="1"/>
    <col min="12296" max="12334" width="8" style="16" customWidth="1"/>
    <col min="12335" max="12336" width="9.28515625" style="16" customWidth="1"/>
    <col min="12337" max="12367" width="8" style="16" customWidth="1"/>
    <col min="12368" max="12544" width="9.140625" style="16"/>
    <col min="12545" max="12546" width="13.28515625" style="16" customWidth="1"/>
    <col min="12547" max="12548" width="12.140625" style="16" customWidth="1"/>
    <col min="12549" max="12549" width="5.140625" style="16" customWidth="1"/>
    <col min="12550" max="12550" width="8.140625" style="16" customWidth="1"/>
    <col min="12551" max="12551" width="8.5703125" style="16" customWidth="1"/>
    <col min="12552" max="12590" width="8" style="16" customWidth="1"/>
    <col min="12591" max="12592" width="9.28515625" style="16" customWidth="1"/>
    <col min="12593" max="12623" width="8" style="16" customWidth="1"/>
    <col min="12624" max="12800" width="9.140625" style="16"/>
    <col min="12801" max="12802" width="13.28515625" style="16" customWidth="1"/>
    <col min="12803" max="12804" width="12.140625" style="16" customWidth="1"/>
    <col min="12805" max="12805" width="5.140625" style="16" customWidth="1"/>
    <col min="12806" max="12806" width="8.140625" style="16" customWidth="1"/>
    <col min="12807" max="12807" width="8.5703125" style="16" customWidth="1"/>
    <col min="12808" max="12846" width="8" style="16" customWidth="1"/>
    <col min="12847" max="12848" width="9.28515625" style="16" customWidth="1"/>
    <col min="12849" max="12879" width="8" style="16" customWidth="1"/>
    <col min="12880" max="13056" width="9.140625" style="16"/>
    <col min="13057" max="13058" width="13.28515625" style="16" customWidth="1"/>
    <col min="13059" max="13060" width="12.140625" style="16" customWidth="1"/>
    <col min="13061" max="13061" width="5.140625" style="16" customWidth="1"/>
    <col min="13062" max="13062" width="8.140625" style="16" customWidth="1"/>
    <col min="13063" max="13063" width="8.5703125" style="16" customWidth="1"/>
    <col min="13064" max="13102" width="8" style="16" customWidth="1"/>
    <col min="13103" max="13104" width="9.28515625" style="16" customWidth="1"/>
    <col min="13105" max="13135" width="8" style="16" customWidth="1"/>
    <col min="13136" max="13312" width="9.140625" style="16"/>
    <col min="13313" max="13314" width="13.28515625" style="16" customWidth="1"/>
    <col min="13315" max="13316" width="12.140625" style="16" customWidth="1"/>
    <col min="13317" max="13317" width="5.140625" style="16" customWidth="1"/>
    <col min="13318" max="13318" width="8.140625" style="16" customWidth="1"/>
    <col min="13319" max="13319" width="8.5703125" style="16" customWidth="1"/>
    <col min="13320" max="13358" width="8" style="16" customWidth="1"/>
    <col min="13359" max="13360" width="9.28515625" style="16" customWidth="1"/>
    <col min="13361" max="13391" width="8" style="16" customWidth="1"/>
    <col min="13392" max="13568" width="9.140625" style="16"/>
    <col min="13569" max="13570" width="13.28515625" style="16" customWidth="1"/>
    <col min="13571" max="13572" width="12.140625" style="16" customWidth="1"/>
    <col min="13573" max="13573" width="5.140625" style="16" customWidth="1"/>
    <col min="13574" max="13574" width="8.140625" style="16" customWidth="1"/>
    <col min="13575" max="13575" width="8.5703125" style="16" customWidth="1"/>
    <col min="13576" max="13614" width="8" style="16" customWidth="1"/>
    <col min="13615" max="13616" width="9.28515625" style="16" customWidth="1"/>
    <col min="13617" max="13647" width="8" style="16" customWidth="1"/>
    <col min="13648" max="13824" width="9.140625" style="16"/>
    <col min="13825" max="13826" width="13.28515625" style="16" customWidth="1"/>
    <col min="13827" max="13828" width="12.140625" style="16" customWidth="1"/>
    <col min="13829" max="13829" width="5.140625" style="16" customWidth="1"/>
    <col min="13830" max="13830" width="8.140625" style="16" customWidth="1"/>
    <col min="13831" max="13831" width="8.5703125" style="16" customWidth="1"/>
    <col min="13832" max="13870" width="8" style="16" customWidth="1"/>
    <col min="13871" max="13872" width="9.28515625" style="16" customWidth="1"/>
    <col min="13873" max="13903" width="8" style="16" customWidth="1"/>
    <col min="13904" max="14080" width="9.140625" style="16"/>
    <col min="14081" max="14082" width="13.28515625" style="16" customWidth="1"/>
    <col min="14083" max="14084" width="12.140625" style="16" customWidth="1"/>
    <col min="14085" max="14085" width="5.140625" style="16" customWidth="1"/>
    <col min="14086" max="14086" width="8.140625" style="16" customWidth="1"/>
    <col min="14087" max="14087" width="8.5703125" style="16" customWidth="1"/>
    <col min="14088" max="14126" width="8" style="16" customWidth="1"/>
    <col min="14127" max="14128" width="9.28515625" style="16" customWidth="1"/>
    <col min="14129" max="14159" width="8" style="16" customWidth="1"/>
    <col min="14160" max="14336" width="9.140625" style="16"/>
    <col min="14337" max="14338" width="13.28515625" style="16" customWidth="1"/>
    <col min="14339" max="14340" width="12.140625" style="16" customWidth="1"/>
    <col min="14341" max="14341" width="5.140625" style="16" customWidth="1"/>
    <col min="14342" max="14342" width="8.140625" style="16" customWidth="1"/>
    <col min="14343" max="14343" width="8.5703125" style="16" customWidth="1"/>
    <col min="14344" max="14382" width="8" style="16" customWidth="1"/>
    <col min="14383" max="14384" width="9.28515625" style="16" customWidth="1"/>
    <col min="14385" max="14415" width="8" style="16" customWidth="1"/>
    <col min="14416" max="14592" width="9.140625" style="16"/>
    <col min="14593" max="14594" width="13.28515625" style="16" customWidth="1"/>
    <col min="14595" max="14596" width="12.140625" style="16" customWidth="1"/>
    <col min="14597" max="14597" width="5.140625" style="16" customWidth="1"/>
    <col min="14598" max="14598" width="8.140625" style="16" customWidth="1"/>
    <col min="14599" max="14599" width="8.5703125" style="16" customWidth="1"/>
    <col min="14600" max="14638" width="8" style="16" customWidth="1"/>
    <col min="14639" max="14640" width="9.28515625" style="16" customWidth="1"/>
    <col min="14641" max="14671" width="8" style="16" customWidth="1"/>
    <col min="14672" max="14848" width="9.140625" style="16"/>
    <col min="14849" max="14850" width="13.28515625" style="16" customWidth="1"/>
    <col min="14851" max="14852" width="12.140625" style="16" customWidth="1"/>
    <col min="14853" max="14853" width="5.140625" style="16" customWidth="1"/>
    <col min="14854" max="14854" width="8.140625" style="16" customWidth="1"/>
    <col min="14855" max="14855" width="8.5703125" style="16" customWidth="1"/>
    <col min="14856" max="14894" width="8" style="16" customWidth="1"/>
    <col min="14895" max="14896" width="9.28515625" style="16" customWidth="1"/>
    <col min="14897" max="14927" width="8" style="16" customWidth="1"/>
    <col min="14928" max="15104" width="9.140625" style="16"/>
    <col min="15105" max="15106" width="13.28515625" style="16" customWidth="1"/>
    <col min="15107" max="15108" width="12.140625" style="16" customWidth="1"/>
    <col min="15109" max="15109" width="5.140625" style="16" customWidth="1"/>
    <col min="15110" max="15110" width="8.140625" style="16" customWidth="1"/>
    <col min="15111" max="15111" width="8.5703125" style="16" customWidth="1"/>
    <col min="15112" max="15150" width="8" style="16" customWidth="1"/>
    <col min="15151" max="15152" width="9.28515625" style="16" customWidth="1"/>
    <col min="15153" max="15183" width="8" style="16" customWidth="1"/>
    <col min="15184" max="15360" width="9.140625" style="16"/>
    <col min="15361" max="15362" width="13.28515625" style="16" customWidth="1"/>
    <col min="15363" max="15364" width="12.140625" style="16" customWidth="1"/>
    <col min="15365" max="15365" width="5.140625" style="16" customWidth="1"/>
    <col min="15366" max="15366" width="8.140625" style="16" customWidth="1"/>
    <col min="15367" max="15367" width="8.5703125" style="16" customWidth="1"/>
    <col min="15368" max="15406" width="8" style="16" customWidth="1"/>
    <col min="15407" max="15408" width="9.28515625" style="16" customWidth="1"/>
    <col min="15409" max="15439" width="8" style="16" customWidth="1"/>
    <col min="15440" max="15616" width="9.140625" style="16"/>
    <col min="15617" max="15618" width="13.28515625" style="16" customWidth="1"/>
    <col min="15619" max="15620" width="12.140625" style="16" customWidth="1"/>
    <col min="15621" max="15621" width="5.140625" style="16" customWidth="1"/>
    <col min="15622" max="15622" width="8.140625" style="16" customWidth="1"/>
    <col min="15623" max="15623" width="8.5703125" style="16" customWidth="1"/>
    <col min="15624" max="15662" width="8" style="16" customWidth="1"/>
    <col min="15663" max="15664" width="9.28515625" style="16" customWidth="1"/>
    <col min="15665" max="15695" width="8" style="16" customWidth="1"/>
    <col min="15696" max="15872" width="9.140625" style="16"/>
    <col min="15873" max="15874" width="13.28515625" style="16" customWidth="1"/>
    <col min="15875" max="15876" width="12.140625" style="16" customWidth="1"/>
    <col min="15877" max="15877" width="5.140625" style="16" customWidth="1"/>
    <col min="15878" max="15878" width="8.140625" style="16" customWidth="1"/>
    <col min="15879" max="15879" width="8.5703125" style="16" customWidth="1"/>
    <col min="15880" max="15918" width="8" style="16" customWidth="1"/>
    <col min="15919" max="15920" width="9.28515625" style="16" customWidth="1"/>
    <col min="15921" max="15951" width="8" style="16" customWidth="1"/>
    <col min="15952" max="16128" width="9.140625" style="16"/>
    <col min="16129" max="16130" width="13.28515625" style="16" customWidth="1"/>
    <col min="16131" max="16132" width="12.140625" style="16" customWidth="1"/>
    <col min="16133" max="16133" width="5.140625" style="16" customWidth="1"/>
    <col min="16134" max="16134" width="8.140625" style="16" customWidth="1"/>
    <col min="16135" max="16135" width="8.5703125" style="16" customWidth="1"/>
    <col min="16136" max="16174" width="8" style="16" customWidth="1"/>
    <col min="16175" max="16176" width="9.28515625" style="16" customWidth="1"/>
    <col min="16177" max="16207" width="8" style="16" customWidth="1"/>
    <col min="16208" max="16384" width="9.140625" style="16"/>
  </cols>
  <sheetData>
    <row r="1" spans="1:84" s="259" customFormat="1" ht="26.25" customHeight="1" x14ac:dyDescent="0.25">
      <c r="A1" s="2220" t="s">
        <v>298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  <c r="M1" s="2220"/>
      <c r="N1" s="2220"/>
      <c r="O1" s="2220"/>
      <c r="P1" s="2220"/>
      <c r="Q1" s="2220"/>
      <c r="R1" s="2220"/>
      <c r="S1" s="2220"/>
      <c r="T1" s="2220"/>
      <c r="U1" s="2220"/>
      <c r="V1" s="2220"/>
      <c r="W1" s="2220"/>
      <c r="X1" s="2220"/>
      <c r="Y1" s="2220"/>
      <c r="Z1" s="2220"/>
      <c r="AA1" s="2220"/>
      <c r="AB1" s="2220"/>
      <c r="AC1" s="2220"/>
      <c r="AD1" s="2220"/>
      <c r="AE1" s="2220"/>
      <c r="AF1" s="2220"/>
      <c r="AG1" s="2220"/>
      <c r="AH1" s="2220"/>
      <c r="AI1" s="2220"/>
      <c r="AJ1" s="2220"/>
      <c r="AK1" s="2220"/>
      <c r="AL1" s="2220"/>
      <c r="AM1" s="2220"/>
      <c r="AN1" s="2220"/>
      <c r="AO1" s="2220"/>
      <c r="AP1" s="2220"/>
      <c r="AQ1" s="2220"/>
      <c r="BV1" s="260"/>
      <c r="BW1" s="260"/>
      <c r="BX1" s="260"/>
      <c r="BY1" s="3"/>
      <c r="BZ1" s="260"/>
      <c r="CA1" s="260"/>
      <c r="CB1" s="260"/>
      <c r="CC1" s="260"/>
    </row>
    <row r="2" spans="1:84" s="6" customFormat="1" ht="18.75" customHeight="1" thickBot="1" x14ac:dyDescent="0.45">
      <c r="A2" s="259"/>
      <c r="B2" s="260"/>
      <c r="C2" s="260"/>
      <c r="D2" s="260"/>
      <c r="E2" s="260"/>
      <c r="F2" s="261"/>
      <c r="G2" s="260"/>
      <c r="H2" s="260"/>
      <c r="I2" s="259"/>
      <c r="J2" s="259"/>
      <c r="K2" s="262"/>
      <c r="L2" s="262"/>
      <c r="M2" s="262"/>
      <c r="N2" s="263"/>
      <c r="O2" s="260"/>
      <c r="P2" s="260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1277"/>
      <c r="AM2" s="1278" t="s">
        <v>1</v>
      </c>
      <c r="AN2" s="2221">
        <v>42354</v>
      </c>
      <c r="AO2" s="2221"/>
      <c r="AP2" s="2221"/>
      <c r="AQ2" s="2221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4"/>
      <c r="BW2" s="260"/>
      <c r="BX2" s="1749"/>
      <c r="BY2" s="1749"/>
      <c r="BZ2" s="1749"/>
      <c r="CA2" s="1749"/>
      <c r="CB2" s="5"/>
      <c r="CC2" s="5"/>
    </row>
    <row r="3" spans="1:84" s="6" customFormat="1" ht="16.5" customHeight="1" thickBot="1" x14ac:dyDescent="0.3">
      <c r="A3" s="1753" t="s">
        <v>2</v>
      </c>
      <c r="B3" s="1754"/>
      <c r="C3" s="1754"/>
      <c r="D3" s="1754"/>
      <c r="E3" s="1754"/>
      <c r="F3" s="1754"/>
      <c r="G3" s="1755"/>
      <c r="H3" s="1756" t="s">
        <v>3</v>
      </c>
      <c r="I3" s="1757"/>
      <c r="J3" s="1758"/>
      <c r="K3" s="1756" t="s">
        <v>4</v>
      </c>
      <c r="L3" s="1757"/>
      <c r="M3" s="1758"/>
      <c r="N3" s="1756" t="s">
        <v>5</v>
      </c>
      <c r="O3" s="1757"/>
      <c r="P3" s="1758"/>
      <c r="Q3" s="1756" t="s">
        <v>6</v>
      </c>
      <c r="R3" s="1757"/>
      <c r="S3" s="1758"/>
      <c r="T3" s="1756" t="s">
        <v>7</v>
      </c>
      <c r="U3" s="1757"/>
      <c r="V3" s="1758"/>
      <c r="W3" s="1756" t="s">
        <v>8</v>
      </c>
      <c r="X3" s="1757"/>
      <c r="Y3" s="1758"/>
      <c r="Z3" s="1756" t="s">
        <v>9</v>
      </c>
      <c r="AA3" s="1757"/>
      <c r="AB3" s="1758"/>
      <c r="AC3" s="1756" t="s">
        <v>10</v>
      </c>
      <c r="AD3" s="1757"/>
      <c r="AE3" s="1758"/>
      <c r="AF3" s="1756" t="s">
        <v>11</v>
      </c>
      <c r="AG3" s="1757"/>
      <c r="AH3" s="1758"/>
      <c r="AI3" s="1756" t="s">
        <v>12</v>
      </c>
      <c r="AJ3" s="1757"/>
      <c r="AK3" s="1758"/>
      <c r="AL3" s="1756" t="s">
        <v>13</v>
      </c>
      <c r="AM3" s="1757"/>
      <c r="AN3" s="1758"/>
      <c r="AO3" s="1756" t="s">
        <v>14</v>
      </c>
      <c r="AP3" s="1757"/>
      <c r="AQ3" s="1758"/>
    </row>
    <row r="4" spans="1:84" s="6" customFormat="1" ht="16.5" customHeight="1" x14ac:dyDescent="0.25">
      <c r="A4" s="1776" t="s">
        <v>15</v>
      </c>
      <c r="B4" s="1777"/>
      <c r="C4" s="1780" t="s">
        <v>16</v>
      </c>
      <c r="D4" s="1782"/>
      <c r="E4" s="1783"/>
      <c r="F4" s="1783"/>
      <c r="G4" s="1784"/>
      <c r="H4" s="265" t="s">
        <v>17</v>
      </c>
      <c r="I4" s="266" t="s">
        <v>18</v>
      </c>
      <c r="J4" s="267" t="s">
        <v>19</v>
      </c>
      <c r="K4" s="265" t="s">
        <v>17</v>
      </c>
      <c r="L4" s="266" t="s">
        <v>18</v>
      </c>
      <c r="M4" s="267" t="s">
        <v>19</v>
      </c>
      <c r="N4" s="265" t="s">
        <v>17</v>
      </c>
      <c r="O4" s="266" t="s">
        <v>18</v>
      </c>
      <c r="P4" s="267" t="s">
        <v>19</v>
      </c>
      <c r="Q4" s="265" t="s">
        <v>17</v>
      </c>
      <c r="R4" s="266" t="s">
        <v>18</v>
      </c>
      <c r="S4" s="267" t="s">
        <v>19</v>
      </c>
      <c r="T4" s="265" t="s">
        <v>17</v>
      </c>
      <c r="U4" s="266" t="s">
        <v>18</v>
      </c>
      <c r="V4" s="267" t="s">
        <v>19</v>
      </c>
      <c r="W4" s="265" t="s">
        <v>17</v>
      </c>
      <c r="X4" s="266" t="s">
        <v>18</v>
      </c>
      <c r="Y4" s="267" t="s">
        <v>19</v>
      </c>
      <c r="Z4" s="265" t="s">
        <v>17</v>
      </c>
      <c r="AA4" s="266" t="s">
        <v>18</v>
      </c>
      <c r="AB4" s="267" t="s">
        <v>19</v>
      </c>
      <c r="AC4" s="265" t="s">
        <v>17</v>
      </c>
      <c r="AD4" s="266" t="s">
        <v>18</v>
      </c>
      <c r="AE4" s="267" t="s">
        <v>19</v>
      </c>
      <c r="AF4" s="265" t="s">
        <v>17</v>
      </c>
      <c r="AG4" s="266" t="s">
        <v>18</v>
      </c>
      <c r="AH4" s="267" t="s">
        <v>19</v>
      </c>
      <c r="AI4" s="265" t="s">
        <v>17</v>
      </c>
      <c r="AJ4" s="266" t="s">
        <v>18</v>
      </c>
      <c r="AK4" s="267" t="s">
        <v>19</v>
      </c>
      <c r="AL4" s="265" t="s">
        <v>17</v>
      </c>
      <c r="AM4" s="266" t="s">
        <v>18</v>
      </c>
      <c r="AN4" s="267" t="s">
        <v>19</v>
      </c>
      <c r="AO4" s="265" t="s">
        <v>17</v>
      </c>
      <c r="AP4" s="266" t="s">
        <v>18</v>
      </c>
      <c r="AQ4" s="267" t="s">
        <v>19</v>
      </c>
    </row>
    <row r="5" spans="1:84" s="6" customFormat="1" ht="16.5" customHeight="1" thickBot="1" x14ac:dyDescent="0.3">
      <c r="A5" s="1778"/>
      <c r="B5" s="1779"/>
      <c r="C5" s="1781"/>
      <c r="D5" s="1785"/>
      <c r="E5" s="1786"/>
      <c r="F5" s="1786"/>
      <c r="G5" s="1787"/>
      <c r="H5" s="268" t="s">
        <v>20</v>
      </c>
      <c r="I5" s="269" t="s">
        <v>21</v>
      </c>
      <c r="J5" s="270" t="s">
        <v>22</v>
      </c>
      <c r="K5" s="268" t="s">
        <v>20</v>
      </c>
      <c r="L5" s="269" t="s">
        <v>21</v>
      </c>
      <c r="M5" s="270" t="s">
        <v>22</v>
      </c>
      <c r="N5" s="268" t="s">
        <v>20</v>
      </c>
      <c r="O5" s="269" t="s">
        <v>21</v>
      </c>
      <c r="P5" s="270" t="s">
        <v>22</v>
      </c>
      <c r="Q5" s="268" t="s">
        <v>20</v>
      </c>
      <c r="R5" s="269" t="s">
        <v>21</v>
      </c>
      <c r="S5" s="270" t="s">
        <v>22</v>
      </c>
      <c r="T5" s="268" t="s">
        <v>20</v>
      </c>
      <c r="U5" s="269" t="s">
        <v>21</v>
      </c>
      <c r="V5" s="270" t="s">
        <v>22</v>
      </c>
      <c r="W5" s="268" t="s">
        <v>20</v>
      </c>
      <c r="X5" s="269" t="s">
        <v>21</v>
      </c>
      <c r="Y5" s="270" t="s">
        <v>22</v>
      </c>
      <c r="Z5" s="268" t="s">
        <v>20</v>
      </c>
      <c r="AA5" s="269" t="s">
        <v>21</v>
      </c>
      <c r="AB5" s="270" t="s">
        <v>22</v>
      </c>
      <c r="AC5" s="268" t="s">
        <v>20</v>
      </c>
      <c r="AD5" s="269" t="s">
        <v>21</v>
      </c>
      <c r="AE5" s="270" t="s">
        <v>22</v>
      </c>
      <c r="AF5" s="268" t="s">
        <v>20</v>
      </c>
      <c r="AG5" s="269" t="s">
        <v>21</v>
      </c>
      <c r="AH5" s="270" t="s">
        <v>22</v>
      </c>
      <c r="AI5" s="268" t="s">
        <v>20</v>
      </c>
      <c r="AJ5" s="269" t="s">
        <v>21</v>
      </c>
      <c r="AK5" s="270" t="s">
        <v>22</v>
      </c>
      <c r="AL5" s="268" t="s">
        <v>20</v>
      </c>
      <c r="AM5" s="269" t="s">
        <v>21</v>
      </c>
      <c r="AN5" s="270" t="s">
        <v>22</v>
      </c>
      <c r="AO5" s="268" t="s">
        <v>20</v>
      </c>
      <c r="AP5" s="269" t="s">
        <v>21</v>
      </c>
      <c r="AQ5" s="270" t="s">
        <v>22</v>
      </c>
    </row>
    <row r="6" spans="1:84" s="259" customFormat="1" ht="16.5" customHeight="1" x14ac:dyDescent="0.25">
      <c r="A6" s="1729" t="s">
        <v>23</v>
      </c>
      <c r="B6" s="1730"/>
      <c r="C6" s="1735">
        <v>40</v>
      </c>
      <c r="D6" s="1738" t="s">
        <v>24</v>
      </c>
      <c r="E6" s="1739"/>
      <c r="F6" s="2205" t="s">
        <v>25</v>
      </c>
      <c r="G6" s="2206"/>
      <c r="H6" s="1279">
        <f>SQRT(I6^2+J6^2)*1000/(1.73*H10)</f>
        <v>27.356743497109626</v>
      </c>
      <c r="I6" s="1280">
        <v>5.57</v>
      </c>
      <c r="J6" s="1281">
        <v>1.33</v>
      </c>
      <c r="K6" s="1279">
        <f>SQRT(L6^2+M6^2)*1000/(1.73*K10)</f>
        <v>27.086043645018233</v>
      </c>
      <c r="L6" s="1280">
        <v>5.5110000000000001</v>
      </c>
      <c r="M6" s="1282">
        <v>1.333</v>
      </c>
      <c r="N6" s="1279">
        <f>SQRT(O6^2+P6^2)*1000/(1.73*N10)</f>
        <v>27.680802169097859</v>
      </c>
      <c r="O6" s="1280">
        <v>5.6230000000000002</v>
      </c>
      <c r="P6" s="1282">
        <v>1.399</v>
      </c>
      <c r="Q6" s="1279">
        <f>SQRT(R6^2+S6^2)*1000/(1.73*Q10)</f>
        <v>29.374991263012866</v>
      </c>
      <c r="R6" s="1280">
        <v>5.98</v>
      </c>
      <c r="S6" s="1282">
        <v>1.4319999999999999</v>
      </c>
      <c r="T6" s="1279">
        <f>SQRT(U6^2+V6^2)*1000/(1.73*T10)</f>
        <v>33.263184822025309</v>
      </c>
      <c r="U6" s="1280">
        <v>6.7910000000000004</v>
      </c>
      <c r="V6" s="1282">
        <v>1.538</v>
      </c>
      <c r="W6" s="1279">
        <f>SQRT(X6^2+Y6^2)*1000/(1.73*W10)</f>
        <v>37.826294063989714</v>
      </c>
      <c r="X6" s="1280">
        <v>7.7089999999999996</v>
      </c>
      <c r="Y6" s="1282">
        <v>1.8080000000000001</v>
      </c>
      <c r="Z6" s="1279">
        <f>SQRT(AA6^2+AB6^2)*1000/(1.73*Z10)</f>
        <v>41.693009434285209</v>
      </c>
      <c r="AA6" s="1280">
        <v>8.4809999999999999</v>
      </c>
      <c r="AB6" s="1282">
        <v>2.06</v>
      </c>
      <c r="AC6" s="1279">
        <f>SQRT(AD6^2+AE6^2)*1000/(1.73*AC10)</f>
        <v>44.047393487937889</v>
      </c>
      <c r="AD6" s="1280">
        <v>8.9830000000000005</v>
      </c>
      <c r="AE6" s="1282">
        <v>2.0790000000000002</v>
      </c>
      <c r="AF6" s="1279">
        <f>SQRT(AG6^2+AH6^2)*1000/(1.73*AF10)</f>
        <v>46.025107415131224</v>
      </c>
      <c r="AG6" s="1280">
        <v>9.24</v>
      </c>
      <c r="AH6" s="1282">
        <v>2.0979999999999999</v>
      </c>
      <c r="AI6" s="1279">
        <f>SQRT(AJ6^2+AK6^2)*1000/(1.73*AI10)</f>
        <v>46.189598456310961</v>
      </c>
      <c r="AJ6" s="1280">
        <v>9.2789999999999999</v>
      </c>
      <c r="AK6" s="1282">
        <v>2.0790000000000002</v>
      </c>
      <c r="AL6" s="1279">
        <f>SQRT(AM6^2+AN6^2)*1000/(1.73*AL10)</f>
        <v>45.641989375329437</v>
      </c>
      <c r="AM6" s="1280">
        <v>9.1809999999999992</v>
      </c>
      <c r="AN6" s="1282">
        <v>2</v>
      </c>
      <c r="AO6" s="1279">
        <f>SQRT(AP6^2+AQ6^2)*1000/(1.73*AO10)</f>
        <v>45.057827136676998</v>
      </c>
      <c r="AP6" s="1280">
        <v>9.0549999999999997</v>
      </c>
      <c r="AQ6" s="1282">
        <v>2.0129999999999999</v>
      </c>
      <c r="AR6" s="1283">
        <f t="shared" ref="AR6:AS8" si="0">I96+L96+O96+R96+U96+X96+AA96+AD96+AG96+AJ96+AM96+AP96+I6+L6+O6+R6+U6+X6+AA6+AD6+AG6+AJ6++AM6+AP6</f>
        <v>190.07300000000004</v>
      </c>
      <c r="AS6" s="1283">
        <f t="shared" si="0"/>
        <v>42.52</v>
      </c>
      <c r="AU6" s="1284"/>
      <c r="AV6" s="1284"/>
      <c r="CB6" s="7"/>
      <c r="CC6" s="7"/>
    </row>
    <row r="7" spans="1:84" s="259" customFormat="1" ht="16.5" customHeight="1" x14ac:dyDescent="0.25">
      <c r="A7" s="1834"/>
      <c r="B7" s="1732"/>
      <c r="C7" s="1736"/>
      <c r="D7" s="1835"/>
      <c r="E7" s="1836"/>
      <c r="F7" s="2207" t="s">
        <v>26</v>
      </c>
      <c r="G7" s="2208"/>
      <c r="H7" s="1285">
        <f>SQRT(I7^2+J7^2)*1000/(1.73*H11)</f>
        <v>94.305875258251902</v>
      </c>
      <c r="I7" s="1280">
        <v>1.6890000000000001</v>
      </c>
      <c r="J7" s="1282">
        <v>0.16200000000000001</v>
      </c>
      <c r="K7" s="1285">
        <f>SQRT(L7^2+M7^2)*1000/(1.73*K11)</f>
        <v>93.476013909455475</v>
      </c>
      <c r="L7" s="1280">
        <v>1.6739999999999999</v>
      </c>
      <c r="M7" s="1282">
        <v>0.16200000000000001</v>
      </c>
      <c r="N7" s="1285">
        <f>SQRT(O7^2+P7^2)*1000/(1.73*N11)</f>
        <v>95.467793635182872</v>
      </c>
      <c r="O7" s="1280">
        <v>1.71</v>
      </c>
      <c r="P7" s="1282">
        <v>0.16200000000000001</v>
      </c>
      <c r="Q7" s="1285">
        <f>SQRT(R7^2+S7^2)*1000/(1.73*Q11)</f>
        <v>99.39428567810053</v>
      </c>
      <c r="R7" s="1280">
        <v>1.782</v>
      </c>
      <c r="S7" s="1282">
        <v>0.15</v>
      </c>
      <c r="T7" s="1285">
        <f>SQRT(U7^2+V7^2)*1000/(1.73*T11)</f>
        <v>117.25765571750867</v>
      </c>
      <c r="U7" s="1280">
        <v>2.1030000000000002</v>
      </c>
      <c r="V7" s="1282">
        <v>0.16800000000000001</v>
      </c>
      <c r="W7" s="1285">
        <f>SQRT(X7^2+Y7^2)*1000/(1.73*W11)</f>
        <v>130.9403522075018</v>
      </c>
      <c r="X7" s="1280">
        <v>2.343</v>
      </c>
      <c r="Y7" s="1282">
        <v>0.246</v>
      </c>
      <c r="Z7" s="1285">
        <f>SQRT(AA7^2+AB7^2)*1000/(1.73*Z11)</f>
        <v>135.5782960000906</v>
      </c>
      <c r="AA7" s="1280">
        <v>2.4239999999999999</v>
      </c>
      <c r="AB7" s="1282">
        <v>0.27300000000000002</v>
      </c>
      <c r="AC7" s="1285">
        <f>SQRT(AD7^2+AE7^2)*1000/(1.73*AC11)</f>
        <v>146.10336203843457</v>
      </c>
      <c r="AD7" s="1282">
        <v>2.6160000000000001</v>
      </c>
      <c r="AE7" s="1282">
        <v>0.25800000000000001</v>
      </c>
      <c r="AF7" s="1285">
        <f>SQRT(AG7^2+AH7^2)*1000/(1.73*AF11)</f>
        <v>155.59780785886963</v>
      </c>
      <c r="AG7" s="1280">
        <v>2.76</v>
      </c>
      <c r="AH7" s="1282">
        <v>0.26400000000000001</v>
      </c>
      <c r="AI7" s="1285">
        <f>SQRT(AJ7^2+AK7^2)*1000/(1.73*AI11)</f>
        <v>157.1878445832605</v>
      </c>
      <c r="AJ7" s="1280">
        <v>2.7869999999999999</v>
      </c>
      <c r="AK7" s="1282">
        <v>0.27900000000000003</v>
      </c>
      <c r="AL7" s="1285">
        <f>SQRT(AM7^2+AN7^2)*1000/(1.73*AL11)</f>
        <v>158.9137311138555</v>
      </c>
      <c r="AM7" s="1280">
        <v>2.8170000000000002</v>
      </c>
      <c r="AN7" s="1282">
        <v>0.28799999999999998</v>
      </c>
      <c r="AO7" s="1285">
        <f>SQRT(AP7^2+AQ7^2)*1000/(1.73*AO11)</f>
        <v>156.10059928214039</v>
      </c>
      <c r="AP7" s="1280">
        <v>2.7690000000000001</v>
      </c>
      <c r="AQ7" s="1282">
        <v>0.26400000000000001</v>
      </c>
      <c r="AR7" s="1283">
        <f t="shared" si="0"/>
        <v>59.627999999999993</v>
      </c>
      <c r="AS7" s="1283">
        <f t="shared" si="0"/>
        <v>5.5620000000000003</v>
      </c>
      <c r="AU7" s="1286"/>
      <c r="AV7" s="1286"/>
      <c r="CB7" s="7"/>
      <c r="CC7" s="7"/>
    </row>
    <row r="8" spans="1:84" s="259" customFormat="1" ht="16.5" customHeight="1" thickBot="1" x14ac:dyDescent="0.3">
      <c r="A8" s="1731"/>
      <c r="B8" s="1732"/>
      <c r="C8" s="1736"/>
      <c r="D8" s="1740"/>
      <c r="E8" s="1741"/>
      <c r="F8" s="2209" t="s">
        <v>299</v>
      </c>
      <c r="G8" s="2210"/>
      <c r="H8" s="1287">
        <f>SQRT(I8^2+J8^2)*1000/(1.73*H12)</f>
        <v>374.20084264636233</v>
      </c>
      <c r="I8" s="1288">
        <v>3.8580000000000001</v>
      </c>
      <c r="J8" s="1288">
        <v>1.107</v>
      </c>
      <c r="K8" s="1287">
        <f>SQRT(L8^2+M8^2)*1000/(1.73*K12)</f>
        <v>369.97950600720861</v>
      </c>
      <c r="L8" s="1288">
        <v>3.81</v>
      </c>
      <c r="M8" s="1288">
        <v>1.1100000000000001</v>
      </c>
      <c r="N8" s="1287">
        <f>SQRT(O8^2+P8^2)*1000/(1.73*N12)</f>
        <v>379.13216967140482</v>
      </c>
      <c r="O8" s="1288">
        <v>3.891</v>
      </c>
      <c r="P8" s="1288">
        <v>1.1819999999999999</v>
      </c>
      <c r="Q8" s="1287">
        <f>SQRT(R8^2+S8^2)*1000/(1.73*Q12)</f>
        <v>405.66893581137805</v>
      </c>
      <c r="R8" s="1288">
        <v>4.1790000000000003</v>
      </c>
      <c r="S8" s="1288">
        <v>1.212</v>
      </c>
      <c r="T8" s="1287">
        <f>SQRT(U8^2+V8^2)*1000/(1.73*T12)</f>
        <v>451.14605262359265</v>
      </c>
      <c r="U8" s="1288">
        <v>4.6680000000000001</v>
      </c>
      <c r="V8" s="1288">
        <v>1.2749999999999999</v>
      </c>
      <c r="W8" s="1287">
        <f>SQRT(X8^2+Y8^2)*1000/(1.73*W12)</f>
        <v>515.61965426039342</v>
      </c>
      <c r="X8" s="1288">
        <v>5.343</v>
      </c>
      <c r="Y8" s="1288">
        <v>1.4279999999999999</v>
      </c>
      <c r="Z8" s="1287">
        <f>SQRT(AA8^2+AB8^2)*1000/(1.73*Z12)</f>
        <v>582.85815390164976</v>
      </c>
      <c r="AA8" s="1288">
        <v>6.0389999999999997</v>
      </c>
      <c r="AB8" s="1288">
        <v>1.617</v>
      </c>
      <c r="AC8" s="1287">
        <f>SQRT(AD8^2+AE8^2)*1000/(1.73*AC12)</f>
        <v>610.52990222290202</v>
      </c>
      <c r="AD8" s="1288">
        <v>6.3449999999999998</v>
      </c>
      <c r="AE8" s="1288">
        <v>1.62</v>
      </c>
      <c r="AF8" s="1287">
        <f>SQRT(AG8^2+AH8^2)*1000/(1.73*AF12)</f>
        <v>631.42533387511241</v>
      </c>
      <c r="AG8" s="1288">
        <v>6.4619999999999997</v>
      </c>
      <c r="AH8" s="1288">
        <v>1.6259999999999999</v>
      </c>
      <c r="AI8" s="1287">
        <f>SQRT(AJ8^2+AK8^2)*1000/(1.73*AI12)</f>
        <v>631.77368461531967</v>
      </c>
      <c r="AJ8" s="1288">
        <v>6.4740000000000002</v>
      </c>
      <c r="AK8" s="1288">
        <v>1.593</v>
      </c>
      <c r="AL8" s="1287">
        <f>SQRT(AM8^2+AN8^2)*1000/(1.73*AL12)</f>
        <v>617.87585772813406</v>
      </c>
      <c r="AM8" s="1288">
        <v>6.3419999999999996</v>
      </c>
      <c r="AN8" s="1288">
        <v>1.5149999999999999</v>
      </c>
      <c r="AO8" s="1287">
        <f>SQRT(AP8^2+AQ8^2)*1000/(1.73*AO12)</f>
        <v>612.12045049782512</v>
      </c>
      <c r="AP8" s="1288">
        <v>6.27</v>
      </c>
      <c r="AQ8" s="1288">
        <v>1.554</v>
      </c>
      <c r="AR8" s="1283">
        <f t="shared" si="0"/>
        <v>129.96300000000005</v>
      </c>
      <c r="AS8" s="1283">
        <f t="shared" si="0"/>
        <v>33.446999999999996</v>
      </c>
      <c r="AT8" s="1284"/>
      <c r="AU8" s="1289"/>
      <c r="CB8" s="7"/>
      <c r="CC8" s="7"/>
    </row>
    <row r="9" spans="1:84" s="259" customFormat="1" ht="16.5" customHeight="1" thickBot="1" x14ac:dyDescent="0.3">
      <c r="A9" s="1731"/>
      <c r="B9" s="1732"/>
      <c r="C9" s="1736"/>
      <c r="D9" s="1746" t="s">
        <v>27</v>
      </c>
      <c r="E9" s="1747"/>
      <c r="F9" s="1841"/>
      <c r="G9" s="1842"/>
      <c r="H9" s="2202">
        <v>7</v>
      </c>
      <c r="I9" s="2203"/>
      <c r="J9" s="2204"/>
      <c r="K9" s="2202">
        <v>7</v>
      </c>
      <c r="L9" s="2203"/>
      <c r="M9" s="2204"/>
      <c r="N9" s="2202">
        <v>7</v>
      </c>
      <c r="O9" s="2203"/>
      <c r="P9" s="2204"/>
      <c r="Q9" s="2202">
        <v>7</v>
      </c>
      <c r="R9" s="2203"/>
      <c r="S9" s="2204"/>
      <c r="T9" s="2202">
        <v>7</v>
      </c>
      <c r="U9" s="2203"/>
      <c r="V9" s="2204"/>
      <c r="W9" s="2202">
        <v>7</v>
      </c>
      <c r="X9" s="2203"/>
      <c r="Y9" s="2204"/>
      <c r="Z9" s="2202">
        <v>7</v>
      </c>
      <c r="AA9" s="2203"/>
      <c r="AB9" s="2204"/>
      <c r="AC9" s="2202">
        <v>7</v>
      </c>
      <c r="AD9" s="2203"/>
      <c r="AE9" s="2204"/>
      <c r="AF9" s="2202">
        <v>7</v>
      </c>
      <c r="AG9" s="2203"/>
      <c r="AH9" s="2204"/>
      <c r="AI9" s="2202">
        <v>7</v>
      </c>
      <c r="AJ9" s="2203"/>
      <c r="AK9" s="2204"/>
      <c r="AL9" s="2202">
        <v>7</v>
      </c>
      <c r="AM9" s="2203"/>
      <c r="AN9" s="2204"/>
      <c r="AO9" s="2202">
        <v>7</v>
      </c>
      <c r="AP9" s="2203"/>
      <c r="AQ9" s="2204"/>
      <c r="AR9" s="1284"/>
      <c r="AS9" s="1284"/>
    </row>
    <row r="10" spans="1:84" s="259" customFormat="1" ht="16.5" customHeight="1" x14ac:dyDescent="0.25">
      <c r="A10" s="1731"/>
      <c r="B10" s="1732"/>
      <c r="C10" s="1736"/>
      <c r="D10" s="1796" t="s">
        <v>28</v>
      </c>
      <c r="E10" s="1809"/>
      <c r="F10" s="1742" t="s">
        <v>25</v>
      </c>
      <c r="G10" s="1837"/>
      <c r="H10" s="2217">
        <v>121</v>
      </c>
      <c r="I10" s="2218"/>
      <c r="J10" s="2219"/>
      <c r="K10" s="2199">
        <v>121</v>
      </c>
      <c r="L10" s="2200"/>
      <c r="M10" s="2201"/>
      <c r="N10" s="2199">
        <v>121</v>
      </c>
      <c r="O10" s="2200"/>
      <c r="P10" s="2201"/>
      <c r="Q10" s="2199">
        <v>121</v>
      </c>
      <c r="R10" s="2200"/>
      <c r="S10" s="2201"/>
      <c r="T10" s="2199">
        <v>121</v>
      </c>
      <c r="U10" s="2200"/>
      <c r="V10" s="2201"/>
      <c r="W10" s="2199">
        <v>121</v>
      </c>
      <c r="X10" s="2200"/>
      <c r="Y10" s="2201"/>
      <c r="Z10" s="2199">
        <v>121</v>
      </c>
      <c r="AA10" s="2200"/>
      <c r="AB10" s="2201"/>
      <c r="AC10" s="2199">
        <v>121</v>
      </c>
      <c r="AD10" s="2200"/>
      <c r="AE10" s="2201"/>
      <c r="AF10" s="2199">
        <v>119</v>
      </c>
      <c r="AG10" s="2200"/>
      <c r="AH10" s="2201"/>
      <c r="AI10" s="2199">
        <v>119</v>
      </c>
      <c r="AJ10" s="2200"/>
      <c r="AK10" s="2201"/>
      <c r="AL10" s="2199">
        <v>119</v>
      </c>
      <c r="AM10" s="2200"/>
      <c r="AN10" s="2201"/>
      <c r="AO10" s="2199">
        <v>119</v>
      </c>
      <c r="AP10" s="2200"/>
      <c r="AQ10" s="2201"/>
    </row>
    <row r="11" spans="1:84" s="259" customFormat="1" ht="16.5" customHeight="1" x14ac:dyDescent="0.25">
      <c r="A11" s="1731"/>
      <c r="B11" s="1732"/>
      <c r="C11" s="1736"/>
      <c r="D11" s="1731"/>
      <c r="E11" s="1843"/>
      <c r="F11" s="1838" t="s">
        <v>26</v>
      </c>
      <c r="G11" s="1839"/>
      <c r="H11" s="2214">
        <v>10.4</v>
      </c>
      <c r="I11" s="2215"/>
      <c r="J11" s="2216"/>
      <c r="K11" s="2196">
        <v>10.4</v>
      </c>
      <c r="L11" s="2197"/>
      <c r="M11" s="2198"/>
      <c r="N11" s="2196">
        <v>10.4</v>
      </c>
      <c r="O11" s="2197"/>
      <c r="P11" s="2198"/>
      <c r="Q11" s="2196">
        <v>10.4</v>
      </c>
      <c r="R11" s="2197"/>
      <c r="S11" s="2198"/>
      <c r="T11" s="2196">
        <v>10.4</v>
      </c>
      <c r="U11" s="2197"/>
      <c r="V11" s="2198"/>
      <c r="W11" s="2196">
        <v>10.4</v>
      </c>
      <c r="X11" s="2197"/>
      <c r="Y11" s="2198"/>
      <c r="Z11" s="2196">
        <v>10.4</v>
      </c>
      <c r="AA11" s="2197"/>
      <c r="AB11" s="2198"/>
      <c r="AC11" s="2196">
        <v>10.4</v>
      </c>
      <c r="AD11" s="2197"/>
      <c r="AE11" s="2198"/>
      <c r="AF11" s="2196">
        <v>10.3</v>
      </c>
      <c r="AG11" s="2197"/>
      <c r="AH11" s="2198"/>
      <c r="AI11" s="2196">
        <v>10.3</v>
      </c>
      <c r="AJ11" s="2197"/>
      <c r="AK11" s="2198"/>
      <c r="AL11" s="2196">
        <v>10.3</v>
      </c>
      <c r="AM11" s="2197"/>
      <c r="AN11" s="2198"/>
      <c r="AO11" s="2196">
        <v>10.3</v>
      </c>
      <c r="AP11" s="2197"/>
      <c r="AQ11" s="2198"/>
      <c r="AU11" s="121"/>
    </row>
    <row r="12" spans="1:84" s="259" customFormat="1" ht="16.5" customHeight="1" thickBot="1" x14ac:dyDescent="0.3">
      <c r="A12" s="1731"/>
      <c r="B12" s="1732"/>
      <c r="C12" s="1736"/>
      <c r="D12" s="1733"/>
      <c r="E12" s="1810"/>
      <c r="F12" s="1744" t="s">
        <v>299</v>
      </c>
      <c r="G12" s="1840"/>
      <c r="H12" s="2211">
        <v>6.2</v>
      </c>
      <c r="I12" s="2212"/>
      <c r="J12" s="2213"/>
      <c r="K12" s="2193">
        <v>6.2</v>
      </c>
      <c r="L12" s="2194"/>
      <c r="M12" s="2195"/>
      <c r="N12" s="2193">
        <v>6.2</v>
      </c>
      <c r="O12" s="2194"/>
      <c r="P12" s="2195"/>
      <c r="Q12" s="2193">
        <v>6.2</v>
      </c>
      <c r="R12" s="2194"/>
      <c r="S12" s="2195"/>
      <c r="T12" s="2193">
        <v>6.2</v>
      </c>
      <c r="U12" s="2194"/>
      <c r="V12" s="2195"/>
      <c r="W12" s="2193">
        <v>6.2</v>
      </c>
      <c r="X12" s="2194"/>
      <c r="Y12" s="2195"/>
      <c r="Z12" s="2193">
        <v>6.2</v>
      </c>
      <c r="AA12" s="2194"/>
      <c r="AB12" s="2195"/>
      <c r="AC12" s="2193">
        <v>6.2</v>
      </c>
      <c r="AD12" s="2194"/>
      <c r="AE12" s="2195"/>
      <c r="AF12" s="2193">
        <v>6.1</v>
      </c>
      <c r="AG12" s="2194"/>
      <c r="AH12" s="2195"/>
      <c r="AI12" s="2193">
        <v>6.1</v>
      </c>
      <c r="AJ12" s="2194"/>
      <c r="AK12" s="2195"/>
      <c r="AL12" s="2193">
        <v>6.1</v>
      </c>
      <c r="AM12" s="2194"/>
      <c r="AN12" s="2195"/>
      <c r="AO12" s="2193">
        <v>6.1</v>
      </c>
      <c r="AP12" s="2194"/>
      <c r="AQ12" s="2195"/>
    </row>
    <row r="13" spans="1:84" s="259" customFormat="1" ht="16.5" customHeight="1" thickBot="1" x14ac:dyDescent="0.3">
      <c r="A13" s="1733"/>
      <c r="B13" s="1734"/>
      <c r="C13" s="1737"/>
      <c r="D13" s="1746" t="s">
        <v>29</v>
      </c>
      <c r="E13" s="1747"/>
      <c r="F13" s="1829"/>
      <c r="G13" s="1848"/>
      <c r="H13" s="1762" t="s">
        <v>30</v>
      </c>
      <c r="I13" s="1763"/>
      <c r="J13" s="1764"/>
      <c r="K13" s="1762" t="s">
        <v>30</v>
      </c>
      <c r="L13" s="1763"/>
      <c r="M13" s="1764"/>
      <c r="N13" s="1762" t="s">
        <v>30</v>
      </c>
      <c r="O13" s="1763"/>
      <c r="P13" s="1764"/>
      <c r="Q13" s="1762" t="s">
        <v>30</v>
      </c>
      <c r="R13" s="1763"/>
      <c r="S13" s="1764"/>
      <c r="T13" s="1762" t="s">
        <v>30</v>
      </c>
      <c r="U13" s="1763"/>
      <c r="V13" s="1764"/>
      <c r="W13" s="1762" t="s">
        <v>30</v>
      </c>
      <c r="X13" s="1763"/>
      <c r="Y13" s="1764"/>
      <c r="Z13" s="1762" t="s">
        <v>30</v>
      </c>
      <c r="AA13" s="1763"/>
      <c r="AB13" s="1764"/>
      <c r="AC13" s="1762" t="s">
        <v>30</v>
      </c>
      <c r="AD13" s="1763"/>
      <c r="AE13" s="1764"/>
      <c r="AF13" s="1762" t="s">
        <v>30</v>
      </c>
      <c r="AG13" s="1763"/>
      <c r="AH13" s="1764"/>
      <c r="AI13" s="1762" t="s">
        <v>30</v>
      </c>
      <c r="AJ13" s="1763"/>
      <c r="AK13" s="1764"/>
      <c r="AL13" s="1762" t="s">
        <v>30</v>
      </c>
      <c r="AM13" s="1763"/>
      <c r="AN13" s="1764"/>
      <c r="AO13" s="1762" t="s">
        <v>30</v>
      </c>
      <c r="AP13" s="1763"/>
      <c r="AQ13" s="1764"/>
    </row>
    <row r="14" spans="1:84" s="259" customFormat="1" ht="16.5" customHeight="1" x14ac:dyDescent="0.25">
      <c r="A14" s="1729" t="s">
        <v>91</v>
      </c>
      <c r="B14" s="1730"/>
      <c r="C14" s="1735">
        <v>40</v>
      </c>
      <c r="D14" s="1738" t="s">
        <v>24</v>
      </c>
      <c r="E14" s="1739"/>
      <c r="F14" s="2205" t="s">
        <v>25</v>
      </c>
      <c r="G14" s="2206"/>
      <c r="H14" s="1279">
        <f>SQRT(I14^2+J14^2)*1000/(1.73*H18)</f>
        <v>41.260729127081696</v>
      </c>
      <c r="I14" s="1290">
        <v>8.1709999999999994</v>
      </c>
      <c r="J14" s="1291">
        <v>2.7989999999999999</v>
      </c>
      <c r="K14" s="1279">
        <f>SQRT(L14^2+M14^2)*1000/(1.73*K18)</f>
        <v>40.753359918226884</v>
      </c>
      <c r="L14" s="1290">
        <v>8.0449999999999999</v>
      </c>
      <c r="M14" s="1291">
        <v>2.8380000000000001</v>
      </c>
      <c r="N14" s="1279">
        <f>SQRT(O14^2+P14^2)*1000/(1.73*N18)</f>
        <v>40.58392606796977</v>
      </c>
      <c r="O14" s="1290">
        <v>8.0190000000000001</v>
      </c>
      <c r="P14" s="1291">
        <v>2.8050000000000002</v>
      </c>
      <c r="Q14" s="1279">
        <f>SQRT(R14^2+S14^2)*1000/(1.73*Q18)</f>
        <v>42.582849316146145</v>
      </c>
      <c r="R14" s="1290">
        <v>8.4480000000000004</v>
      </c>
      <c r="S14" s="1291">
        <v>2.8439999999999999</v>
      </c>
      <c r="T14" s="1279">
        <f>SQRT(U14^2+V14^2)*1000/(1.73*T18)</f>
        <v>48.174824572970728</v>
      </c>
      <c r="U14" s="1290">
        <v>9.6430000000000007</v>
      </c>
      <c r="V14" s="1291">
        <v>2.9510000000000001</v>
      </c>
      <c r="W14" s="1279">
        <f>SQRT(X14^2+Y14^2)*1000/(1.73*W18)</f>
        <v>54.682587876094452</v>
      </c>
      <c r="X14" s="1290">
        <v>10.916</v>
      </c>
      <c r="Y14" s="1291">
        <v>3.4449999999999998</v>
      </c>
      <c r="Z14" s="1279">
        <f>SQRT(AA14^2+AB14^2)*1000/(1.73*Z18)</f>
        <v>62.277121503121776</v>
      </c>
      <c r="AA14" s="1290">
        <v>12.395</v>
      </c>
      <c r="AB14" s="1291">
        <v>4.0389999999999997</v>
      </c>
      <c r="AC14" s="1279">
        <f>SQRT(AD14^2+AE14^2)*1000/(1.73*AC18)</f>
        <v>64.997030798030977</v>
      </c>
      <c r="AD14" s="1290">
        <v>12.942</v>
      </c>
      <c r="AE14" s="1291">
        <v>4.1980000000000004</v>
      </c>
      <c r="AF14" s="1279">
        <f>SQRT(AG14^2+AH14^2)*1000/(1.73*AF18)</f>
        <v>67.565776647846491</v>
      </c>
      <c r="AG14" s="1290">
        <v>13.359</v>
      </c>
      <c r="AH14" s="1291">
        <v>4.2759999999999998</v>
      </c>
      <c r="AI14" s="1279">
        <f>SQRT(AJ14^2+AK14^2)*1000/(1.73*AI18)</f>
        <v>68.079719897010023</v>
      </c>
      <c r="AJ14" s="1290">
        <v>13.477</v>
      </c>
      <c r="AK14" s="1291">
        <v>4.2569999999999997</v>
      </c>
      <c r="AL14" s="1279">
        <f>SQRT(AM14^2+AN14^2)*1000/(1.73*AL18)</f>
        <v>67.420020474296251</v>
      </c>
      <c r="AM14" s="1290">
        <v>13.352</v>
      </c>
      <c r="AN14" s="1291">
        <v>4.1980000000000004</v>
      </c>
      <c r="AO14" s="1279">
        <f>SQRT(AP14^2+AQ14^2)*1000/(1.73*AO18)</f>
        <v>66.630112518468223</v>
      </c>
      <c r="AP14" s="1290">
        <v>13.18</v>
      </c>
      <c r="AQ14" s="1291">
        <v>4.1980000000000004</v>
      </c>
      <c r="AR14" s="1283">
        <f t="shared" ref="AR14:AS16" si="1">I104+L104+O104+R104+U104+X104+AA104+AD104+AG104+AJ104+AM104+AP104+I14+L14+O14+R14+U14+X14+AA14+AD14+AG14+AJ14++AM14+AP14</f>
        <v>276.29600000000005</v>
      </c>
      <c r="AS14" s="1283">
        <f t="shared" si="1"/>
        <v>86.15</v>
      </c>
      <c r="AU14" s="1284"/>
      <c r="AV14" s="1284"/>
      <c r="AY14" s="1286"/>
      <c r="AZ14" s="1286"/>
      <c r="CB14" s="7"/>
      <c r="CC14" s="7"/>
      <c r="CE14" s="7"/>
      <c r="CF14" s="7"/>
    </row>
    <row r="15" spans="1:84" s="259" customFormat="1" ht="16.5" customHeight="1" x14ac:dyDescent="0.25">
      <c r="A15" s="1834"/>
      <c r="B15" s="1732"/>
      <c r="C15" s="1736"/>
      <c r="D15" s="1835"/>
      <c r="E15" s="1836"/>
      <c r="F15" s="2207" t="s">
        <v>26</v>
      </c>
      <c r="G15" s="2208"/>
      <c r="H15" s="1285">
        <f>SQRT(I15^2+J15^2)*1000/(1.73*H19)</f>
        <v>109.81703126208846</v>
      </c>
      <c r="I15" s="1280">
        <v>1.9830000000000001</v>
      </c>
      <c r="J15" s="1282">
        <v>0.35099999999999998</v>
      </c>
      <c r="K15" s="1285">
        <f>SQRT(L15^2+M15^2)*1000/(1.73*K19)</f>
        <v>109.23056732220735</v>
      </c>
      <c r="L15" s="1280">
        <v>1.9710000000000001</v>
      </c>
      <c r="M15" s="1282">
        <v>0.35699999999999998</v>
      </c>
      <c r="N15" s="1285">
        <f>SQRT(O15^2+P15^2)*1000/(1.73*N19)</f>
        <v>109.46638564982464</v>
      </c>
      <c r="O15" s="1280">
        <v>1.9770000000000001</v>
      </c>
      <c r="P15" s="1282">
        <v>0.34799999999999998</v>
      </c>
      <c r="Q15" s="1285">
        <f>SQRT(R15^2+S15^2)*1000/(1.73*Q19)</f>
        <v>114.35785900726574</v>
      </c>
      <c r="R15" s="1280">
        <v>2.0670000000000002</v>
      </c>
      <c r="S15" s="1282">
        <v>0.35399999999999998</v>
      </c>
      <c r="T15" s="1285">
        <f>SQRT(U15^2+V15^2)*1000/(1.73*T19)</f>
        <v>130.32586371956938</v>
      </c>
      <c r="U15" s="1280">
        <v>2.3639999999999999</v>
      </c>
      <c r="V15" s="1282">
        <v>0.35099999999999998</v>
      </c>
      <c r="W15" s="1285">
        <f>SQRT(X15^2+Y15^2)*1000/(1.73*W19)</f>
        <v>143.45690048488183</v>
      </c>
      <c r="X15" s="1280">
        <v>2.5950000000000002</v>
      </c>
      <c r="Y15" s="1282">
        <v>0.432</v>
      </c>
      <c r="Z15" s="1285">
        <f>SQRT(AA15^2+AB15^2)*1000/(1.73*Z19)</f>
        <v>151.33785056654892</v>
      </c>
      <c r="AA15" s="1280">
        <v>2.7360000000000002</v>
      </c>
      <c r="AB15" s="1282">
        <v>0.46500000000000002</v>
      </c>
      <c r="AC15" s="1285">
        <f>SQRT(AD15^2+AE15^2)*1000/(1.73*AC19)</f>
        <v>164.47208829458526</v>
      </c>
      <c r="AD15" s="1280">
        <v>2.919</v>
      </c>
      <c r="AE15" s="1282">
        <v>0.48599999999999999</v>
      </c>
      <c r="AF15" s="1285">
        <f>SQRT(AG15^2+AH15^2)*1000/(1.73*AF19)</f>
        <v>171.35281734394272</v>
      </c>
      <c r="AG15" s="1280">
        <v>3.0419999999999998</v>
      </c>
      <c r="AH15" s="1282">
        <v>0.501</v>
      </c>
      <c r="AI15" s="1285">
        <f>SQRT(AJ15^2+AK15^2)*1000/(1.73*AI19)</f>
        <v>175.1079819016291</v>
      </c>
      <c r="AJ15" s="1280">
        <v>3.1080000000000001</v>
      </c>
      <c r="AK15" s="1282">
        <v>0.51600000000000001</v>
      </c>
      <c r="AL15" s="1285">
        <f>SQRT(AM15^2+AN15^2)*1000/(1.73*AL19)</f>
        <v>177.02696048434672</v>
      </c>
      <c r="AM15" s="1280">
        <v>3.141</v>
      </c>
      <c r="AN15" s="1282">
        <v>0.52800000000000002</v>
      </c>
      <c r="AO15" s="1285">
        <f>SQRT(AP15^2+AQ15^2)*1000/(1.73*AO19)</f>
        <v>173.71107898727215</v>
      </c>
      <c r="AP15" s="1280">
        <v>3.081</v>
      </c>
      <c r="AQ15" s="1282">
        <v>0.52500000000000002</v>
      </c>
      <c r="AR15" s="1283">
        <f t="shared" si="1"/>
        <v>65.540999999999983</v>
      </c>
      <c r="AS15" s="1283">
        <f t="shared" si="1"/>
        <v>10.392000000000001</v>
      </c>
      <c r="AU15" s="1286"/>
      <c r="AV15" s="1286"/>
      <c r="AY15" s="1286"/>
      <c r="AZ15" s="1286"/>
      <c r="CB15" s="7"/>
      <c r="CC15" s="7"/>
      <c r="CE15" s="7"/>
      <c r="CF15" s="7"/>
    </row>
    <row r="16" spans="1:84" s="259" customFormat="1" ht="16.5" customHeight="1" thickBot="1" x14ac:dyDescent="0.3">
      <c r="A16" s="1731"/>
      <c r="B16" s="1732"/>
      <c r="C16" s="1736"/>
      <c r="D16" s="1740"/>
      <c r="E16" s="1741"/>
      <c r="F16" s="2209" t="s">
        <v>299</v>
      </c>
      <c r="G16" s="2210"/>
      <c r="H16" s="1287">
        <f>SQRT(I16^2+J16^2)*1000/(1.73*H20)</f>
        <v>599.81825998367333</v>
      </c>
      <c r="I16" s="1292">
        <v>6.165</v>
      </c>
      <c r="J16" s="1288">
        <v>2.1749999999999998</v>
      </c>
      <c r="K16" s="1287">
        <f>SQRT(L16^2+M16^2)*1000/(1.73*K20)</f>
        <v>591.37407322929585</v>
      </c>
      <c r="L16" s="1288">
        <v>6.0510000000000002</v>
      </c>
      <c r="M16" s="1288">
        <v>2.2200000000000002</v>
      </c>
      <c r="N16" s="1287">
        <f>SQRT(O16^2+P16^2)*1000/(1.73*N20)</f>
        <v>588.03256458677436</v>
      </c>
      <c r="O16" s="1288">
        <v>6.0209999999999999</v>
      </c>
      <c r="P16" s="1288">
        <v>2.1960000000000002</v>
      </c>
      <c r="Q16" s="1287">
        <f>SQRT(R16^2+S16^2)*1000/(1.73*Q20)</f>
        <v>617.2760623255233</v>
      </c>
      <c r="R16" s="1288">
        <v>6.3540000000000001</v>
      </c>
      <c r="S16" s="1288">
        <v>2.2109999999999999</v>
      </c>
      <c r="T16" s="1287">
        <f>SQRT(U16^2+V16^2)*1000/(1.73*T20)</f>
        <v>696.78447070751429</v>
      </c>
      <c r="U16" s="1288">
        <v>7.2569999999999997</v>
      </c>
      <c r="V16" s="1288">
        <v>2.238</v>
      </c>
      <c r="W16" s="1287">
        <f>SQRT(X16^2+Y16^2)*1000/(1.73*W20)</f>
        <v>796.31049405035208</v>
      </c>
      <c r="X16" s="1288">
        <v>8.2949999999999999</v>
      </c>
      <c r="Y16" s="1288">
        <v>2.5529999999999999</v>
      </c>
      <c r="Z16" s="1287">
        <f>SQRT(AA16^2+AB16^2)*1000/(1.73*Z20)</f>
        <v>924.73526442544858</v>
      </c>
      <c r="AA16" s="1288">
        <v>9.6329999999999991</v>
      </c>
      <c r="AB16" s="1288">
        <v>2.964</v>
      </c>
      <c r="AC16" s="1287">
        <f>SQRT(AD16^2+AE16^2)*1000/(1.73*AC20)</f>
        <v>975.0013077246665</v>
      </c>
      <c r="AD16" s="1288">
        <v>10.002000000000001</v>
      </c>
      <c r="AE16" s="1288">
        <v>3.0539999999999998</v>
      </c>
      <c r="AF16" s="1287">
        <f>SQRT(AG16^2+AH16^2)*1000/(1.73*AF20)</f>
        <v>1001.0561792257631</v>
      </c>
      <c r="AG16" s="1288">
        <v>10.284000000000001</v>
      </c>
      <c r="AH16" s="1288">
        <v>3.0870000000000002</v>
      </c>
      <c r="AI16" s="1287">
        <f>SQRT(AJ16^2+AK16^2)*1000/(1.73*AI20)</f>
        <v>1005.2234487369217</v>
      </c>
      <c r="AJ16" s="1288">
        <v>10.343999999999999</v>
      </c>
      <c r="AK16" s="1288">
        <v>3.0419999999999998</v>
      </c>
      <c r="AL16" s="1287">
        <f>SQRT(AM16^2+AN16^2)*1000/(1.73*AL20)</f>
        <v>989.58168059699301</v>
      </c>
      <c r="AM16" s="1288">
        <v>10.185</v>
      </c>
      <c r="AN16" s="1288">
        <v>2.988</v>
      </c>
      <c r="AO16" s="1287">
        <f>SQRT(AP16^2+AQ16^2)*1000/(1.73*AO20)</f>
        <v>979.51836274084667</v>
      </c>
      <c r="AP16" s="1288">
        <v>10.068</v>
      </c>
      <c r="AQ16" s="1288">
        <v>3.0030000000000001</v>
      </c>
      <c r="AR16" s="1283">
        <f t="shared" si="1"/>
        <v>210.15899999999999</v>
      </c>
      <c r="AS16" s="1283">
        <f t="shared" si="1"/>
        <v>63.065999999999995</v>
      </c>
      <c r="AU16" s="1289"/>
      <c r="CB16" s="7"/>
      <c r="CC16" s="7"/>
      <c r="CE16" s="7"/>
      <c r="CF16" s="7"/>
    </row>
    <row r="17" spans="1:81" s="259" customFormat="1" ht="16.5" customHeight="1" thickBot="1" x14ac:dyDescent="0.3">
      <c r="A17" s="1731"/>
      <c r="B17" s="1732"/>
      <c r="C17" s="1736"/>
      <c r="D17" s="1746" t="s">
        <v>27</v>
      </c>
      <c r="E17" s="1747"/>
      <c r="F17" s="1747"/>
      <c r="G17" s="1748"/>
      <c r="H17" s="2202">
        <v>8</v>
      </c>
      <c r="I17" s="2203"/>
      <c r="J17" s="2204"/>
      <c r="K17" s="2202">
        <v>8</v>
      </c>
      <c r="L17" s="2203"/>
      <c r="M17" s="2204"/>
      <c r="N17" s="2202">
        <v>8</v>
      </c>
      <c r="O17" s="2203"/>
      <c r="P17" s="2204"/>
      <c r="Q17" s="2202">
        <v>8</v>
      </c>
      <c r="R17" s="2203"/>
      <c r="S17" s="2204"/>
      <c r="T17" s="2202">
        <v>8</v>
      </c>
      <c r="U17" s="2203"/>
      <c r="V17" s="2204"/>
      <c r="W17" s="2202">
        <v>8</v>
      </c>
      <c r="X17" s="2203"/>
      <c r="Y17" s="2204"/>
      <c r="Z17" s="2202">
        <v>8</v>
      </c>
      <c r="AA17" s="2203"/>
      <c r="AB17" s="2204"/>
      <c r="AC17" s="2202">
        <v>8</v>
      </c>
      <c r="AD17" s="2203"/>
      <c r="AE17" s="2204"/>
      <c r="AF17" s="2202">
        <v>8</v>
      </c>
      <c r="AG17" s="2203"/>
      <c r="AH17" s="2204"/>
      <c r="AI17" s="2202">
        <v>8</v>
      </c>
      <c r="AJ17" s="2203"/>
      <c r="AK17" s="2204"/>
      <c r="AL17" s="2202">
        <v>8</v>
      </c>
      <c r="AM17" s="2203"/>
      <c r="AN17" s="2204"/>
      <c r="AO17" s="2202">
        <v>8</v>
      </c>
      <c r="AP17" s="2203"/>
      <c r="AQ17" s="2204"/>
      <c r="AR17" s="1284"/>
      <c r="AS17" s="1293"/>
    </row>
    <row r="18" spans="1:81" s="259" customFormat="1" ht="16.5" customHeight="1" x14ac:dyDescent="0.25">
      <c r="A18" s="1731"/>
      <c r="B18" s="1732"/>
      <c r="C18" s="1736"/>
      <c r="D18" s="1796" t="s">
        <v>28</v>
      </c>
      <c r="E18" s="1809"/>
      <c r="F18" s="1742" t="s">
        <v>25</v>
      </c>
      <c r="G18" s="1837"/>
      <c r="H18" s="2199">
        <v>121</v>
      </c>
      <c r="I18" s="2200"/>
      <c r="J18" s="2201"/>
      <c r="K18" s="2199">
        <v>121</v>
      </c>
      <c r="L18" s="2200"/>
      <c r="M18" s="2201"/>
      <c r="N18" s="2199">
        <v>121</v>
      </c>
      <c r="O18" s="2200"/>
      <c r="P18" s="2201"/>
      <c r="Q18" s="2199">
        <v>121</v>
      </c>
      <c r="R18" s="2200"/>
      <c r="S18" s="2201"/>
      <c r="T18" s="2199">
        <v>121</v>
      </c>
      <c r="U18" s="2200"/>
      <c r="V18" s="2201"/>
      <c r="W18" s="2199">
        <v>121</v>
      </c>
      <c r="X18" s="2200"/>
      <c r="Y18" s="2201"/>
      <c r="Z18" s="2199">
        <v>121</v>
      </c>
      <c r="AA18" s="2200"/>
      <c r="AB18" s="2201"/>
      <c r="AC18" s="2199">
        <v>121</v>
      </c>
      <c r="AD18" s="2200"/>
      <c r="AE18" s="2201"/>
      <c r="AF18" s="2199">
        <v>120</v>
      </c>
      <c r="AG18" s="2200"/>
      <c r="AH18" s="2201"/>
      <c r="AI18" s="2199">
        <v>120</v>
      </c>
      <c r="AJ18" s="2200"/>
      <c r="AK18" s="2201"/>
      <c r="AL18" s="2199">
        <v>120</v>
      </c>
      <c r="AM18" s="2200"/>
      <c r="AN18" s="2201"/>
      <c r="AO18" s="2199">
        <v>120</v>
      </c>
      <c r="AP18" s="2200"/>
      <c r="AQ18" s="2201"/>
      <c r="AU18" s="1289"/>
      <c r="AV18" s="1289"/>
    </row>
    <row r="19" spans="1:81" s="259" customFormat="1" ht="16.5" customHeight="1" x14ac:dyDescent="0.25">
      <c r="A19" s="1731"/>
      <c r="B19" s="1732"/>
      <c r="C19" s="1736"/>
      <c r="D19" s="1731"/>
      <c r="E19" s="1843"/>
      <c r="F19" s="1838" t="s">
        <v>26</v>
      </c>
      <c r="G19" s="1839"/>
      <c r="H19" s="2196">
        <v>10.6</v>
      </c>
      <c r="I19" s="2197"/>
      <c r="J19" s="2198"/>
      <c r="K19" s="2196">
        <v>10.6</v>
      </c>
      <c r="L19" s="2197"/>
      <c r="M19" s="2198"/>
      <c r="N19" s="2196">
        <v>10.6</v>
      </c>
      <c r="O19" s="2197"/>
      <c r="P19" s="2198"/>
      <c r="Q19" s="2196">
        <v>10.6</v>
      </c>
      <c r="R19" s="2197"/>
      <c r="S19" s="2198"/>
      <c r="T19" s="2196">
        <v>10.6</v>
      </c>
      <c r="U19" s="2197"/>
      <c r="V19" s="2198"/>
      <c r="W19" s="2196">
        <v>10.6</v>
      </c>
      <c r="X19" s="2197"/>
      <c r="Y19" s="2198"/>
      <c r="Z19" s="2196">
        <v>10.6</v>
      </c>
      <c r="AA19" s="2197"/>
      <c r="AB19" s="2198"/>
      <c r="AC19" s="2196">
        <v>10.4</v>
      </c>
      <c r="AD19" s="2197"/>
      <c r="AE19" s="2198"/>
      <c r="AF19" s="2196">
        <v>10.4</v>
      </c>
      <c r="AG19" s="2197"/>
      <c r="AH19" s="2198"/>
      <c r="AI19" s="2196">
        <v>10.4</v>
      </c>
      <c r="AJ19" s="2197"/>
      <c r="AK19" s="2198"/>
      <c r="AL19" s="2196">
        <v>10.4</v>
      </c>
      <c r="AM19" s="2197"/>
      <c r="AN19" s="2198"/>
      <c r="AO19" s="2196">
        <v>10.4</v>
      </c>
      <c r="AP19" s="2197"/>
      <c r="AQ19" s="2198"/>
    </row>
    <row r="20" spans="1:81" s="259" customFormat="1" ht="16.5" customHeight="1" thickBot="1" x14ac:dyDescent="0.3">
      <c r="A20" s="1731"/>
      <c r="B20" s="1732"/>
      <c r="C20" s="1736"/>
      <c r="D20" s="1733"/>
      <c r="E20" s="1810"/>
      <c r="F20" s="1744" t="s">
        <v>299</v>
      </c>
      <c r="G20" s="1840"/>
      <c r="H20" s="2193" t="s">
        <v>300</v>
      </c>
      <c r="I20" s="2194"/>
      <c r="J20" s="2195"/>
      <c r="K20" s="2193" t="s">
        <v>300</v>
      </c>
      <c r="L20" s="2194"/>
      <c r="M20" s="2195"/>
      <c r="N20" s="2193" t="s">
        <v>300</v>
      </c>
      <c r="O20" s="2194"/>
      <c r="P20" s="2195"/>
      <c r="Q20" s="2193" t="s">
        <v>300</v>
      </c>
      <c r="R20" s="2194"/>
      <c r="S20" s="2195"/>
      <c r="T20" s="2193" t="s">
        <v>300</v>
      </c>
      <c r="U20" s="2194"/>
      <c r="V20" s="2195"/>
      <c r="W20" s="2193" t="s">
        <v>300</v>
      </c>
      <c r="X20" s="2194"/>
      <c r="Y20" s="2195"/>
      <c r="Z20" s="2193" t="s">
        <v>300</v>
      </c>
      <c r="AA20" s="2194"/>
      <c r="AB20" s="2195"/>
      <c r="AC20" s="2193" t="s">
        <v>301</v>
      </c>
      <c r="AD20" s="2194"/>
      <c r="AE20" s="2195"/>
      <c r="AF20" s="2193" t="s">
        <v>301</v>
      </c>
      <c r="AG20" s="2194"/>
      <c r="AH20" s="2195"/>
      <c r="AI20" s="2193" t="s">
        <v>301</v>
      </c>
      <c r="AJ20" s="2194"/>
      <c r="AK20" s="2195"/>
      <c r="AL20" s="2193" t="s">
        <v>301</v>
      </c>
      <c r="AM20" s="2194"/>
      <c r="AN20" s="2195"/>
      <c r="AO20" s="2193" t="s">
        <v>301</v>
      </c>
      <c r="AP20" s="2194"/>
      <c r="AQ20" s="2195"/>
    </row>
    <row r="21" spans="1:81" s="8" customFormat="1" ht="16.5" customHeight="1" thickBot="1" x14ac:dyDescent="0.3">
      <c r="A21" s="1733"/>
      <c r="B21" s="1734"/>
      <c r="C21" s="1737"/>
      <c r="D21" s="1746" t="s">
        <v>29</v>
      </c>
      <c r="E21" s="1747"/>
      <c r="F21" s="1747"/>
      <c r="G21" s="1748"/>
      <c r="H21" s="1759" t="s">
        <v>30</v>
      </c>
      <c r="I21" s="1760"/>
      <c r="J21" s="1761"/>
      <c r="K21" s="1759" t="s">
        <v>30</v>
      </c>
      <c r="L21" s="1760"/>
      <c r="M21" s="1761"/>
      <c r="N21" s="1759" t="s">
        <v>30</v>
      </c>
      <c r="O21" s="1760"/>
      <c r="P21" s="1761"/>
      <c r="Q21" s="1759" t="s">
        <v>30</v>
      </c>
      <c r="R21" s="1760"/>
      <c r="S21" s="1761"/>
      <c r="T21" s="1759" t="s">
        <v>30</v>
      </c>
      <c r="U21" s="1760"/>
      <c r="V21" s="1761"/>
      <c r="W21" s="1759" t="s">
        <v>30</v>
      </c>
      <c r="X21" s="1760"/>
      <c r="Y21" s="1761"/>
      <c r="Z21" s="1759" t="s">
        <v>30</v>
      </c>
      <c r="AA21" s="1760"/>
      <c r="AB21" s="1761"/>
      <c r="AC21" s="1759" t="s">
        <v>30</v>
      </c>
      <c r="AD21" s="1760"/>
      <c r="AE21" s="1761"/>
      <c r="AF21" s="1759" t="s">
        <v>30</v>
      </c>
      <c r="AG21" s="1760"/>
      <c r="AH21" s="1761"/>
      <c r="AI21" s="1759" t="s">
        <v>30</v>
      </c>
      <c r="AJ21" s="1760"/>
      <c r="AK21" s="1761"/>
      <c r="AL21" s="1759" t="s">
        <v>30</v>
      </c>
      <c r="AM21" s="1760"/>
      <c r="AN21" s="1761"/>
      <c r="AO21" s="1759" t="s">
        <v>30</v>
      </c>
      <c r="AP21" s="1760"/>
      <c r="AQ21" s="1761"/>
    </row>
    <row r="22" spans="1:81" s="259" customFormat="1" ht="16.5" customHeight="1" x14ac:dyDescent="0.25">
      <c r="A22" s="1796" t="s">
        <v>32</v>
      </c>
      <c r="B22" s="1809"/>
      <c r="C22" s="1730"/>
      <c r="D22" s="1811"/>
      <c r="E22" s="1812"/>
      <c r="F22" s="1742" t="s">
        <v>25</v>
      </c>
      <c r="G22" s="1837"/>
      <c r="H22" s="1294">
        <f t="shared" ref="H22:AQ24" si="2">H14+H6</f>
        <v>68.617472624191322</v>
      </c>
      <c r="I22" s="1295">
        <f t="shared" si="2"/>
        <v>13.741</v>
      </c>
      <c r="J22" s="1296">
        <f t="shared" si="2"/>
        <v>4.1289999999999996</v>
      </c>
      <c r="K22" s="1294">
        <f t="shared" si="2"/>
        <v>67.839403563245114</v>
      </c>
      <c r="L22" s="1295">
        <f t="shared" si="2"/>
        <v>13.556000000000001</v>
      </c>
      <c r="M22" s="1296">
        <f t="shared" si="2"/>
        <v>4.1710000000000003</v>
      </c>
      <c r="N22" s="1294">
        <f t="shared" si="2"/>
        <v>68.264728237067629</v>
      </c>
      <c r="O22" s="1295">
        <f t="shared" si="2"/>
        <v>13.641999999999999</v>
      </c>
      <c r="P22" s="1296">
        <f t="shared" si="2"/>
        <v>4.2040000000000006</v>
      </c>
      <c r="Q22" s="1294">
        <f t="shared" si="2"/>
        <v>71.957840579159011</v>
      </c>
      <c r="R22" s="1295">
        <f t="shared" si="2"/>
        <v>14.428000000000001</v>
      </c>
      <c r="S22" s="1296">
        <f t="shared" si="2"/>
        <v>4.2759999999999998</v>
      </c>
      <c r="T22" s="1294">
        <f t="shared" si="2"/>
        <v>81.438009394996044</v>
      </c>
      <c r="U22" s="1295">
        <f t="shared" si="2"/>
        <v>16.434000000000001</v>
      </c>
      <c r="V22" s="1296">
        <f t="shared" si="2"/>
        <v>4.4889999999999999</v>
      </c>
      <c r="W22" s="1294">
        <f t="shared" si="2"/>
        <v>92.508881940084166</v>
      </c>
      <c r="X22" s="1295">
        <f t="shared" si="2"/>
        <v>18.625</v>
      </c>
      <c r="Y22" s="1296">
        <f t="shared" si="2"/>
        <v>5.2530000000000001</v>
      </c>
      <c r="Z22" s="1294">
        <f t="shared" si="2"/>
        <v>103.97013093740699</v>
      </c>
      <c r="AA22" s="1295">
        <f t="shared" si="2"/>
        <v>20.875999999999998</v>
      </c>
      <c r="AB22" s="1296">
        <f t="shared" si="2"/>
        <v>6.0990000000000002</v>
      </c>
      <c r="AC22" s="1294">
        <f t="shared" si="2"/>
        <v>109.04442428596886</v>
      </c>
      <c r="AD22" s="1295">
        <f t="shared" si="2"/>
        <v>21.925000000000001</v>
      </c>
      <c r="AE22" s="1296">
        <f t="shared" si="2"/>
        <v>6.277000000000001</v>
      </c>
      <c r="AF22" s="1294">
        <f t="shared" si="2"/>
        <v>113.59088406297772</v>
      </c>
      <c r="AG22" s="1295">
        <f t="shared" si="2"/>
        <v>22.599</v>
      </c>
      <c r="AH22" s="1296">
        <f t="shared" si="2"/>
        <v>6.3739999999999997</v>
      </c>
      <c r="AI22" s="1294">
        <f t="shared" si="2"/>
        <v>114.26931835332098</v>
      </c>
      <c r="AJ22" s="1295">
        <f t="shared" si="2"/>
        <v>22.756</v>
      </c>
      <c r="AK22" s="1296">
        <f t="shared" si="2"/>
        <v>6.3360000000000003</v>
      </c>
      <c r="AL22" s="1294">
        <f t="shared" si="2"/>
        <v>113.0620098496257</v>
      </c>
      <c r="AM22" s="1295">
        <f t="shared" si="2"/>
        <v>22.533000000000001</v>
      </c>
      <c r="AN22" s="1296">
        <f t="shared" si="2"/>
        <v>6.1980000000000004</v>
      </c>
      <c r="AO22" s="1294">
        <f t="shared" si="2"/>
        <v>111.68793965514521</v>
      </c>
      <c r="AP22" s="1295">
        <f t="shared" si="2"/>
        <v>22.234999999999999</v>
      </c>
      <c r="AQ22" s="1296">
        <f t="shared" si="2"/>
        <v>6.2110000000000003</v>
      </c>
      <c r="CB22" s="7"/>
      <c r="CC22" s="7"/>
    </row>
    <row r="23" spans="1:81" s="259" customFormat="1" ht="16.5" customHeight="1" x14ac:dyDescent="0.25">
      <c r="A23" s="1731"/>
      <c r="B23" s="1843"/>
      <c r="C23" s="1732"/>
      <c r="D23" s="1851"/>
      <c r="E23" s="1852"/>
      <c r="F23" s="1838" t="s">
        <v>26</v>
      </c>
      <c r="G23" s="1839"/>
      <c r="H23" s="1297">
        <f t="shared" si="2"/>
        <v>204.12290652034036</v>
      </c>
      <c r="I23" s="1298">
        <f t="shared" si="2"/>
        <v>3.6720000000000002</v>
      </c>
      <c r="J23" s="1299">
        <f t="shared" si="2"/>
        <v>0.51300000000000001</v>
      </c>
      <c r="K23" s="1297">
        <f t="shared" si="2"/>
        <v>202.70658123166282</v>
      </c>
      <c r="L23" s="1298">
        <f t="shared" si="2"/>
        <v>3.645</v>
      </c>
      <c r="M23" s="1299">
        <f t="shared" si="2"/>
        <v>0.51900000000000002</v>
      </c>
      <c r="N23" s="1297">
        <f t="shared" si="2"/>
        <v>204.93417928500753</v>
      </c>
      <c r="O23" s="1298">
        <f t="shared" si="2"/>
        <v>3.6870000000000003</v>
      </c>
      <c r="P23" s="1299">
        <f t="shared" si="2"/>
        <v>0.51</v>
      </c>
      <c r="Q23" s="1297">
        <f t="shared" si="2"/>
        <v>213.75214468536626</v>
      </c>
      <c r="R23" s="1298">
        <f t="shared" si="2"/>
        <v>3.8490000000000002</v>
      </c>
      <c r="S23" s="1299">
        <f t="shared" si="2"/>
        <v>0.504</v>
      </c>
      <c r="T23" s="1297">
        <f t="shared" si="2"/>
        <v>247.58351943707805</v>
      </c>
      <c r="U23" s="1298">
        <f t="shared" si="2"/>
        <v>4.4670000000000005</v>
      </c>
      <c r="V23" s="1299">
        <f t="shared" si="2"/>
        <v>0.51900000000000002</v>
      </c>
      <c r="W23" s="1297">
        <f t="shared" si="2"/>
        <v>274.39725269238363</v>
      </c>
      <c r="X23" s="1298">
        <f t="shared" si="2"/>
        <v>4.9380000000000006</v>
      </c>
      <c r="Y23" s="1299">
        <f t="shared" si="2"/>
        <v>0.67799999999999994</v>
      </c>
      <c r="Z23" s="1297">
        <f t="shared" si="2"/>
        <v>286.91614656663955</v>
      </c>
      <c r="AA23" s="1298">
        <f t="shared" si="2"/>
        <v>5.16</v>
      </c>
      <c r="AB23" s="1299">
        <f t="shared" si="2"/>
        <v>0.73799999999999999</v>
      </c>
      <c r="AC23" s="1297">
        <f t="shared" si="2"/>
        <v>310.57545033301983</v>
      </c>
      <c r="AD23" s="1298">
        <f t="shared" si="2"/>
        <v>5.5350000000000001</v>
      </c>
      <c r="AE23" s="1299">
        <f t="shared" si="2"/>
        <v>0.74399999999999999</v>
      </c>
      <c r="AF23" s="1297">
        <f t="shared" si="2"/>
        <v>326.95062520281238</v>
      </c>
      <c r="AG23" s="1298">
        <f t="shared" si="2"/>
        <v>5.8019999999999996</v>
      </c>
      <c r="AH23" s="1299">
        <f t="shared" si="2"/>
        <v>0.76500000000000001</v>
      </c>
      <c r="AI23" s="1297">
        <f t="shared" si="2"/>
        <v>332.29582648488963</v>
      </c>
      <c r="AJ23" s="1298">
        <f t="shared" si="2"/>
        <v>5.8949999999999996</v>
      </c>
      <c r="AK23" s="1299">
        <f t="shared" si="2"/>
        <v>0.79500000000000004</v>
      </c>
      <c r="AL23" s="1297">
        <f t="shared" si="2"/>
        <v>335.94069159820219</v>
      </c>
      <c r="AM23" s="1298">
        <f t="shared" si="2"/>
        <v>5.9580000000000002</v>
      </c>
      <c r="AN23" s="1299">
        <f t="shared" si="2"/>
        <v>0.81600000000000006</v>
      </c>
      <c r="AO23" s="1297">
        <f t="shared" si="2"/>
        <v>329.81167826941254</v>
      </c>
      <c r="AP23" s="1298">
        <f t="shared" si="2"/>
        <v>5.85</v>
      </c>
      <c r="AQ23" s="1299">
        <f t="shared" si="2"/>
        <v>0.78900000000000003</v>
      </c>
      <c r="CB23" s="7"/>
      <c r="CC23" s="7"/>
    </row>
    <row r="24" spans="1:81" s="259" customFormat="1" ht="16.5" customHeight="1" thickBot="1" x14ac:dyDescent="0.3">
      <c r="A24" s="1733"/>
      <c r="B24" s="1810"/>
      <c r="C24" s="1734"/>
      <c r="D24" s="1813"/>
      <c r="E24" s="1814"/>
      <c r="F24" s="1744" t="s">
        <v>299</v>
      </c>
      <c r="G24" s="1840"/>
      <c r="H24" s="1300">
        <f t="shared" si="2"/>
        <v>974.0191026300356</v>
      </c>
      <c r="I24" s="1301">
        <f t="shared" si="2"/>
        <v>10.023</v>
      </c>
      <c r="J24" s="1302">
        <f t="shared" si="2"/>
        <v>3.282</v>
      </c>
      <c r="K24" s="1300">
        <f t="shared" si="2"/>
        <v>961.3535792365044</v>
      </c>
      <c r="L24" s="1301">
        <f t="shared" si="2"/>
        <v>9.8610000000000007</v>
      </c>
      <c r="M24" s="1302">
        <f t="shared" si="2"/>
        <v>3.33</v>
      </c>
      <c r="N24" s="1300">
        <f t="shared" si="2"/>
        <v>967.16473425817912</v>
      </c>
      <c r="O24" s="1301">
        <f t="shared" si="2"/>
        <v>9.911999999999999</v>
      </c>
      <c r="P24" s="1302">
        <f t="shared" si="2"/>
        <v>3.3780000000000001</v>
      </c>
      <c r="Q24" s="1300">
        <f t="shared" si="2"/>
        <v>1022.9449981369014</v>
      </c>
      <c r="R24" s="1301">
        <f t="shared" si="2"/>
        <v>10.533000000000001</v>
      </c>
      <c r="S24" s="1302">
        <f t="shared" si="2"/>
        <v>3.423</v>
      </c>
      <c r="T24" s="1300">
        <f t="shared" si="2"/>
        <v>1147.930523331107</v>
      </c>
      <c r="U24" s="1301">
        <f t="shared" si="2"/>
        <v>11.925000000000001</v>
      </c>
      <c r="V24" s="1302">
        <f t="shared" si="2"/>
        <v>3.5129999999999999</v>
      </c>
      <c r="W24" s="1300">
        <f t="shared" si="2"/>
        <v>1311.9301483107456</v>
      </c>
      <c r="X24" s="1301">
        <f t="shared" si="2"/>
        <v>13.638</v>
      </c>
      <c r="Y24" s="1302">
        <f t="shared" si="2"/>
        <v>3.9809999999999999</v>
      </c>
      <c r="Z24" s="1300">
        <f t="shared" si="2"/>
        <v>1507.5934183270983</v>
      </c>
      <c r="AA24" s="1301">
        <f t="shared" si="2"/>
        <v>15.671999999999999</v>
      </c>
      <c r="AB24" s="1302">
        <f t="shared" si="2"/>
        <v>4.5809999999999995</v>
      </c>
      <c r="AC24" s="1300">
        <f t="shared" si="2"/>
        <v>1585.5312099475686</v>
      </c>
      <c r="AD24" s="1301">
        <f t="shared" si="2"/>
        <v>16.347000000000001</v>
      </c>
      <c r="AE24" s="1302">
        <f t="shared" si="2"/>
        <v>4.6739999999999995</v>
      </c>
      <c r="AF24" s="1300">
        <f t="shared" si="2"/>
        <v>1632.4815131008754</v>
      </c>
      <c r="AG24" s="1301">
        <f t="shared" si="2"/>
        <v>16.746000000000002</v>
      </c>
      <c r="AH24" s="1302">
        <f t="shared" si="2"/>
        <v>4.7130000000000001</v>
      </c>
      <c r="AI24" s="1300">
        <f t="shared" si="2"/>
        <v>1636.9971333522412</v>
      </c>
      <c r="AJ24" s="1301">
        <f t="shared" si="2"/>
        <v>16.817999999999998</v>
      </c>
      <c r="AK24" s="1302">
        <f t="shared" si="2"/>
        <v>4.6349999999999998</v>
      </c>
      <c r="AL24" s="1300">
        <f t="shared" si="2"/>
        <v>1607.4575383251272</v>
      </c>
      <c r="AM24" s="1301">
        <f t="shared" si="2"/>
        <v>16.527000000000001</v>
      </c>
      <c r="AN24" s="1302">
        <f t="shared" si="2"/>
        <v>4.5030000000000001</v>
      </c>
      <c r="AO24" s="1300">
        <f t="shared" si="2"/>
        <v>1591.6388132386719</v>
      </c>
      <c r="AP24" s="1301">
        <f t="shared" si="2"/>
        <v>16.338000000000001</v>
      </c>
      <c r="AQ24" s="1302">
        <f t="shared" si="2"/>
        <v>4.5570000000000004</v>
      </c>
      <c r="CB24" s="7"/>
      <c r="CC24" s="7"/>
    </row>
    <row r="25" spans="1:81" s="259" customFormat="1" ht="16.5" customHeight="1" x14ac:dyDescent="0.25">
      <c r="A25" s="279" t="s">
        <v>33</v>
      </c>
      <c r="B25" s="1303">
        <f>COS(ATAN(E25))</f>
        <v>0.93042089157104368</v>
      </c>
      <c r="C25" s="281"/>
      <c r="D25" s="558" t="s">
        <v>34</v>
      </c>
      <c r="E25" s="1304">
        <v>0.39389999999999997</v>
      </c>
      <c r="F25" s="1304"/>
      <c r="G25" s="1305"/>
      <c r="H25" s="1303"/>
      <c r="I25" s="1303"/>
      <c r="J25" s="354"/>
      <c r="K25" s="1303"/>
      <c r="L25" s="1303"/>
      <c r="M25" s="354"/>
      <c r="N25" s="1303"/>
      <c r="O25" s="1303"/>
      <c r="P25" s="354"/>
      <c r="Q25" s="1303"/>
      <c r="R25" s="1303"/>
      <c r="S25" s="354"/>
      <c r="T25" s="1303"/>
      <c r="U25" s="1303"/>
      <c r="V25" s="354"/>
      <c r="W25" s="1303"/>
      <c r="X25" s="1303"/>
      <c r="Y25" s="354"/>
      <c r="Z25" s="1303"/>
      <c r="AA25" s="1303"/>
      <c r="AB25" s="354"/>
      <c r="AC25" s="1303"/>
      <c r="AD25" s="1303"/>
      <c r="AE25" s="354"/>
      <c r="AF25" s="1303"/>
      <c r="AG25" s="1303"/>
      <c r="AH25" s="354"/>
      <c r="AI25" s="1303"/>
      <c r="AJ25" s="1303"/>
      <c r="AK25" s="354"/>
      <c r="AL25" s="1303"/>
      <c r="AM25" s="1303"/>
      <c r="AN25" s="354"/>
      <c r="AO25" s="1303"/>
      <c r="AP25" s="1303"/>
      <c r="AQ25" s="1305"/>
    </row>
    <row r="26" spans="1:81" s="259" customFormat="1" ht="16.5" customHeight="1" x14ac:dyDescent="0.25">
      <c r="A26" s="362" t="s">
        <v>35</v>
      </c>
      <c r="B26" s="553">
        <f>COS(ATAN(E26))</f>
        <v>0.96447612971858732</v>
      </c>
      <c r="C26" s="395"/>
      <c r="D26" s="263" t="s">
        <v>36</v>
      </c>
      <c r="E26" s="1306">
        <v>0.27389999999999998</v>
      </c>
      <c r="F26" s="1306"/>
      <c r="G26" s="282"/>
      <c r="H26" s="553"/>
      <c r="I26" s="553"/>
      <c r="J26" s="260"/>
      <c r="K26" s="553"/>
      <c r="L26" s="553"/>
      <c r="M26" s="260"/>
      <c r="N26" s="553"/>
      <c r="O26" s="553"/>
      <c r="P26" s="260"/>
      <c r="Q26" s="553"/>
      <c r="R26" s="553"/>
      <c r="S26" s="260"/>
      <c r="T26" s="553"/>
      <c r="U26" s="553"/>
      <c r="V26" s="260"/>
      <c r="W26" s="553"/>
      <c r="X26" s="553"/>
      <c r="Y26" s="260"/>
      <c r="Z26" s="553"/>
      <c r="AA26" s="553"/>
      <c r="AB26" s="260"/>
      <c r="AC26" s="553"/>
      <c r="AD26" s="553"/>
      <c r="AE26" s="260"/>
      <c r="AF26" s="553"/>
      <c r="AG26" s="553"/>
      <c r="AH26" s="260"/>
      <c r="AI26" s="553"/>
      <c r="AJ26" s="553"/>
      <c r="AK26" s="260"/>
      <c r="AL26" s="553"/>
      <c r="AM26" s="553"/>
      <c r="AN26" s="260"/>
      <c r="AO26" s="553"/>
      <c r="AP26" s="553"/>
      <c r="AQ26" s="282"/>
    </row>
    <row r="27" spans="1:81" s="259" customFormat="1" ht="16.5" customHeight="1" thickBot="1" x14ac:dyDescent="0.3">
      <c r="A27" s="556" t="s">
        <v>302</v>
      </c>
      <c r="B27" s="554">
        <f>COS(ATAN(E27))</f>
        <v>0.91946811939543593</v>
      </c>
      <c r="C27" s="285"/>
      <c r="D27" s="557" t="s">
        <v>303</v>
      </c>
      <c r="E27" s="1307">
        <v>0.42759999999999998</v>
      </c>
      <c r="F27" s="1307"/>
      <c r="G27" s="287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7"/>
    </row>
    <row r="28" spans="1:81" s="259" customFormat="1" ht="16.5" customHeight="1" thickBot="1" x14ac:dyDescent="0.3">
      <c r="A28" s="289"/>
      <c r="B28" s="290"/>
      <c r="C28" s="290"/>
      <c r="D28" s="291"/>
      <c r="E28" s="292"/>
      <c r="F28" s="291"/>
      <c r="G28" s="292"/>
      <c r="H28" s="293"/>
      <c r="I28" s="291"/>
      <c r="J28" s="291"/>
      <c r="K28" s="293"/>
      <c r="L28" s="291"/>
      <c r="M28" s="291"/>
      <c r="N28" s="293"/>
      <c r="O28" s="291"/>
      <c r="P28" s="291"/>
      <c r="Q28" s="293"/>
      <c r="R28" s="291"/>
      <c r="S28" s="291"/>
      <c r="T28" s="293"/>
      <c r="U28" s="291"/>
      <c r="V28" s="291"/>
      <c r="W28" s="293"/>
      <c r="X28" s="291"/>
      <c r="Y28" s="291"/>
      <c r="Z28" s="293"/>
      <c r="AA28" s="291"/>
      <c r="AB28" s="291"/>
      <c r="AC28" s="293"/>
      <c r="AD28" s="291"/>
      <c r="AE28" s="291"/>
      <c r="AF28" s="293"/>
      <c r="AG28" s="291"/>
      <c r="AH28" s="291"/>
      <c r="AI28" s="293"/>
      <c r="AJ28" s="291"/>
      <c r="AK28" s="291"/>
      <c r="AL28" s="293"/>
      <c r="AM28" s="291"/>
      <c r="AN28" s="291"/>
      <c r="AO28" s="293"/>
      <c r="AP28" s="291"/>
      <c r="AQ28" s="291"/>
    </row>
    <row r="29" spans="1:81" s="259" customFormat="1" ht="16.5" customHeight="1" x14ac:dyDescent="0.25">
      <c r="A29" s="1800" t="s">
        <v>37</v>
      </c>
      <c r="B29" s="1801"/>
      <c r="C29" s="1801"/>
      <c r="D29" s="1770" t="s">
        <v>38</v>
      </c>
      <c r="E29" s="1771"/>
      <c r="F29" s="1771" t="s">
        <v>39</v>
      </c>
      <c r="G29" s="1772"/>
      <c r="H29" s="265" t="s">
        <v>17</v>
      </c>
      <c r="I29" s="266" t="s">
        <v>18</v>
      </c>
      <c r="J29" s="267" t="s">
        <v>19</v>
      </c>
      <c r="K29" s="265" t="s">
        <v>17</v>
      </c>
      <c r="L29" s="266" t="s">
        <v>18</v>
      </c>
      <c r="M29" s="267" t="s">
        <v>19</v>
      </c>
      <c r="N29" s="265" t="s">
        <v>17</v>
      </c>
      <c r="O29" s="266" t="s">
        <v>18</v>
      </c>
      <c r="P29" s="267" t="s">
        <v>19</v>
      </c>
      <c r="Q29" s="265" t="s">
        <v>17</v>
      </c>
      <c r="R29" s="266" t="s">
        <v>18</v>
      </c>
      <c r="S29" s="267" t="s">
        <v>19</v>
      </c>
      <c r="T29" s="265" t="s">
        <v>17</v>
      </c>
      <c r="U29" s="266" t="s">
        <v>18</v>
      </c>
      <c r="V29" s="267" t="s">
        <v>19</v>
      </c>
      <c r="W29" s="265" t="s">
        <v>17</v>
      </c>
      <c r="X29" s="266" t="s">
        <v>18</v>
      </c>
      <c r="Y29" s="267" t="s">
        <v>19</v>
      </c>
      <c r="Z29" s="265" t="s">
        <v>17</v>
      </c>
      <c r="AA29" s="266" t="s">
        <v>18</v>
      </c>
      <c r="AB29" s="267" t="s">
        <v>19</v>
      </c>
      <c r="AC29" s="265" t="s">
        <v>17</v>
      </c>
      <c r="AD29" s="266" t="s">
        <v>18</v>
      </c>
      <c r="AE29" s="267" t="s">
        <v>19</v>
      </c>
      <c r="AF29" s="265" t="s">
        <v>17</v>
      </c>
      <c r="AG29" s="266" t="s">
        <v>18</v>
      </c>
      <c r="AH29" s="267" t="s">
        <v>19</v>
      </c>
      <c r="AI29" s="265" t="s">
        <v>17</v>
      </c>
      <c r="AJ29" s="266" t="s">
        <v>18</v>
      </c>
      <c r="AK29" s="267" t="s">
        <v>19</v>
      </c>
      <c r="AL29" s="265" t="s">
        <v>17</v>
      </c>
      <c r="AM29" s="266" t="s">
        <v>18</v>
      </c>
      <c r="AN29" s="267" t="s">
        <v>19</v>
      </c>
      <c r="AO29" s="265" t="s">
        <v>17</v>
      </c>
      <c r="AP29" s="266" t="s">
        <v>18</v>
      </c>
      <c r="AQ29" s="267" t="s">
        <v>19</v>
      </c>
    </row>
    <row r="30" spans="1:81" s="259" customFormat="1" ht="16.5" customHeight="1" thickBot="1" x14ac:dyDescent="0.3">
      <c r="A30" s="1818" t="s">
        <v>40</v>
      </c>
      <c r="B30" s="1819"/>
      <c r="C30" s="1819"/>
      <c r="D30" s="294" t="s">
        <v>41</v>
      </c>
      <c r="E30" s="295" t="s">
        <v>42</v>
      </c>
      <c r="F30" s="296" t="s">
        <v>41</v>
      </c>
      <c r="G30" s="297" t="s">
        <v>42</v>
      </c>
      <c r="H30" s="268" t="s">
        <v>20</v>
      </c>
      <c r="I30" s="269" t="s">
        <v>21</v>
      </c>
      <c r="J30" s="270" t="s">
        <v>22</v>
      </c>
      <c r="K30" s="268" t="s">
        <v>20</v>
      </c>
      <c r="L30" s="269" t="s">
        <v>21</v>
      </c>
      <c r="M30" s="270" t="s">
        <v>22</v>
      </c>
      <c r="N30" s="268" t="s">
        <v>20</v>
      </c>
      <c r="O30" s="269" t="s">
        <v>21</v>
      </c>
      <c r="P30" s="270" t="s">
        <v>22</v>
      </c>
      <c r="Q30" s="268" t="s">
        <v>20</v>
      </c>
      <c r="R30" s="269" t="s">
        <v>21</v>
      </c>
      <c r="S30" s="270" t="s">
        <v>22</v>
      </c>
      <c r="T30" s="268" t="s">
        <v>20</v>
      </c>
      <c r="U30" s="269" t="s">
        <v>21</v>
      </c>
      <c r="V30" s="270" t="s">
        <v>22</v>
      </c>
      <c r="W30" s="268" t="s">
        <v>20</v>
      </c>
      <c r="X30" s="269" t="s">
        <v>21</v>
      </c>
      <c r="Y30" s="270" t="s">
        <v>22</v>
      </c>
      <c r="Z30" s="268" t="s">
        <v>20</v>
      </c>
      <c r="AA30" s="269" t="s">
        <v>21</v>
      </c>
      <c r="AB30" s="270" t="s">
        <v>22</v>
      </c>
      <c r="AC30" s="268" t="s">
        <v>20</v>
      </c>
      <c r="AD30" s="269" t="s">
        <v>21</v>
      </c>
      <c r="AE30" s="270" t="s">
        <v>22</v>
      </c>
      <c r="AF30" s="268" t="s">
        <v>20</v>
      </c>
      <c r="AG30" s="269" t="s">
        <v>21</v>
      </c>
      <c r="AH30" s="270" t="s">
        <v>22</v>
      </c>
      <c r="AI30" s="268" t="s">
        <v>20</v>
      </c>
      <c r="AJ30" s="269" t="s">
        <v>21</v>
      </c>
      <c r="AK30" s="270" t="s">
        <v>22</v>
      </c>
      <c r="AL30" s="268" t="s">
        <v>20</v>
      </c>
      <c r="AM30" s="269" t="s">
        <v>21</v>
      </c>
      <c r="AN30" s="270" t="s">
        <v>22</v>
      </c>
      <c r="AO30" s="268" t="s">
        <v>20</v>
      </c>
      <c r="AP30" s="269" t="s">
        <v>21</v>
      </c>
      <c r="AQ30" s="270" t="s">
        <v>22</v>
      </c>
    </row>
    <row r="31" spans="1:81" s="259" customFormat="1" ht="16.5" customHeight="1" x14ac:dyDescent="0.25">
      <c r="A31" s="1308" t="s">
        <v>304</v>
      </c>
      <c r="B31" s="1309" t="s">
        <v>305</v>
      </c>
      <c r="C31" s="1310"/>
      <c r="D31" s="301"/>
      <c r="E31" s="302"/>
      <c r="F31" s="303"/>
      <c r="G31" s="304"/>
      <c r="H31" s="1311">
        <f>SQRT(I31^2+J31^2)*1000/(1.73*H11)</f>
        <v>38.22542328262471</v>
      </c>
      <c r="I31" s="1280">
        <v>0.66839999999999999</v>
      </c>
      <c r="J31" s="1282">
        <v>0.16200000000000001</v>
      </c>
      <c r="K31" s="1311">
        <f>SQRT(L31^2+M31^2)*1000/(1.73*K11)</f>
        <v>38.208312658541978</v>
      </c>
      <c r="L31" s="1280">
        <v>0.66720000000000002</v>
      </c>
      <c r="M31" s="1282">
        <v>0.1656</v>
      </c>
      <c r="N31" s="1311">
        <f>SQRT(O31^2+P31^2)*1000/(1.73*N11)</f>
        <v>40.542798820949145</v>
      </c>
      <c r="O31" s="1280">
        <v>0.71040000000000003</v>
      </c>
      <c r="P31" s="1282">
        <v>0.16560000000000002</v>
      </c>
      <c r="Q31" s="1311">
        <f>SQRT(R31^2+S31^2)*1000/(1.73*Q11)</f>
        <v>43.210407433505317</v>
      </c>
      <c r="R31" s="1280">
        <v>0.75960000000000005</v>
      </c>
      <c r="S31" s="1282">
        <v>0.1656</v>
      </c>
      <c r="T31" s="1311">
        <f>SQRT(U31^2+V31^2)*1000/(1.73*T11)</f>
        <v>53.565940026654246</v>
      </c>
      <c r="U31" s="1280">
        <v>0.94679999999999997</v>
      </c>
      <c r="V31" s="1282">
        <v>0.18</v>
      </c>
      <c r="W31" s="1311">
        <f>SQRT(X31^2+Y31^2)*1000/(1.73*W11)</f>
        <v>61.268320419520606</v>
      </c>
      <c r="X31" s="1280">
        <v>1.08</v>
      </c>
      <c r="Y31" s="1282">
        <v>0.22080000000000002</v>
      </c>
      <c r="Z31" s="1311">
        <f>SQRT(AA31^2+AB31^2)*1000/(1.73*Z11)</f>
        <v>64.177031378258889</v>
      </c>
      <c r="AA31" s="1280">
        <v>1.1292</v>
      </c>
      <c r="AB31" s="1282">
        <v>0.2412</v>
      </c>
      <c r="AC31" s="1311">
        <f>SQRT(AD31^2+AE31^2)*1000/(1.73*AC11)</f>
        <v>69.212679187996997</v>
      </c>
      <c r="AD31" s="1280">
        <v>1.224</v>
      </c>
      <c r="AE31" s="1282">
        <v>0.22919999999999999</v>
      </c>
      <c r="AF31" s="1311">
        <f>SQRT(AG31^2+AH31^2)*1000/(1.73*AF11)</f>
        <v>76.516658012698485</v>
      </c>
      <c r="AG31" s="1280">
        <v>1.3428</v>
      </c>
      <c r="AH31" s="1282">
        <v>0.2364</v>
      </c>
      <c r="AI31" s="1311">
        <f>SQRT(AJ31^2+AK31^2)*1000/(1.73*AI11)</f>
        <v>77.039712052103624</v>
      </c>
      <c r="AJ31" s="1280">
        <v>1.3512</v>
      </c>
      <c r="AK31" s="1282">
        <v>0.2424</v>
      </c>
      <c r="AL31" s="1311">
        <f>SQRT(AM31^2+AN31^2)*1000/(1.73*AL11)</f>
        <v>77.757212692418932</v>
      </c>
      <c r="AM31" s="1280">
        <v>1.3644000000000001</v>
      </c>
      <c r="AN31" s="1282">
        <v>0.2412</v>
      </c>
      <c r="AO31" s="1311">
        <f>SQRT(AP31^2+AQ31^2)*1000/(1.73*AO11)</f>
        <v>77.377171104742914</v>
      </c>
      <c r="AP31" s="1280">
        <v>1.3595999999999999</v>
      </c>
      <c r="AQ31" s="1282">
        <v>0.22919999999999999</v>
      </c>
      <c r="AR31" s="1283">
        <f>I121+L121+O121+R121+U121+X121+AA121+AD121+AG121+AJ121+AM121+AP121+I31+L31+O31+R31+U31+X31+AA31+AD31+AG31+AJ31++AM31+AP31</f>
        <v>27.709200000000003</v>
      </c>
      <c r="AS31" s="1283">
        <f>J121+M121+P121+S121+V121+Y121+AB121+AE121+AH121+AK121+AN121+AQ121+J31+M31+P31+S31+V31+Y31+AB31+AE31+AH31+AK31++AN31+AQ31</f>
        <v>5.1911999999999994</v>
      </c>
    </row>
    <row r="32" spans="1:81" s="259" customFormat="1" ht="16.5" customHeight="1" x14ac:dyDescent="0.25">
      <c r="A32" s="1312" t="s">
        <v>306</v>
      </c>
      <c r="B32" s="1313" t="s">
        <v>307</v>
      </c>
      <c r="C32" s="1314"/>
      <c r="D32" s="311"/>
      <c r="E32" s="312"/>
      <c r="F32" s="313"/>
      <c r="G32" s="314"/>
      <c r="H32" s="1311">
        <f>SQRT(I32^2+J32^2)*1000/(1.73*H11)</f>
        <v>1.6680004874969045</v>
      </c>
      <c r="I32" s="1280">
        <v>0.03</v>
      </c>
      <c r="J32" s="1282">
        <v>8.0000000000000004E-4</v>
      </c>
      <c r="K32" s="1311">
        <f>SQRT(L32^2+M32^2)*1000/(1.73*K11)</f>
        <v>1.623095797994129</v>
      </c>
      <c r="L32" s="1280">
        <v>2.92E-2</v>
      </c>
      <c r="M32" s="1282">
        <v>4.0000000000000002E-4</v>
      </c>
      <c r="N32" s="1311">
        <f>SQRT(O32^2+P32^2)*1000/(1.73*N11)</f>
        <v>1.6235525149186101</v>
      </c>
      <c r="O32" s="1280">
        <v>2.9200000000000004E-2</v>
      </c>
      <c r="P32" s="1282">
        <v>8.0000000000000004E-4</v>
      </c>
      <c r="Q32" s="1311">
        <f>SQRT(R32^2+S32^2)*1000/(1.73*Q11)</f>
        <v>1.8900229938605733</v>
      </c>
      <c r="R32" s="1280">
        <v>3.4000000000000002E-2</v>
      </c>
      <c r="S32" s="1282">
        <v>6.0000000000000006E-4</v>
      </c>
      <c r="T32" s="1311">
        <f>SQRT(U32^2+V32^2)*1000/(1.73*T11)</f>
        <v>2.5915662361405629</v>
      </c>
      <c r="U32" s="1280">
        <v>4.6599999999999996E-2</v>
      </c>
      <c r="V32" s="1282">
        <v>1.6000000000000001E-3</v>
      </c>
      <c r="W32" s="1311">
        <f>SQRT(X32^2+Y32^2)*1000/(1.73*W11)</f>
        <v>2.8091958068355667</v>
      </c>
      <c r="X32" s="1280">
        <v>5.04E-2</v>
      </c>
      <c r="Y32" s="1282">
        <v>3.8E-3</v>
      </c>
      <c r="Z32" s="1311">
        <f>SQRT(AA32^2+AB32^2)*1000/(1.73*Z11)</f>
        <v>2.720527302132278</v>
      </c>
      <c r="AA32" s="1280">
        <v>4.8799999999999996E-2</v>
      </c>
      <c r="AB32" s="1282">
        <v>3.8E-3</v>
      </c>
      <c r="AC32" s="1311">
        <f>SQRT(AD32^2+AE32^2)*1000/(1.73*AC11)</f>
        <v>2.5707176129159071</v>
      </c>
      <c r="AD32" s="1280">
        <v>4.6200000000000005E-2</v>
      </c>
      <c r="AE32" s="1282">
        <v>2.2000000000000001E-3</v>
      </c>
      <c r="AF32" s="1311">
        <f>SQRT(AG32^2+AH32^2)*1000/(1.73*AF11)</f>
        <v>2.8975467648913056</v>
      </c>
      <c r="AG32" s="1280">
        <v>5.16E-2</v>
      </c>
      <c r="AH32" s="1282">
        <v>1.8E-3</v>
      </c>
      <c r="AI32" s="1311">
        <f>SQRT(AJ32^2+AK32^2)*1000/(1.73*AI11)</f>
        <v>2.8005334383235003</v>
      </c>
      <c r="AJ32" s="1280">
        <v>4.9799999999999997E-2</v>
      </c>
      <c r="AK32" s="1282">
        <v>3.2000000000000002E-3</v>
      </c>
      <c r="AL32" s="1311">
        <f>SQRT(AM32^2+AN32^2)*1000/(1.73*AL11)</f>
        <v>2.8334478235247444</v>
      </c>
      <c r="AM32" s="1280">
        <v>5.04E-2</v>
      </c>
      <c r="AN32" s="1282">
        <v>3.0000000000000001E-3</v>
      </c>
      <c r="AO32" s="1311">
        <f>SQRT(AP32^2+AQ32^2)*1000/(1.73*AO11)</f>
        <v>2.8908652910605919</v>
      </c>
      <c r="AP32" s="1280">
        <v>5.1400000000000008E-2</v>
      </c>
      <c r="AQ32" s="1282">
        <v>3.3999999999999998E-3</v>
      </c>
      <c r="AR32" s="1283">
        <f t="shared" ref="AR32:AS40" si="3">I122+L122+O122+R122+U122+X122+AA122+AD122+AG122+AJ122+AM122+AP122+I32+L32+O32+R32+U32+X32+AA32+AD32+AG32+AJ32++AM32+AP32</f>
        <v>1.2472000000000003</v>
      </c>
      <c r="AS32" s="1283">
        <f t="shared" si="3"/>
        <v>5.7800000000000011E-2</v>
      </c>
    </row>
    <row r="33" spans="1:49" s="259" customFormat="1" ht="16.5" customHeight="1" x14ac:dyDescent="0.25">
      <c r="A33" s="1312" t="s">
        <v>308</v>
      </c>
      <c r="B33" s="1313" t="s">
        <v>309</v>
      </c>
      <c r="C33" s="1314"/>
      <c r="D33" s="311"/>
      <c r="E33" s="312"/>
      <c r="F33" s="313"/>
      <c r="G33" s="314"/>
      <c r="H33" s="1311">
        <f>SQRT(I33^2+J33^2)*1000/(1.73*H11)</f>
        <v>41.420341362660359</v>
      </c>
      <c r="I33" s="1280">
        <v>0.74520000000000008</v>
      </c>
      <c r="J33" s="1282">
        <v>7.1999999999999989E-3</v>
      </c>
      <c r="K33" s="1311">
        <f>SQRT(L33^2+M33^2)*1000/(1.73*K11)</f>
        <v>41.018718343462183</v>
      </c>
      <c r="L33" s="1280">
        <v>0.73799999999999999</v>
      </c>
      <c r="M33" s="1282">
        <v>3.5999999999999995E-3</v>
      </c>
      <c r="N33" s="1311">
        <f>SQRT(O33^2+P33^2)*1000/(1.73*N11)</f>
        <v>40.819013234047873</v>
      </c>
      <c r="O33" s="1280">
        <v>0.73439999999999994</v>
      </c>
      <c r="P33" s="1282">
        <v>4.7999999999999996E-3</v>
      </c>
      <c r="Q33" s="1311">
        <f>SQRT(R33^2+S33^2)*1000/(1.73*Q11)</f>
        <v>40.484659848821693</v>
      </c>
      <c r="R33" s="1280">
        <v>0.72839999999999994</v>
      </c>
      <c r="S33" s="1282">
        <v>0</v>
      </c>
      <c r="T33" s="1311">
        <f>SQRT(U33^2+V33^2)*1000/(1.73*T11)</f>
        <v>44.15315836868448</v>
      </c>
      <c r="U33" s="1280">
        <v>0.79440000000000011</v>
      </c>
      <c r="V33" s="1282">
        <v>2.3999999999999998E-3</v>
      </c>
      <c r="W33" s="1311">
        <f>SQRT(X33^2+Y33^2)*1000/(1.73*W11)</f>
        <v>46.020888508780104</v>
      </c>
      <c r="X33" s="1280">
        <v>0.82799999999999996</v>
      </c>
      <c r="Y33" s="1282">
        <v>3.5999999999999995E-3</v>
      </c>
      <c r="Z33" s="1311">
        <f>SQRT(AA33^2+AB33^2)*1000/(1.73*Z11)</f>
        <v>48.155474449581234</v>
      </c>
      <c r="AA33" s="1280">
        <v>0.86640000000000006</v>
      </c>
      <c r="AB33" s="1282">
        <v>4.7999999999999996E-3</v>
      </c>
      <c r="AC33" s="1311">
        <f>SQRT(AD33^2+AE33^2)*1000/(1.73*AC11)</f>
        <v>51.890800356079225</v>
      </c>
      <c r="AD33" s="1280">
        <v>0.93359999999999999</v>
      </c>
      <c r="AE33" s="1282">
        <v>6.0000000000000001E-3</v>
      </c>
      <c r="AF33" s="1311">
        <f>SQRT(AG33^2+AH33^2)*1000/(1.73*AF11)</f>
        <v>52.663576863714887</v>
      </c>
      <c r="AG33" s="1280">
        <v>0.93840000000000001</v>
      </c>
      <c r="AH33" s="1282">
        <v>4.7999999999999996E-3</v>
      </c>
      <c r="AI33" s="1311">
        <f>SQRT(AJ33^2+AK33^2)*1000/(1.73*AI11)</f>
        <v>51.922804381732043</v>
      </c>
      <c r="AJ33" s="1280">
        <v>0.92520000000000002</v>
      </c>
      <c r="AK33" s="1282">
        <v>4.7999999999999996E-3</v>
      </c>
      <c r="AL33" s="1311">
        <f>SQRT(AM33^2+AN33^2)*1000/(1.73*AL11)</f>
        <v>53.608409000948988</v>
      </c>
      <c r="AM33" s="1280">
        <v>0.95520000000000005</v>
      </c>
      <c r="AN33" s="1282">
        <v>9.5999999999999992E-3</v>
      </c>
      <c r="AO33" s="1311">
        <f>SQRT(AP33^2+AQ33^2)*1000/(1.73*AO11)</f>
        <v>51.518746783424248</v>
      </c>
      <c r="AP33" s="1280">
        <v>0.91800000000000004</v>
      </c>
      <c r="AQ33" s="1282">
        <v>4.7999999999999996E-3</v>
      </c>
      <c r="AR33" s="1283">
        <f t="shared" si="3"/>
        <v>20.718</v>
      </c>
      <c r="AS33" s="1283">
        <f t="shared" si="3"/>
        <v>0.1104</v>
      </c>
    </row>
    <row r="34" spans="1:49" s="259" customFormat="1" ht="16.5" customHeight="1" x14ac:dyDescent="0.25">
      <c r="A34" s="1312" t="s">
        <v>310</v>
      </c>
      <c r="B34" s="1313" t="s">
        <v>311</v>
      </c>
      <c r="C34" s="1314"/>
      <c r="D34" s="311"/>
      <c r="E34" s="312"/>
      <c r="F34" s="313"/>
      <c r="G34" s="314"/>
      <c r="H34" s="1311">
        <f>SQRT(I34^2+J34^2)*1000/(1.73*H11)</f>
        <v>8.8559288387821322</v>
      </c>
      <c r="I34" s="1280">
        <v>0.15660000000000002</v>
      </c>
      <c r="J34" s="1282">
        <v>2.9399999999999999E-2</v>
      </c>
      <c r="K34" s="1311">
        <f>SQRT(L34^2+M34^2)*1000/(1.73*K11)</f>
        <v>8.567555684019343</v>
      </c>
      <c r="L34" s="1280">
        <v>0.1512</v>
      </c>
      <c r="M34" s="1282">
        <v>0.03</v>
      </c>
      <c r="N34" s="1311">
        <f>SQRT(O34^2+P34^2)*1000/(1.73*N11)</f>
        <v>8.5021445869154917</v>
      </c>
      <c r="O34" s="1280">
        <v>0.15</v>
      </c>
      <c r="P34" s="1282">
        <v>0.03</v>
      </c>
      <c r="Q34" s="1311">
        <f>SQRT(R34^2+S34^2)*1000/(1.73*Q11)</f>
        <v>9.1008696738562431</v>
      </c>
      <c r="R34" s="1280">
        <v>0.16140000000000002</v>
      </c>
      <c r="S34" s="1282">
        <v>2.7600000000000003E-2</v>
      </c>
      <c r="T34" s="1311">
        <f>SQRT(U34^2+V34^2)*1000/(1.73*T11)</f>
        <v>11.008932521171827</v>
      </c>
      <c r="U34" s="1280">
        <v>0.19560000000000002</v>
      </c>
      <c r="V34" s="1282">
        <v>3.1200000000000002E-2</v>
      </c>
      <c r="W34" s="1311">
        <f>SQRT(X34^2+Y34^2)*1000/(1.73*W11)</f>
        <v>14.012734306509047</v>
      </c>
      <c r="X34" s="1280">
        <v>0.246</v>
      </c>
      <c r="Y34" s="1282">
        <v>5.5200000000000006E-2</v>
      </c>
      <c r="Z34" s="1311">
        <f>SQRT(AA34^2+AB34^2)*1000/(1.73*Z11)</f>
        <v>14.130530461682277</v>
      </c>
      <c r="AA34" s="1280">
        <v>0.24719999999999998</v>
      </c>
      <c r="AB34" s="1282">
        <v>5.9400000000000001E-2</v>
      </c>
      <c r="AC34" s="1311">
        <f>SQRT(AD34^2+AE34^2)*1000/(1.73*AC11)</f>
        <v>16.186776592477493</v>
      </c>
      <c r="AD34" s="1280">
        <v>0.28560000000000002</v>
      </c>
      <c r="AE34" s="1282">
        <v>5.7000000000000002E-2</v>
      </c>
      <c r="AF34" s="1311">
        <f>SQRT(AG34^2+AH34^2)*1000/(1.73*AF11)</f>
        <v>16.793785209195068</v>
      </c>
      <c r="AG34" s="1280">
        <v>0.29399999999999998</v>
      </c>
      <c r="AH34" s="1282">
        <v>5.5799999999999995E-2</v>
      </c>
      <c r="AI34" s="1311">
        <f>SQRT(AJ34^2+AK34^2)*1000/(1.73*AI11)</f>
        <v>17.296392204244011</v>
      </c>
      <c r="AJ34" s="1280">
        <v>0.30299999999999999</v>
      </c>
      <c r="AK34" s="1282">
        <v>5.6399999999999999E-2</v>
      </c>
      <c r="AL34" s="1311">
        <f>SQRT(AM34^2+AN34^2)*1000/(1.73*AL11)</f>
        <v>16.853731012178276</v>
      </c>
      <c r="AM34" s="1280">
        <v>0.29519999999999996</v>
      </c>
      <c r="AN34" s="1282">
        <v>5.5200000000000006E-2</v>
      </c>
      <c r="AO34" s="1311">
        <f>SQRT(AP34^2+AQ34^2)*1000/(1.73*AO11)</f>
        <v>16.715151035474893</v>
      </c>
      <c r="AP34" s="1280">
        <v>0.2928</v>
      </c>
      <c r="AQ34" s="1282">
        <v>5.4600000000000003E-2</v>
      </c>
      <c r="AR34" s="1283">
        <f t="shared" si="3"/>
        <v>6.3630000000000004</v>
      </c>
      <c r="AS34" s="1283">
        <f t="shared" si="3"/>
        <v>1.0488000000000002</v>
      </c>
    </row>
    <row r="35" spans="1:49" s="259" customFormat="1" ht="16.5" customHeight="1" x14ac:dyDescent="0.25">
      <c r="A35" s="1312" t="s">
        <v>312</v>
      </c>
      <c r="B35" s="1313" t="s">
        <v>313</v>
      </c>
      <c r="C35" s="1314"/>
      <c r="D35" s="311"/>
      <c r="E35" s="312"/>
      <c r="F35" s="313"/>
      <c r="G35" s="314"/>
      <c r="H35" s="1311">
        <f>SQRT(I35^2+J35^2)*1000/(1.73*H11)</f>
        <v>5.6985351791802117</v>
      </c>
      <c r="I35" s="1280">
        <v>9.6000000000000002E-2</v>
      </c>
      <c r="J35" s="1282">
        <v>3.5999999999999997E-2</v>
      </c>
      <c r="K35" s="1311">
        <f>SQRT(L35^2+M35^2)*1000/(1.73*K11)</f>
        <v>5.5052743446010695</v>
      </c>
      <c r="L35" s="1280">
        <v>9.1800000000000007E-2</v>
      </c>
      <c r="M35" s="1282">
        <v>3.7200000000000004E-2</v>
      </c>
      <c r="N35" s="1311">
        <f>SQRT(O35^2+P35^2)*1000/(1.73*N11)</f>
        <v>5.4309392309424354</v>
      </c>
      <c r="O35" s="1280">
        <v>9.06E-2</v>
      </c>
      <c r="P35" s="1282">
        <v>3.6600000000000001E-2</v>
      </c>
      <c r="Q35" s="1311">
        <f>SQRT(R35^2+S35^2)*1000/(1.73*Q11)</f>
        <v>6.1200905719632521</v>
      </c>
      <c r="R35" s="1280">
        <v>0.1032</v>
      </c>
      <c r="S35" s="1282">
        <v>3.8399999999999997E-2</v>
      </c>
      <c r="T35" s="1311">
        <f>SQRT(U35^2+V35^2)*1000/(1.73*T11)</f>
        <v>7.311464095835535</v>
      </c>
      <c r="U35" s="1280">
        <v>0.126</v>
      </c>
      <c r="V35" s="1282">
        <v>3.78E-2</v>
      </c>
      <c r="W35" s="1311">
        <f>SQRT(X35^2+Y35^2)*1000/(1.73*W11)</f>
        <v>8.38790617947814</v>
      </c>
      <c r="X35" s="1280">
        <v>0.14460000000000001</v>
      </c>
      <c r="Y35" s="1282">
        <v>4.3200000000000002E-2</v>
      </c>
      <c r="Z35" s="1311">
        <f>SQRT(AA35^2+AB35^2)*1000/(1.73*Z11)</f>
        <v>8.0789303258379412</v>
      </c>
      <c r="AA35" s="1280">
        <v>0.13860000000000003</v>
      </c>
      <c r="AB35" s="1282">
        <v>4.3799999999999999E-2</v>
      </c>
      <c r="AC35" s="1311">
        <f>SQRT(AD35^2+AE35^2)*1000/(1.73*AC11)</f>
        <v>7.9888843938802463</v>
      </c>
      <c r="AD35" s="1280">
        <v>0.13800000000000001</v>
      </c>
      <c r="AE35" s="1282">
        <v>4.02E-2</v>
      </c>
      <c r="AF35" s="1311">
        <f>SQRT(AG35^2+AH35^2)*1000/(1.73*AF11)</f>
        <v>8.2606087874300673</v>
      </c>
      <c r="AG35" s="1280">
        <v>0.1416</v>
      </c>
      <c r="AH35" s="1282">
        <v>4.02E-2</v>
      </c>
      <c r="AI35" s="1311">
        <f>SQRT(AJ35^2+AK35^2)*1000/(1.73*AI11)</f>
        <v>9.5960255199510041</v>
      </c>
      <c r="AJ35" s="1280">
        <v>0.1656</v>
      </c>
      <c r="AK35" s="1282">
        <v>4.2599999999999999E-2</v>
      </c>
      <c r="AL35" s="1311">
        <f>SQRT(AM35^2+AN35^2)*1000/(1.73*AL11)</f>
        <v>9.3942252017214845</v>
      </c>
      <c r="AM35" s="1280">
        <v>0.16140000000000002</v>
      </c>
      <c r="AN35" s="1282">
        <v>4.4400000000000002E-2</v>
      </c>
      <c r="AO35" s="1311">
        <f>SQRT(AP35^2+AQ35^2)*1000/(1.73*AO11)</f>
        <v>9.10238720843099</v>
      </c>
      <c r="AP35" s="1280">
        <v>0.156</v>
      </c>
      <c r="AQ35" s="1282">
        <v>4.4400000000000009E-2</v>
      </c>
      <c r="AR35" s="1283">
        <f t="shared" si="3"/>
        <v>3.7746</v>
      </c>
      <c r="AS35" s="1283">
        <f t="shared" si="3"/>
        <v>0.98819999999999997</v>
      </c>
    </row>
    <row r="36" spans="1:49" s="259" customFormat="1" ht="16.5" customHeight="1" x14ac:dyDescent="0.25">
      <c r="A36" s="1312" t="s">
        <v>314</v>
      </c>
      <c r="B36" s="1313" t="s">
        <v>315</v>
      </c>
      <c r="C36" s="1314"/>
      <c r="D36" s="311"/>
      <c r="E36" s="312"/>
      <c r="F36" s="313"/>
      <c r="G36" s="314"/>
      <c r="H36" s="1311">
        <f>SQRT(I36^2+J36^2)*1000/(1.73*H19)</f>
        <v>6.5997646801611447</v>
      </c>
      <c r="I36" s="1280">
        <v>0.11849999999999999</v>
      </c>
      <c r="J36" s="1282">
        <v>2.46E-2</v>
      </c>
      <c r="K36" s="1311">
        <f>SQRT(L36^2+M36^2)*1000/(1.73*K19)</f>
        <v>6.522589447635152</v>
      </c>
      <c r="L36" s="1280">
        <v>0.1173</v>
      </c>
      <c r="M36" s="1282">
        <v>2.3399999999999997E-2</v>
      </c>
      <c r="N36" s="1311">
        <f>SQRT(O36^2+P36^2)*1000/(1.73*N19)</f>
        <v>6.5290692229606684</v>
      </c>
      <c r="O36" s="1280">
        <v>0.11730000000000002</v>
      </c>
      <c r="P36" s="1282">
        <v>2.4E-2</v>
      </c>
      <c r="Q36" s="1311">
        <f>SQRT(R36^2+S36^2)*1000/(1.73*Q19)</f>
        <v>6.7407576605531965</v>
      </c>
      <c r="R36" s="1280">
        <v>0.1212</v>
      </c>
      <c r="S36" s="1282">
        <v>2.4300000000000002E-2</v>
      </c>
      <c r="T36" s="1311">
        <f>SQRT(U36^2+V36^2)*1000/(1.73*T19)</f>
        <v>7.4276507613396436</v>
      </c>
      <c r="U36" s="1280">
        <v>0.1338</v>
      </c>
      <c r="V36" s="1282">
        <v>2.5499999999999998E-2</v>
      </c>
      <c r="W36" s="1311">
        <f>SQRT(X36^2+Y36^2)*1000/(1.73*W19)</f>
        <v>7.6662937161260638</v>
      </c>
      <c r="X36" s="1280">
        <v>0.1368</v>
      </c>
      <c r="Y36" s="1282">
        <v>3.2399999999999998E-2</v>
      </c>
      <c r="Z36" s="1311">
        <f>SQRT(AA36^2+AB36^2)*1000/(1.73*Z19)</f>
        <v>8.9758506626143717</v>
      </c>
      <c r="AA36" s="1280">
        <v>0.16019999999999998</v>
      </c>
      <c r="AB36" s="1282">
        <v>3.78E-2</v>
      </c>
      <c r="AC36" s="1311">
        <f>SQRT(AD36^2+AE36^2)*1000/(1.73*AC19)</f>
        <v>8.5895939486695241</v>
      </c>
      <c r="AD36" s="1280">
        <v>0.15</v>
      </c>
      <c r="AE36" s="1282">
        <v>3.7200000000000004E-2</v>
      </c>
      <c r="AF36" s="1311">
        <f>SQRT(AG36^2+AH36^2)*1000/(1.73*AF19)</f>
        <v>8.6907940113471174</v>
      </c>
      <c r="AG36" s="1280">
        <v>0.1515</v>
      </c>
      <c r="AH36" s="1282">
        <v>3.8700000000000005E-2</v>
      </c>
      <c r="AI36" s="1311">
        <f>SQRT(AJ36^2+AK36^2)*1000/(1.73*AI19)</f>
        <v>9.1032827456788592</v>
      </c>
      <c r="AJ36" s="1280">
        <v>0.15869999999999998</v>
      </c>
      <c r="AK36" s="1282">
        <v>4.0500000000000001E-2</v>
      </c>
      <c r="AL36" s="1311">
        <f>SQRT(AM36^2+AN36^2)*1000/(1.73*AL19)</f>
        <v>8.6745274968672064</v>
      </c>
      <c r="AM36" s="1280">
        <v>0.1515</v>
      </c>
      <c r="AN36" s="1282">
        <v>3.7499999999999999E-2</v>
      </c>
      <c r="AO36" s="1311">
        <f>SQRT(AP36^2+AQ36^2)*1000/(1.73*AO19)</f>
        <v>8.7636831463157598</v>
      </c>
      <c r="AP36" s="1280">
        <v>0.1527</v>
      </c>
      <c r="AQ36" s="1282">
        <v>3.9299999999999995E-2</v>
      </c>
      <c r="AR36" s="1283">
        <f t="shared" si="3"/>
        <v>3.6606000000000001</v>
      </c>
      <c r="AS36" s="1283">
        <f t="shared" si="3"/>
        <v>0.88649999999999973</v>
      </c>
    </row>
    <row r="37" spans="1:49" s="259" customFormat="1" ht="16.5" customHeight="1" x14ac:dyDescent="0.25">
      <c r="A37" s="1312" t="s">
        <v>316</v>
      </c>
      <c r="B37" s="1313" t="s">
        <v>317</v>
      </c>
      <c r="C37" s="1314"/>
      <c r="D37" s="311"/>
      <c r="E37" s="312"/>
      <c r="F37" s="313"/>
      <c r="G37" s="314"/>
      <c r="H37" s="1311">
        <f>SQRT(I37^2+J37^2)*1000/(1.73*H19)</f>
        <v>9.9565634402949428</v>
      </c>
      <c r="I37" s="1280">
        <v>0.17460000000000003</v>
      </c>
      <c r="J37" s="1282">
        <v>5.3400000000000003E-2</v>
      </c>
      <c r="K37" s="1311">
        <f>SQRT(L37^2+M37^2)*1000/(1.73*K19)</f>
        <v>9.8436182272346251</v>
      </c>
      <c r="L37" s="1280">
        <v>0.17280000000000001</v>
      </c>
      <c r="M37" s="1282">
        <v>5.2200000000000003E-2</v>
      </c>
      <c r="N37" s="1311">
        <f>SQRT(O37^2+P37^2)*1000/(1.73*N19)</f>
        <v>9.759299285432153</v>
      </c>
      <c r="O37" s="1280">
        <v>0.17100000000000001</v>
      </c>
      <c r="P37" s="1282">
        <v>5.28E-2</v>
      </c>
      <c r="Q37" s="1311">
        <f>SQRT(R37^2+S37^2)*1000/(1.73*Q19)</f>
        <v>10.498856142119072</v>
      </c>
      <c r="R37" s="1280">
        <v>0.18480000000000002</v>
      </c>
      <c r="S37" s="1282">
        <v>5.3999999999999999E-2</v>
      </c>
      <c r="T37" s="1311">
        <f>SQRT(U37^2+V37^2)*1000/(1.73*T19)</f>
        <v>13.412253142062349</v>
      </c>
      <c r="U37" s="1280">
        <v>0.23939999999999997</v>
      </c>
      <c r="V37" s="1282">
        <v>5.6400000000000006E-2</v>
      </c>
      <c r="W37" s="1311">
        <f>SQRT(X37^2+Y37^2)*1000/(1.73*W19)</f>
        <v>14.88722750653355</v>
      </c>
      <c r="X37" s="1280">
        <v>0.26520000000000005</v>
      </c>
      <c r="Y37" s="1282">
        <v>6.480000000000001E-2</v>
      </c>
      <c r="Z37" s="1311">
        <f>SQRT(AA37^2+AB37^2)*1000/(1.73*Z19)</f>
        <v>14.855409617969466</v>
      </c>
      <c r="AA37" s="1280">
        <v>0.26400000000000001</v>
      </c>
      <c r="AB37" s="1282">
        <v>6.720000000000001E-2</v>
      </c>
      <c r="AC37" s="1311">
        <f>SQRT(AD37^2+AE37^2)*1000/(1.73*AC19)</f>
        <v>16.386572011422622</v>
      </c>
      <c r="AD37" s="1280">
        <v>0.28620000000000001</v>
      </c>
      <c r="AE37" s="1282">
        <v>7.0800000000000002E-2</v>
      </c>
      <c r="AF37" s="1311">
        <f>SQRT(AG37^2+AH37^2)*1000/(1.73*AF19)</f>
        <v>16.987014505535019</v>
      </c>
      <c r="AG37" s="1280">
        <v>0.29760000000000003</v>
      </c>
      <c r="AH37" s="1282">
        <v>6.9599999999999995E-2</v>
      </c>
      <c r="AI37" s="1311">
        <f>SQRT(AJ37^2+AK37^2)*1000/(1.73*AI19)</f>
        <v>17.709502955573672</v>
      </c>
      <c r="AJ37" s="1280">
        <v>0.31080000000000002</v>
      </c>
      <c r="AK37" s="1282">
        <v>7.0199999999999985E-2</v>
      </c>
      <c r="AL37" s="1311">
        <f>SQRT(AM37^2+AN37^2)*1000/(1.73*AL19)</f>
        <v>18.671750660013451</v>
      </c>
      <c r="AM37" s="1280">
        <v>0.3276</v>
      </c>
      <c r="AN37" s="1282">
        <v>7.4400000000000008E-2</v>
      </c>
      <c r="AO37" s="1311">
        <f>SQRT(AP37^2+AQ37^2)*1000/(1.73*AO19)</f>
        <v>17.842852204148517</v>
      </c>
      <c r="AP37" s="1280">
        <v>0.312</v>
      </c>
      <c r="AQ37" s="1282">
        <v>7.5600000000000001E-2</v>
      </c>
      <c r="AR37" s="1283">
        <f t="shared" si="3"/>
        <v>6.664200000000001</v>
      </c>
      <c r="AS37" s="1283">
        <f t="shared" si="3"/>
        <v>1.5744000000000002</v>
      </c>
    </row>
    <row r="38" spans="1:49" s="259" customFormat="1" ht="16.5" customHeight="1" x14ac:dyDescent="0.25">
      <c r="A38" s="1312" t="s">
        <v>318</v>
      </c>
      <c r="B38" s="1313" t="s">
        <v>319</v>
      </c>
      <c r="C38" s="1314"/>
      <c r="D38" s="311"/>
      <c r="E38" s="312"/>
      <c r="F38" s="313"/>
      <c r="G38" s="314"/>
      <c r="H38" s="1311">
        <f>SQRT(I38^2+J38^2)*1000/(1.73*H19)</f>
        <v>3.6972407023666709</v>
      </c>
      <c r="I38" s="1280">
        <v>6.720000000000001E-2</v>
      </c>
      <c r="J38" s="1282">
        <v>8.9999999999999993E-3</v>
      </c>
      <c r="K38" s="1311">
        <f>SQRT(L38^2+M38^2)*1000/(1.73*K19)</f>
        <v>3.5956616256131522</v>
      </c>
      <c r="L38" s="1280">
        <v>6.54E-2</v>
      </c>
      <c r="M38" s="1282">
        <v>8.4000000000000012E-3</v>
      </c>
      <c r="N38" s="1311">
        <f>SQRT(O38^2+P38^2)*1000/(1.73*N19)</f>
        <v>3.6281163770869092</v>
      </c>
      <c r="O38" s="1280">
        <v>6.6000000000000003E-2</v>
      </c>
      <c r="P38" s="1282">
        <v>8.4000000000000012E-3</v>
      </c>
      <c r="Q38" s="1311">
        <f>SQRT(R38^2+S38^2)*1000/(1.73*Q19)</f>
        <v>3.5956616256131522</v>
      </c>
      <c r="R38" s="1280">
        <v>6.54E-2</v>
      </c>
      <c r="S38" s="1282">
        <v>8.4000000000000012E-3</v>
      </c>
      <c r="T38" s="1311">
        <f>SQRT(U38^2+V38^2)*1000/(1.73*T19)</f>
        <v>3.8841948487495723</v>
      </c>
      <c r="U38" s="1280">
        <v>7.0800000000000002E-2</v>
      </c>
      <c r="V38" s="1282">
        <v>7.8000000000000005E-3</v>
      </c>
      <c r="W38" s="1311">
        <f>SQRT(X38^2+Y38^2)*1000/(1.73*W19)</f>
        <v>4.1275178381148914</v>
      </c>
      <c r="X38" s="1280">
        <v>7.4999999999999997E-2</v>
      </c>
      <c r="Y38" s="1282">
        <v>1.0199999999999999E-2</v>
      </c>
      <c r="Z38" s="1311">
        <f>SQRT(AA38^2+AB38^2)*1000/(1.73*Z19)</f>
        <v>4.0867258078632762</v>
      </c>
      <c r="AA38" s="1280">
        <v>7.4400000000000008E-2</v>
      </c>
      <c r="AB38" s="1282">
        <v>8.9999999999999993E-3</v>
      </c>
      <c r="AC38" s="1311">
        <f>SQRT(AD38^2+AE38^2)*1000/(1.73*AC19)</f>
        <v>2.9030138540889769</v>
      </c>
      <c r="AD38" s="1280">
        <v>5.2200000000000003E-2</v>
      </c>
      <c r="AE38" s="1282">
        <v>1.8E-3</v>
      </c>
      <c r="AF38" s="1311">
        <f>SQRT(AG38^2+AH38^2)*1000/(1.73*AF19)</f>
        <v>3.202985667902158</v>
      </c>
      <c r="AG38" s="1280">
        <v>5.7599999999999998E-2</v>
      </c>
      <c r="AH38" s="1282">
        <v>1.8E-3</v>
      </c>
      <c r="AI38" s="1311">
        <f>SQRT(AJ38^2+AK38^2)*1000/(1.73*AI19)</f>
        <v>3.2021175324565059</v>
      </c>
      <c r="AJ38" s="1280">
        <v>5.7599999999999998E-2</v>
      </c>
      <c r="AK38" s="1282">
        <v>1.2000000000000001E-3</v>
      </c>
      <c r="AL38" s="1311">
        <f>SQRT(AM38^2+AN38^2)*1000/(1.73*AL19)</f>
        <v>3.3021409501801542</v>
      </c>
      <c r="AM38" s="1280">
        <v>5.9400000000000001E-2</v>
      </c>
      <c r="AN38" s="1282">
        <v>1.2000000000000001E-3</v>
      </c>
      <c r="AO38" s="1311">
        <f>SQRT(AP38^2+AQ38^2)*1000/(1.73*AO19)</f>
        <v>3.5363198421224906</v>
      </c>
      <c r="AP38" s="1280">
        <v>6.3600000000000004E-2</v>
      </c>
      <c r="AQ38" s="1282">
        <v>1.8E-3</v>
      </c>
      <c r="AR38" s="1283">
        <f t="shared" si="3"/>
        <v>1.7826</v>
      </c>
      <c r="AS38" s="1283">
        <f t="shared" si="3"/>
        <v>0.15780000000000002</v>
      </c>
    </row>
    <row r="39" spans="1:49" s="259" customFormat="1" ht="16.5" customHeight="1" x14ac:dyDescent="0.25">
      <c r="A39" s="1312" t="s">
        <v>320</v>
      </c>
      <c r="B39" s="1313" t="s">
        <v>321</v>
      </c>
      <c r="C39" s="1314"/>
      <c r="D39" s="311"/>
      <c r="E39" s="312"/>
      <c r="F39" s="313"/>
      <c r="G39" s="314"/>
      <c r="H39" s="1311">
        <f>SQRT(I39^2+J39^2)*1000/(1.73*H19)</f>
        <v>45.844647051094277</v>
      </c>
      <c r="I39" s="1280">
        <v>0.83520000000000005</v>
      </c>
      <c r="J39" s="1282">
        <v>9.6000000000000002E-2</v>
      </c>
      <c r="K39" s="1311">
        <f>SQRT(L39^2+M39^2)*1000/(1.73*K19)</f>
        <v>45.777533167039955</v>
      </c>
      <c r="L39" s="1280">
        <v>0.83279999999999998</v>
      </c>
      <c r="M39" s="1282">
        <v>0.1056</v>
      </c>
      <c r="N39" s="1311">
        <f>SQRT(O39^2+P39^2)*1000/(1.73*N19)</f>
        <v>44.927054215564311</v>
      </c>
      <c r="O39" s="1280">
        <v>0.81840000000000013</v>
      </c>
      <c r="P39" s="1282">
        <v>9.4800000000000009E-2</v>
      </c>
      <c r="Q39" s="1311">
        <f>SQRT(R39^2+S39^2)*1000/(1.73*Q19)</f>
        <v>45.462193051091994</v>
      </c>
      <c r="R39" s="1280">
        <v>0.82799999999999996</v>
      </c>
      <c r="S39" s="1282">
        <v>9.7200000000000009E-2</v>
      </c>
      <c r="T39" s="1311">
        <f>SQRT(U39^2+V39^2)*1000/(1.73*T19)</f>
        <v>46.946657211333502</v>
      </c>
      <c r="U39" s="1280">
        <v>0.85680000000000001</v>
      </c>
      <c r="V39" s="1282">
        <v>8.4000000000000005E-2</v>
      </c>
      <c r="W39" s="1311">
        <f>SQRT(X39^2+Y39^2)*1000/(1.73*W19)</f>
        <v>50.520126628793832</v>
      </c>
      <c r="X39" s="1280">
        <v>0.9204</v>
      </c>
      <c r="Y39" s="1282">
        <v>0.1056</v>
      </c>
      <c r="Z39" s="1311">
        <f>SQRT(AA39^2+AB39^2)*1000/(1.73*Z19)</f>
        <v>51.582741295037373</v>
      </c>
      <c r="AA39" s="1280">
        <v>0.93959999999999999</v>
      </c>
      <c r="AB39" s="1282">
        <v>0.10920000000000001</v>
      </c>
      <c r="AC39" s="1311">
        <f>SQRT(AD39^2+AE39^2)*1000/(1.73*AC19)</f>
        <v>54.062368017672014</v>
      </c>
      <c r="AD39" s="1280">
        <v>0.96720000000000006</v>
      </c>
      <c r="AE39" s="1282">
        <v>0.1032</v>
      </c>
      <c r="AF39" s="1311">
        <f>SQRT(AG39^2+AH39^2)*1000/(1.73*AF19)</f>
        <v>54.565571073520061</v>
      </c>
      <c r="AG39" s="1280">
        <v>0.9768</v>
      </c>
      <c r="AH39" s="1282">
        <v>9.8400000000000001E-2</v>
      </c>
      <c r="AI39" s="1311">
        <f>SQRT(AJ39^2+AK39^2)*1000/(1.73*AI19)</f>
        <v>56.782223387248131</v>
      </c>
      <c r="AJ39" s="1280">
        <v>1.0164</v>
      </c>
      <c r="AK39" s="1282">
        <v>0.10319999999999999</v>
      </c>
      <c r="AL39" s="1311">
        <f>SQRT(AM39^2+AN39^2)*1000/(1.73*AL19)</f>
        <v>56.164985570116698</v>
      </c>
      <c r="AM39" s="1280">
        <v>1.0055999999999998</v>
      </c>
      <c r="AN39" s="1282">
        <v>9.9599999999999994E-2</v>
      </c>
      <c r="AO39" s="1311">
        <f>SQRT(AP39^2+AQ39^2)*1000/(1.73*AO19)</f>
        <v>54.79896397346355</v>
      </c>
      <c r="AP39" s="1280">
        <v>0.98040000000000005</v>
      </c>
      <c r="AQ39" s="1282">
        <v>0.10440000000000001</v>
      </c>
      <c r="AR39" s="1283">
        <f t="shared" si="3"/>
        <v>22.801199999999998</v>
      </c>
      <c r="AS39" s="1283">
        <f t="shared" si="3"/>
        <v>2.3784000000000001</v>
      </c>
    </row>
    <row r="40" spans="1:49" s="259" customFormat="1" ht="16.5" customHeight="1" thickBot="1" x14ac:dyDescent="0.3">
      <c r="A40" s="1312" t="s">
        <v>322</v>
      </c>
      <c r="B40" s="1313" t="s">
        <v>323</v>
      </c>
      <c r="C40" s="1314"/>
      <c r="D40" s="311"/>
      <c r="E40" s="312"/>
      <c r="F40" s="313"/>
      <c r="G40" s="314"/>
      <c r="H40" s="1315">
        <f>SQRT(I40^2+J40^2)*1000/(1.73*H19)</f>
        <v>44.30033895173937</v>
      </c>
      <c r="I40" s="1280">
        <v>0.79079999999999995</v>
      </c>
      <c r="J40" s="1282">
        <v>0.186</v>
      </c>
      <c r="K40" s="1315">
        <f>SQRT(L40^2+M40^2)*1000/(1.73*K19)</f>
        <v>43.981904590999363</v>
      </c>
      <c r="L40" s="1280">
        <v>0.78479999999999994</v>
      </c>
      <c r="M40" s="1282">
        <v>0.186</v>
      </c>
      <c r="N40" s="1315">
        <f>SQRT(O40^2+P40^2)*1000/(1.73*N19)</f>
        <v>45.11419213386808</v>
      </c>
      <c r="O40" s="1280">
        <v>0.80640000000000012</v>
      </c>
      <c r="P40" s="1282">
        <v>0.18480000000000002</v>
      </c>
      <c r="Q40" s="1315">
        <f>SQRT(R40^2+S40^2)*1000/(1.73*Q19)</f>
        <v>48.720254899577078</v>
      </c>
      <c r="R40" s="1280">
        <v>0.87360000000000004</v>
      </c>
      <c r="S40" s="1282">
        <v>0.18719999999999998</v>
      </c>
      <c r="T40" s="1315">
        <f>SQRT(U40^2+V40^2)*1000/(1.73*T19)</f>
        <v>59.167793894746318</v>
      </c>
      <c r="U40" s="1280">
        <v>1.0668000000000002</v>
      </c>
      <c r="V40" s="1282">
        <v>0.19800000000000001</v>
      </c>
      <c r="W40" s="1315">
        <f>SQRT(X40^2+Y40^2)*1000/(1.73*W19)</f>
        <v>66.824004237496297</v>
      </c>
      <c r="X40" s="1280">
        <v>1.2024000000000001</v>
      </c>
      <c r="Y40" s="1282">
        <v>0.23639999999999997</v>
      </c>
      <c r="Z40" s="1315">
        <f>SQRT(AA40^2+AB40^2)*1000/(1.73*Z19)</f>
        <v>72.394448032340676</v>
      </c>
      <c r="AA40" s="1280">
        <v>1.3032000000000001</v>
      </c>
      <c r="AB40" s="1282">
        <v>0.25319999999999998</v>
      </c>
      <c r="AC40" s="1315">
        <f>SQRT(AD40^2+AE40^2)*1000/(1.73*AC19)</f>
        <v>83.098703613421137</v>
      </c>
      <c r="AD40" s="1280">
        <v>1.4664000000000001</v>
      </c>
      <c r="AE40" s="1282">
        <v>0.29160000000000003</v>
      </c>
      <c r="AF40" s="1315">
        <f>SQRT(AG40^2+AH40^2)*1000/(1.73*AF19)</f>
        <v>88.696989339666615</v>
      </c>
      <c r="AG40" s="1280">
        <v>1.5648000000000002</v>
      </c>
      <c r="AH40" s="1282">
        <v>0.31319999999999998</v>
      </c>
      <c r="AI40" s="1315">
        <f>SQRT(AJ40^2+AK40^2)*1000/(1.73*AI19)</f>
        <v>88.984800375378967</v>
      </c>
      <c r="AJ40" s="1280">
        <v>1.5695999999999999</v>
      </c>
      <c r="AK40" s="1282">
        <v>0.31560000000000005</v>
      </c>
      <c r="AL40" s="1315">
        <f>SQRT(AM40^2+AN40^2)*1000/(1.73*AL19)</f>
        <v>90.936058263450889</v>
      </c>
      <c r="AM40" s="1280">
        <v>1.6020000000000001</v>
      </c>
      <c r="AN40" s="1282">
        <v>0.33239999999999997</v>
      </c>
      <c r="AO40" s="1315">
        <f>SQRT(AP40^2+AQ40^2)*1000/(1.73*AO19)</f>
        <v>89.508559500457451</v>
      </c>
      <c r="AP40" s="1280">
        <v>1.5780000000000001</v>
      </c>
      <c r="AQ40" s="1282">
        <v>0.3216</v>
      </c>
      <c r="AR40" s="1283">
        <f t="shared" si="3"/>
        <v>30.741600000000005</v>
      </c>
      <c r="AS40" s="1283">
        <f t="shared" si="3"/>
        <v>5.8055999999999992</v>
      </c>
    </row>
    <row r="41" spans="1:49" s="259" customFormat="1" ht="16.5" customHeight="1" x14ac:dyDescent="0.25">
      <c r="A41" s="1822" t="s">
        <v>77</v>
      </c>
      <c r="B41" s="1823"/>
      <c r="C41" s="1823"/>
      <c r="D41" s="1823"/>
      <c r="E41" s="1823"/>
      <c r="F41" s="1823"/>
      <c r="G41" s="1847"/>
      <c r="H41" s="1316">
        <f>H31+H32+H33+H34+H35</f>
        <v>95.868229150744327</v>
      </c>
      <c r="I41" s="1317">
        <f>I31+I32+I33+I34+I35</f>
        <v>1.6962000000000002</v>
      </c>
      <c r="J41" s="1318">
        <f>J31+J32+J33+J34+J35</f>
        <v>0.23540000000000003</v>
      </c>
      <c r="K41" s="1316">
        <f>K31+K32+K33+K34+K35</f>
        <v>94.922956828618709</v>
      </c>
      <c r="L41" s="1317">
        <f t="shared" ref="L41:AQ41" si="4">L31+L32+L33+L34+L35</f>
        <v>1.6774000000000002</v>
      </c>
      <c r="M41" s="1318">
        <f t="shared" si="4"/>
        <v>0.23680000000000001</v>
      </c>
      <c r="N41" s="1316">
        <f t="shared" si="4"/>
        <v>96.918448387773537</v>
      </c>
      <c r="O41" s="1317">
        <f t="shared" si="4"/>
        <v>1.7145999999999999</v>
      </c>
      <c r="P41" s="1318">
        <f t="shared" si="4"/>
        <v>0.23780000000000001</v>
      </c>
      <c r="Q41" s="1316">
        <f t="shared" si="4"/>
        <v>100.80605052200707</v>
      </c>
      <c r="R41" s="1317">
        <f t="shared" si="4"/>
        <v>1.7866</v>
      </c>
      <c r="S41" s="1318">
        <f t="shared" si="4"/>
        <v>0.23219999999999999</v>
      </c>
      <c r="T41" s="1316">
        <f t="shared" si="4"/>
        <v>118.63106124848665</v>
      </c>
      <c r="U41" s="1317">
        <f t="shared" si="4"/>
        <v>2.1093999999999999</v>
      </c>
      <c r="V41" s="1318">
        <f t="shared" si="4"/>
        <v>0.253</v>
      </c>
      <c r="W41" s="1316">
        <f t="shared" si="4"/>
        <v>132.49904522112345</v>
      </c>
      <c r="X41" s="1317">
        <f t="shared" si="4"/>
        <v>2.3490000000000002</v>
      </c>
      <c r="Y41" s="1318">
        <f t="shared" si="4"/>
        <v>0.32660000000000006</v>
      </c>
      <c r="Z41" s="1316">
        <f t="shared" si="4"/>
        <v>137.26249391749263</v>
      </c>
      <c r="AA41" s="1317">
        <f t="shared" si="4"/>
        <v>2.4301999999999997</v>
      </c>
      <c r="AB41" s="1318">
        <f t="shared" si="4"/>
        <v>0.35299999999999998</v>
      </c>
      <c r="AC41" s="1316">
        <f t="shared" si="4"/>
        <v>147.84985814334988</v>
      </c>
      <c r="AD41" s="1317">
        <f t="shared" si="4"/>
        <v>2.6274000000000002</v>
      </c>
      <c r="AE41" s="1318">
        <f t="shared" si="4"/>
        <v>0.33460000000000001</v>
      </c>
      <c r="AF41" s="1316">
        <f t="shared" si="4"/>
        <v>157.13217563792983</v>
      </c>
      <c r="AG41" s="1317">
        <f t="shared" si="4"/>
        <v>2.7684000000000002</v>
      </c>
      <c r="AH41" s="1318">
        <f t="shared" si="4"/>
        <v>0.33900000000000002</v>
      </c>
      <c r="AI41" s="1316">
        <f t="shared" si="4"/>
        <v>158.65546759635419</v>
      </c>
      <c r="AJ41" s="1317">
        <f t="shared" si="4"/>
        <v>2.7948</v>
      </c>
      <c r="AK41" s="1318">
        <f t="shared" si="4"/>
        <v>0.34940000000000004</v>
      </c>
      <c r="AL41" s="1316">
        <f t="shared" si="4"/>
        <v>160.44702573079246</v>
      </c>
      <c r="AM41" s="1317">
        <f t="shared" si="4"/>
        <v>2.8266</v>
      </c>
      <c r="AN41" s="1318">
        <f t="shared" si="4"/>
        <v>0.35340000000000005</v>
      </c>
      <c r="AO41" s="1316">
        <f t="shared" si="4"/>
        <v>157.60432142313365</v>
      </c>
      <c r="AP41" s="1317">
        <f t="shared" si="4"/>
        <v>2.7778000000000005</v>
      </c>
      <c r="AQ41" s="1318">
        <f t="shared" si="4"/>
        <v>0.33639999999999998</v>
      </c>
      <c r="AR41" s="259">
        <f>AR31+AR32+AR33+AR34+AR35</f>
        <v>59.812000000000005</v>
      </c>
      <c r="AS41" s="259">
        <f>AS31+AS32+AS33+AS34+AS35</f>
        <v>7.3963999999999999</v>
      </c>
    </row>
    <row r="42" spans="1:49" s="259" customFormat="1" ht="16.5" customHeight="1" thickBot="1" x14ac:dyDescent="0.3">
      <c r="A42" s="1825" t="s">
        <v>78</v>
      </c>
      <c r="B42" s="1826"/>
      <c r="C42" s="1826"/>
      <c r="D42" s="1826"/>
      <c r="E42" s="1826"/>
      <c r="F42" s="1826"/>
      <c r="G42" s="1853"/>
      <c r="H42" s="1319">
        <f>H40+H39+H38+H37+H36</f>
        <v>110.3985548256564</v>
      </c>
      <c r="I42" s="1320">
        <f>I40+I39+I38+I37+I36</f>
        <v>1.9863</v>
      </c>
      <c r="J42" s="1321">
        <f>J40+J39+J38+J37+J36</f>
        <v>0.36900000000000005</v>
      </c>
      <c r="K42" s="1319">
        <f>K40+K39+K38+K37+K36</f>
        <v>109.72130705852226</v>
      </c>
      <c r="L42" s="1320">
        <f t="shared" ref="L42:AQ42" si="5">L40+L39+L38+L37+L36</f>
        <v>1.9730999999999999</v>
      </c>
      <c r="M42" s="1321">
        <f t="shared" si="5"/>
        <v>0.37559999999999999</v>
      </c>
      <c r="N42" s="1319">
        <f t="shared" si="5"/>
        <v>109.95773123491212</v>
      </c>
      <c r="O42" s="1320">
        <f t="shared" si="5"/>
        <v>1.9791000000000003</v>
      </c>
      <c r="P42" s="1321">
        <f t="shared" si="5"/>
        <v>0.36480000000000007</v>
      </c>
      <c r="Q42" s="1319">
        <f t="shared" si="5"/>
        <v>115.01772337895449</v>
      </c>
      <c r="R42" s="1320">
        <f t="shared" si="5"/>
        <v>2.073</v>
      </c>
      <c r="S42" s="1321">
        <f t="shared" si="5"/>
        <v>0.37109999999999999</v>
      </c>
      <c r="T42" s="1319">
        <f t="shared" si="5"/>
        <v>130.8385498582314</v>
      </c>
      <c r="U42" s="1320">
        <f t="shared" si="5"/>
        <v>2.3675999999999999</v>
      </c>
      <c r="V42" s="1321">
        <f t="shared" si="5"/>
        <v>0.37170000000000003</v>
      </c>
      <c r="W42" s="1319">
        <f t="shared" si="5"/>
        <v>144.02516992706464</v>
      </c>
      <c r="X42" s="1320">
        <f t="shared" si="5"/>
        <v>2.5998000000000006</v>
      </c>
      <c r="Y42" s="1321">
        <f t="shared" si="5"/>
        <v>0.44939999999999997</v>
      </c>
      <c r="Z42" s="1319">
        <f t="shared" si="5"/>
        <v>151.89517541582515</v>
      </c>
      <c r="AA42" s="1320">
        <f t="shared" si="5"/>
        <v>2.7414000000000001</v>
      </c>
      <c r="AB42" s="1321">
        <f t="shared" si="5"/>
        <v>0.47639999999999999</v>
      </c>
      <c r="AC42" s="1319">
        <f t="shared" si="5"/>
        <v>165.04025144527427</v>
      </c>
      <c r="AD42" s="1320">
        <f t="shared" si="5"/>
        <v>2.9220000000000002</v>
      </c>
      <c r="AE42" s="1321">
        <f t="shared" si="5"/>
        <v>0.50460000000000005</v>
      </c>
      <c r="AF42" s="1319">
        <f t="shared" si="5"/>
        <v>172.14335459797101</v>
      </c>
      <c r="AG42" s="1320">
        <f t="shared" si="5"/>
        <v>3.0483000000000002</v>
      </c>
      <c r="AH42" s="1321">
        <f t="shared" si="5"/>
        <v>0.52169999999999994</v>
      </c>
      <c r="AI42" s="1319">
        <f t="shared" si="5"/>
        <v>175.78192699633613</v>
      </c>
      <c r="AJ42" s="1320">
        <f t="shared" si="5"/>
        <v>3.1130999999999998</v>
      </c>
      <c r="AK42" s="1321">
        <f t="shared" si="5"/>
        <v>0.53070000000000006</v>
      </c>
      <c r="AL42" s="1319">
        <f t="shared" si="5"/>
        <v>177.7494629406284</v>
      </c>
      <c r="AM42" s="1320">
        <f t="shared" si="5"/>
        <v>3.1460999999999997</v>
      </c>
      <c r="AN42" s="1321">
        <f t="shared" si="5"/>
        <v>0.54509999999999992</v>
      </c>
      <c r="AO42" s="1319">
        <f t="shared" si="5"/>
        <v>174.45037866650779</v>
      </c>
      <c r="AP42" s="1320">
        <f t="shared" si="5"/>
        <v>3.0867</v>
      </c>
      <c r="AQ42" s="1321">
        <f t="shared" si="5"/>
        <v>0.54270000000000007</v>
      </c>
      <c r="AR42" s="259">
        <f>AR40+AR39+AR38+AR37+AR36</f>
        <v>65.650199999999998</v>
      </c>
      <c r="AS42" s="259">
        <f>AS40+AS39+AS38+AS37+AS36</f>
        <v>10.8027</v>
      </c>
    </row>
    <row r="43" spans="1:49" s="259" customFormat="1" ht="16.5" customHeight="1" thickBot="1" x14ac:dyDescent="0.3">
      <c r="A43" s="1828" t="s">
        <v>79</v>
      </c>
      <c r="B43" s="1829"/>
      <c r="C43" s="1829"/>
      <c r="D43" s="1829"/>
      <c r="E43" s="1829"/>
      <c r="F43" s="1829"/>
      <c r="G43" s="1829"/>
      <c r="H43" s="1322">
        <f>H41+H42</f>
        <v>206.26678397640075</v>
      </c>
      <c r="I43" s="1323">
        <f>I41+I42</f>
        <v>3.6825000000000001</v>
      </c>
      <c r="J43" s="1324">
        <f>J41+J42</f>
        <v>0.60440000000000005</v>
      </c>
      <c r="K43" s="1322">
        <f>K41+K42</f>
        <v>204.64426388714097</v>
      </c>
      <c r="L43" s="1323">
        <f t="shared" ref="L43:AQ43" si="6">L41+L42</f>
        <v>3.6505000000000001</v>
      </c>
      <c r="M43" s="1324">
        <f t="shared" si="6"/>
        <v>0.61240000000000006</v>
      </c>
      <c r="N43" s="1322">
        <f t="shared" si="6"/>
        <v>206.87617962268564</v>
      </c>
      <c r="O43" s="1323">
        <f t="shared" si="6"/>
        <v>3.6937000000000002</v>
      </c>
      <c r="P43" s="1324">
        <f t="shared" si="6"/>
        <v>0.60260000000000002</v>
      </c>
      <c r="Q43" s="1322">
        <f t="shared" si="6"/>
        <v>215.82377390096156</v>
      </c>
      <c r="R43" s="1323">
        <f t="shared" si="6"/>
        <v>3.8595999999999999</v>
      </c>
      <c r="S43" s="1324">
        <f t="shared" si="6"/>
        <v>0.60329999999999995</v>
      </c>
      <c r="T43" s="1322">
        <f t="shared" si="6"/>
        <v>249.46961110671805</v>
      </c>
      <c r="U43" s="1323">
        <f t="shared" si="6"/>
        <v>4.4770000000000003</v>
      </c>
      <c r="V43" s="1324">
        <f t="shared" si="6"/>
        <v>0.62470000000000003</v>
      </c>
      <c r="W43" s="1322">
        <f t="shared" si="6"/>
        <v>276.52421514818809</v>
      </c>
      <c r="X43" s="1323">
        <f t="shared" si="6"/>
        <v>4.9488000000000003</v>
      </c>
      <c r="Y43" s="1324">
        <f t="shared" si="6"/>
        <v>0.77600000000000002</v>
      </c>
      <c r="Z43" s="1322">
        <f t="shared" si="6"/>
        <v>289.15766933331781</v>
      </c>
      <c r="AA43" s="1323">
        <f t="shared" si="6"/>
        <v>5.1715999999999998</v>
      </c>
      <c r="AB43" s="1324">
        <f t="shared" si="6"/>
        <v>0.82939999999999992</v>
      </c>
      <c r="AC43" s="1322">
        <f t="shared" si="6"/>
        <v>312.89010958862411</v>
      </c>
      <c r="AD43" s="1323">
        <f t="shared" si="6"/>
        <v>5.5494000000000003</v>
      </c>
      <c r="AE43" s="1324">
        <f t="shared" si="6"/>
        <v>0.83920000000000006</v>
      </c>
      <c r="AF43" s="1322">
        <f t="shared" si="6"/>
        <v>329.27553023590087</v>
      </c>
      <c r="AG43" s="1323">
        <f t="shared" si="6"/>
        <v>5.8167000000000009</v>
      </c>
      <c r="AH43" s="1324">
        <f t="shared" si="6"/>
        <v>0.86070000000000002</v>
      </c>
      <c r="AI43" s="1322">
        <f t="shared" si="6"/>
        <v>334.43739459269034</v>
      </c>
      <c r="AJ43" s="1323">
        <f t="shared" si="6"/>
        <v>5.9078999999999997</v>
      </c>
      <c r="AK43" s="1324">
        <f t="shared" si="6"/>
        <v>0.8801000000000001</v>
      </c>
      <c r="AL43" s="1322">
        <f t="shared" si="6"/>
        <v>338.19648867142087</v>
      </c>
      <c r="AM43" s="1323">
        <f t="shared" si="6"/>
        <v>5.9726999999999997</v>
      </c>
      <c r="AN43" s="1324">
        <f t="shared" si="6"/>
        <v>0.89849999999999997</v>
      </c>
      <c r="AO43" s="1322">
        <f t="shared" si="6"/>
        <v>332.05470008964141</v>
      </c>
      <c r="AP43" s="1323">
        <f t="shared" si="6"/>
        <v>5.8645000000000005</v>
      </c>
      <c r="AQ43" s="1324">
        <f t="shared" si="6"/>
        <v>0.87909999999999999</v>
      </c>
      <c r="AR43" s="259">
        <f>AR41+AR42</f>
        <v>125.4622</v>
      </c>
      <c r="AS43" s="259">
        <f>AS41+AS42</f>
        <v>18.199100000000001</v>
      </c>
    </row>
    <row r="44" spans="1:49" s="259" customFormat="1" ht="16.5" customHeight="1" thickBot="1" x14ac:dyDescent="0.3">
      <c r="A44" s="332"/>
      <c r="B44" s="260"/>
      <c r="C44" s="289"/>
      <c r="D44" s="291"/>
      <c r="E44" s="292"/>
      <c r="F44" s="291"/>
      <c r="G44" s="292"/>
      <c r="H44" s="293"/>
      <c r="I44" s="291"/>
      <c r="K44" s="293"/>
      <c r="L44" s="291"/>
      <c r="M44" s="291"/>
      <c r="N44" s="293"/>
      <c r="O44" s="291"/>
      <c r="P44" s="291"/>
      <c r="Q44" s="293"/>
      <c r="R44" s="291"/>
      <c r="S44" s="291"/>
      <c r="T44" s="293"/>
      <c r="U44" s="291"/>
      <c r="V44" s="291"/>
      <c r="W44" s="293"/>
      <c r="X44" s="291"/>
      <c r="Y44" s="291"/>
      <c r="Z44" s="293"/>
      <c r="AA44" s="291"/>
      <c r="AB44" s="291"/>
      <c r="AC44" s="293"/>
      <c r="AD44" s="291"/>
      <c r="AE44" s="291"/>
      <c r="AF44" s="293"/>
      <c r="AG44" s="291"/>
      <c r="AH44" s="291"/>
      <c r="AI44" s="293"/>
      <c r="AJ44" s="291"/>
      <c r="AK44" s="291"/>
      <c r="AL44" s="293"/>
      <c r="AM44" s="291"/>
      <c r="AN44" s="291"/>
      <c r="AO44" s="293"/>
      <c r="AP44" s="291"/>
      <c r="AQ44" s="291"/>
      <c r="AR44" s="259">
        <v>61.509900000000215</v>
      </c>
      <c r="AS44" s="259">
        <v>17.063400000000346</v>
      </c>
    </row>
    <row r="45" spans="1:49" s="259" customFormat="1" ht="16.5" customHeight="1" x14ac:dyDescent="0.25">
      <c r="A45" s="1800" t="s">
        <v>37</v>
      </c>
      <c r="B45" s="1801"/>
      <c r="C45" s="1801"/>
      <c r="D45" s="1770" t="s">
        <v>38</v>
      </c>
      <c r="E45" s="1771"/>
      <c r="F45" s="1771" t="s">
        <v>39</v>
      </c>
      <c r="G45" s="1772"/>
      <c r="H45" s="265" t="s">
        <v>17</v>
      </c>
      <c r="I45" s="266" t="s">
        <v>18</v>
      </c>
      <c r="J45" s="267" t="s">
        <v>19</v>
      </c>
      <c r="K45" s="265" t="s">
        <v>17</v>
      </c>
      <c r="L45" s="266" t="s">
        <v>18</v>
      </c>
      <c r="M45" s="267" t="s">
        <v>19</v>
      </c>
      <c r="N45" s="265" t="s">
        <v>17</v>
      </c>
      <c r="O45" s="266" t="s">
        <v>18</v>
      </c>
      <c r="P45" s="267" t="s">
        <v>19</v>
      </c>
      <c r="Q45" s="265" t="s">
        <v>17</v>
      </c>
      <c r="R45" s="266" t="s">
        <v>18</v>
      </c>
      <c r="S45" s="267" t="s">
        <v>19</v>
      </c>
      <c r="T45" s="265" t="s">
        <v>17</v>
      </c>
      <c r="U45" s="266" t="s">
        <v>18</v>
      </c>
      <c r="V45" s="267" t="s">
        <v>19</v>
      </c>
      <c r="W45" s="265" t="s">
        <v>17</v>
      </c>
      <c r="X45" s="266" t="s">
        <v>18</v>
      </c>
      <c r="Y45" s="267" t="s">
        <v>19</v>
      </c>
      <c r="Z45" s="265" t="s">
        <v>17</v>
      </c>
      <c r="AA45" s="266" t="s">
        <v>18</v>
      </c>
      <c r="AB45" s="267" t="s">
        <v>19</v>
      </c>
      <c r="AC45" s="265" t="s">
        <v>17</v>
      </c>
      <c r="AD45" s="266" t="s">
        <v>18</v>
      </c>
      <c r="AE45" s="267" t="s">
        <v>19</v>
      </c>
      <c r="AF45" s="265" t="s">
        <v>17</v>
      </c>
      <c r="AG45" s="266" t="s">
        <v>18</v>
      </c>
      <c r="AH45" s="267" t="s">
        <v>19</v>
      </c>
      <c r="AI45" s="265" t="s">
        <v>17</v>
      </c>
      <c r="AJ45" s="266" t="s">
        <v>18</v>
      </c>
      <c r="AK45" s="267" t="s">
        <v>19</v>
      </c>
      <c r="AL45" s="265" t="s">
        <v>17</v>
      </c>
      <c r="AM45" s="266" t="s">
        <v>18</v>
      </c>
      <c r="AN45" s="267" t="s">
        <v>19</v>
      </c>
      <c r="AO45" s="265" t="s">
        <v>17</v>
      </c>
      <c r="AP45" s="266" t="s">
        <v>18</v>
      </c>
      <c r="AQ45" s="267" t="s">
        <v>19</v>
      </c>
      <c r="AS45" s="1284">
        <f>AS44-AS43</f>
        <v>-1.1356999999996553</v>
      </c>
    </row>
    <row r="46" spans="1:49" s="259" customFormat="1" ht="16.5" customHeight="1" thickBot="1" x14ac:dyDescent="0.3">
      <c r="A46" s="1818" t="s">
        <v>324</v>
      </c>
      <c r="B46" s="1819"/>
      <c r="C46" s="1819"/>
      <c r="D46" s="294" t="s">
        <v>41</v>
      </c>
      <c r="E46" s="295" t="s">
        <v>42</v>
      </c>
      <c r="F46" s="296" t="s">
        <v>41</v>
      </c>
      <c r="G46" s="297" t="s">
        <v>42</v>
      </c>
      <c r="H46" s="268" t="s">
        <v>20</v>
      </c>
      <c r="I46" s="269" t="s">
        <v>21</v>
      </c>
      <c r="J46" s="270" t="s">
        <v>22</v>
      </c>
      <c r="K46" s="268" t="s">
        <v>20</v>
      </c>
      <c r="L46" s="269" t="s">
        <v>21</v>
      </c>
      <c r="M46" s="270" t="s">
        <v>22</v>
      </c>
      <c r="N46" s="268" t="s">
        <v>20</v>
      </c>
      <c r="O46" s="269" t="s">
        <v>21</v>
      </c>
      <c r="P46" s="270" t="s">
        <v>22</v>
      </c>
      <c r="Q46" s="268" t="s">
        <v>20</v>
      </c>
      <c r="R46" s="269" t="s">
        <v>21</v>
      </c>
      <c r="S46" s="270" t="s">
        <v>22</v>
      </c>
      <c r="T46" s="268" t="s">
        <v>20</v>
      </c>
      <c r="U46" s="269" t="s">
        <v>21</v>
      </c>
      <c r="V46" s="270" t="s">
        <v>22</v>
      </c>
      <c r="W46" s="268" t="s">
        <v>20</v>
      </c>
      <c r="X46" s="269" t="s">
        <v>21</v>
      </c>
      <c r="Y46" s="270" t="s">
        <v>22</v>
      </c>
      <c r="Z46" s="268" t="s">
        <v>20</v>
      </c>
      <c r="AA46" s="269" t="s">
        <v>21</v>
      </c>
      <c r="AB46" s="270" t="s">
        <v>22</v>
      </c>
      <c r="AC46" s="268" t="s">
        <v>20</v>
      </c>
      <c r="AD46" s="269" t="s">
        <v>21</v>
      </c>
      <c r="AE46" s="270" t="s">
        <v>22</v>
      </c>
      <c r="AF46" s="268" t="s">
        <v>20</v>
      </c>
      <c r="AG46" s="269" t="s">
        <v>21</v>
      </c>
      <c r="AH46" s="270" t="s">
        <v>22</v>
      </c>
      <c r="AI46" s="268" t="s">
        <v>20</v>
      </c>
      <c r="AJ46" s="269" t="s">
        <v>21</v>
      </c>
      <c r="AK46" s="270" t="s">
        <v>22</v>
      </c>
      <c r="AL46" s="268" t="s">
        <v>20</v>
      </c>
      <c r="AM46" s="269" t="s">
        <v>21</v>
      </c>
      <c r="AN46" s="270" t="s">
        <v>22</v>
      </c>
      <c r="AO46" s="268" t="s">
        <v>20</v>
      </c>
      <c r="AP46" s="269" t="s">
        <v>21</v>
      </c>
      <c r="AQ46" s="270" t="s">
        <v>22</v>
      </c>
      <c r="AR46" s="1284"/>
    </row>
    <row r="47" spans="1:49" s="259" customFormat="1" ht="16.5" customHeight="1" x14ac:dyDescent="0.25">
      <c r="A47" s="1308" t="s">
        <v>43</v>
      </c>
      <c r="B47" s="1309" t="s">
        <v>325</v>
      </c>
      <c r="C47" s="1310"/>
      <c r="D47" s="301"/>
      <c r="E47" s="302"/>
      <c r="F47" s="303"/>
      <c r="G47" s="304"/>
      <c r="H47" s="1311">
        <f>SQRT(I47^2+J47^2)*1000/(1.73*H12)</f>
        <v>4.6988625769159045</v>
      </c>
      <c r="I47" s="1325">
        <v>5.04E-2</v>
      </c>
      <c r="J47" s="1326">
        <v>0</v>
      </c>
      <c r="K47" s="1311">
        <f>SQRT(L47^2+M47^2)*1000/(1.73*K12)</f>
        <v>4.6988625769159045</v>
      </c>
      <c r="L47" s="1327">
        <v>5.04E-2</v>
      </c>
      <c r="M47" s="1281">
        <v>0</v>
      </c>
      <c r="N47" s="1311">
        <f>SQRT(O47^2+P47^2)*1000/(1.73*N12)</f>
        <v>4.4639194480701097</v>
      </c>
      <c r="O47" s="1327">
        <v>4.7879999999999999E-2</v>
      </c>
      <c r="P47" s="1281">
        <v>0</v>
      </c>
      <c r="Q47" s="1311">
        <f>SQRT(R47^2+S47^2)*1000/(1.73*Q12)</f>
        <v>4.1954130151034867</v>
      </c>
      <c r="R47" s="1327">
        <v>4.4999999999999998E-2</v>
      </c>
      <c r="S47" s="1281">
        <v>0</v>
      </c>
      <c r="T47" s="1311">
        <f>SQRT(U47^2+V47^2)*1000/(1.73*T12)</f>
        <v>6.0078314376281927</v>
      </c>
      <c r="U47" s="1280">
        <v>6.4439999999999997E-2</v>
      </c>
      <c r="V47" s="1281">
        <v>0</v>
      </c>
      <c r="W47" s="1311">
        <f>SQRT(X47^2+Y47^2)*1000/(1.73*W12)</f>
        <v>7.887376468394554</v>
      </c>
      <c r="X47" s="1280">
        <v>8.4599999999999995E-2</v>
      </c>
      <c r="Y47" s="1281">
        <v>0</v>
      </c>
      <c r="Z47" s="1311">
        <f>SQRT(AA47^2+AB47^2)*1000/(1.73*Z12)</f>
        <v>11.243706880477344</v>
      </c>
      <c r="AA47" s="1280">
        <v>0.1206</v>
      </c>
      <c r="AB47" s="1281">
        <v>0</v>
      </c>
      <c r="AC47" s="1311">
        <f>SQRT(AD47^2+AE47^2)*1000/(1.73*AC12)</f>
        <v>11.143016968114861</v>
      </c>
      <c r="AD47" s="1280">
        <v>0.11952</v>
      </c>
      <c r="AE47" s="1281">
        <v>0</v>
      </c>
      <c r="AF47" s="1311">
        <f>SQRT(AG47^2+AH47^2)*1000/(1.73*AF12)</f>
        <v>11.666824599639913</v>
      </c>
      <c r="AG47" s="1280">
        <v>0.12311999999999999</v>
      </c>
      <c r="AH47" s="1281">
        <v>0</v>
      </c>
      <c r="AI47" s="1311">
        <f>SQRT(AJ47^2+AK47^2)*1000/(1.73*AI12)</f>
        <v>11.257462332985881</v>
      </c>
      <c r="AJ47" s="1280">
        <v>0.1188</v>
      </c>
      <c r="AK47" s="1281">
        <v>0</v>
      </c>
      <c r="AL47" s="1311">
        <f>SQRT(AM47^2+AN47^2)*1000/(1.73*AL12)</f>
        <v>11.052781199658865</v>
      </c>
      <c r="AM47" s="1280">
        <v>0.11663999999999999</v>
      </c>
      <c r="AN47" s="1281">
        <v>0</v>
      </c>
      <c r="AO47" s="1311">
        <f>SQRT(AP47^2+AQ47^2)*1000/(1.73*AO12)</f>
        <v>10.302283710793141</v>
      </c>
      <c r="AP47" s="1280">
        <v>0.10872</v>
      </c>
      <c r="AQ47" s="1281">
        <v>0</v>
      </c>
      <c r="AR47" s="1283">
        <f t="shared" ref="AR47:AS62" si="7">I137+L137+O137+R137+U137+X137+AA137+AD137+AG137+AJ137+AM137+AP137+I47+L47+O47+R47+U47+X47+AA47+AD47+AG47+AJ47++AM47+AP47</f>
        <v>2.1383999999999994</v>
      </c>
      <c r="AS47" s="1283">
        <f t="shared" si="7"/>
        <v>0</v>
      </c>
      <c r="AT47" s="259">
        <v>1.2026599999999998</v>
      </c>
      <c r="AU47" s="259">
        <v>0.32342000000000004</v>
      </c>
      <c r="AV47" s="1284">
        <f>AR47-AT47</f>
        <v>0.93573999999999957</v>
      </c>
      <c r="AW47" s="1284">
        <f t="shared" ref="AW47:AW72" si="8">AS47-AU47</f>
        <v>-0.32342000000000004</v>
      </c>
    </row>
    <row r="48" spans="1:49" s="259" customFormat="1" ht="16.5" customHeight="1" x14ac:dyDescent="0.25">
      <c r="A48" s="1312" t="s">
        <v>45</v>
      </c>
      <c r="B48" s="1313" t="s">
        <v>326</v>
      </c>
      <c r="C48" s="1314"/>
      <c r="D48" s="311"/>
      <c r="E48" s="312"/>
      <c r="F48" s="313"/>
      <c r="G48" s="314"/>
      <c r="H48" s="1328">
        <f>SQRT(I48^2+J48^2)*1000/(1.73*H12)</f>
        <v>50.556141066794076</v>
      </c>
      <c r="I48" s="1280">
        <v>0.48743999999999998</v>
      </c>
      <c r="J48" s="1282">
        <v>0.23760000000000001</v>
      </c>
      <c r="K48" s="1328">
        <f>SQRT(L48^2+M48^2)*1000/(1.73*K12)</f>
        <v>48.933409723652694</v>
      </c>
      <c r="L48" s="1280">
        <v>0.46800000000000003</v>
      </c>
      <c r="M48" s="1282">
        <v>0.23760000000000001</v>
      </c>
      <c r="N48" s="1328">
        <f>SQRT(O48^2+P48^2)*1000/(1.73*N12)</f>
        <v>50.706233100870961</v>
      </c>
      <c r="O48" s="1280">
        <v>0.48887999999999998</v>
      </c>
      <c r="P48" s="1282">
        <v>0.23832</v>
      </c>
      <c r="Q48" s="1328">
        <f>SQRT(R48^2+S48^2)*1000/(1.73*Q12)</f>
        <v>52.03771396451782</v>
      </c>
      <c r="R48" s="1280">
        <v>0.50471999999999995</v>
      </c>
      <c r="S48" s="1282">
        <v>0.23832</v>
      </c>
      <c r="T48" s="1328">
        <f>SQRT(U48^2+V48^2)*1000/(1.73*T12)</f>
        <v>61.727177703424054</v>
      </c>
      <c r="U48" s="1280">
        <v>0.61487999999999998</v>
      </c>
      <c r="V48" s="1282">
        <v>0.24552000000000002</v>
      </c>
      <c r="W48" s="1328">
        <f>SQRT(X48^2+Y48^2)*1000/(1.73*W12)</f>
        <v>75.337021115382441</v>
      </c>
      <c r="X48" s="1280">
        <v>0.75744</v>
      </c>
      <c r="Y48" s="1282">
        <v>0.28151999999999999</v>
      </c>
      <c r="Z48" s="1328">
        <f>SQRT(AA48^2+AB48^2)*1000/(1.73*Z12)</f>
        <v>82.020392687768492</v>
      </c>
      <c r="AA48" s="1280">
        <v>0.81647999999999998</v>
      </c>
      <c r="AB48" s="1282">
        <v>0.3276</v>
      </c>
      <c r="AC48" s="1328">
        <f>SQRT(AD48^2+AE48^2)*1000/(1.73*AC12)</f>
        <v>89.708577895298859</v>
      </c>
      <c r="AD48" s="1280">
        <v>0.89856000000000003</v>
      </c>
      <c r="AE48" s="1282">
        <v>0.34416000000000002</v>
      </c>
      <c r="AF48" s="1328">
        <f>SQRT(AG48^2+AH48^2)*1000/(1.73*AF12)</f>
        <v>90.567000681677513</v>
      </c>
      <c r="AG48" s="1280">
        <v>0.89136000000000004</v>
      </c>
      <c r="AH48" s="1282">
        <v>0.34488000000000002</v>
      </c>
      <c r="AI48" s="1328">
        <f>SQRT(AJ48^2+AK48^2)*1000/(1.73*AI12)</f>
        <v>89.599671028974456</v>
      </c>
      <c r="AJ48" s="1280">
        <v>0.87983999999999996</v>
      </c>
      <c r="AK48" s="1282">
        <v>0.34632000000000007</v>
      </c>
      <c r="AL48" s="1328">
        <f>SQRT(AM48^2+AN48^2)*1000/(1.73*AL12)</f>
        <v>91.991538844588959</v>
      </c>
      <c r="AM48" s="1280">
        <v>0.90935999999999995</v>
      </c>
      <c r="AN48" s="1282">
        <v>0.33983999999999998</v>
      </c>
      <c r="AO48" s="1328">
        <f>SQRT(AP48^2+AQ48^2)*1000/(1.73*AO12)</f>
        <v>90.530192495638261</v>
      </c>
      <c r="AP48" s="1280">
        <v>0.89424000000000003</v>
      </c>
      <c r="AQ48" s="1282">
        <v>0.33623999999999998</v>
      </c>
      <c r="AR48" s="1283">
        <f t="shared" si="7"/>
        <v>17.654399999999999</v>
      </c>
      <c r="AS48" s="1283">
        <f t="shared" si="7"/>
        <v>6.8421600000000007</v>
      </c>
      <c r="AT48" s="259">
        <v>28.58643</v>
      </c>
      <c r="AU48" s="259">
        <v>14.21213</v>
      </c>
      <c r="AV48" s="1284">
        <f t="shared" ref="AV48:AV72" si="9">AR48-AT48</f>
        <v>-10.932030000000001</v>
      </c>
      <c r="AW48" s="1284">
        <f t="shared" si="8"/>
        <v>-7.3699699999999995</v>
      </c>
    </row>
    <row r="49" spans="1:87" s="259" customFormat="1" ht="16.5" customHeight="1" x14ac:dyDescent="0.25">
      <c r="A49" s="1312" t="s">
        <v>55</v>
      </c>
      <c r="B49" s="1313" t="s">
        <v>327</v>
      </c>
      <c r="C49" s="1314"/>
      <c r="D49" s="311"/>
      <c r="E49" s="312"/>
      <c r="F49" s="313"/>
      <c r="G49" s="314"/>
      <c r="H49" s="1328">
        <f>SQRT(I49^2+J49^2)*1000/(1.73*H12)</f>
        <v>2.3112152522941987</v>
      </c>
      <c r="I49" s="1280">
        <v>2.3279999999999999E-2</v>
      </c>
      <c r="J49" s="1282">
        <v>8.5199999999999998E-3</v>
      </c>
      <c r="K49" s="1328">
        <f>SQRT(L49^2+M49^2)*1000/(1.73*K12)</f>
        <v>1.9929620056821462</v>
      </c>
      <c r="L49" s="1280">
        <v>2.0039999999999999E-2</v>
      </c>
      <c r="M49" s="1282">
        <v>7.4399999999999996E-3</v>
      </c>
      <c r="N49" s="1328">
        <f>SQRT(O49^2+P49^2)*1000/(1.73*N12)</f>
        <v>2.7948827026453631</v>
      </c>
      <c r="O49" s="1280">
        <v>2.904E-2</v>
      </c>
      <c r="P49" s="1282">
        <v>7.4399999999999996E-3</v>
      </c>
      <c r="Q49" s="1328">
        <f>SQRT(R49^2+S49^2)*1000/(1.73*Q12)</f>
        <v>2.5811031939969928</v>
      </c>
      <c r="R49" s="1280">
        <v>2.7E-2</v>
      </c>
      <c r="S49" s="1282">
        <v>6.1200000000000004E-3</v>
      </c>
      <c r="T49" s="1328">
        <f>SQRT(U49^2+V49^2)*1000/(1.73*T12)</f>
        <v>3.2561594785221444</v>
      </c>
      <c r="U49" s="1280">
        <v>3.3840000000000002E-2</v>
      </c>
      <c r="V49" s="1282">
        <v>8.6400000000000001E-3</v>
      </c>
      <c r="W49" s="1328">
        <f>SQRT(X49^2+Y49^2)*1000/(1.73*W12)</f>
        <v>4.2771965344499154</v>
      </c>
      <c r="X49" s="1280">
        <v>4.428E-2</v>
      </c>
      <c r="Y49" s="1282">
        <v>1.2E-2</v>
      </c>
      <c r="Z49" s="1328">
        <f>SQRT(AA49^2+AB49^2)*1000/(1.73*Z12)</f>
        <v>2.8769753932551949</v>
      </c>
      <c r="AA49" s="1280">
        <v>2.9760000000000002E-2</v>
      </c>
      <c r="AB49" s="1282">
        <v>8.1600000000000006E-3</v>
      </c>
      <c r="AC49" s="1328">
        <f>SQRT(AD49^2+AE49^2)*1000/(1.73*AC12)</f>
        <v>3.5497679070268271</v>
      </c>
      <c r="AD49" s="1280">
        <v>3.7560000000000003E-2</v>
      </c>
      <c r="AE49" s="1282">
        <v>6.2399999999999999E-3</v>
      </c>
      <c r="AF49" s="1328">
        <f>SQRT(AG49^2+AH49^2)*1000/(1.73*AF12)</f>
        <v>3.7893488569206788</v>
      </c>
      <c r="AG49" s="1280">
        <v>3.9480000000000001E-2</v>
      </c>
      <c r="AH49" s="1282">
        <v>6.3600000000000002E-3</v>
      </c>
      <c r="AI49" s="1328">
        <f>SQRT(AJ49^2+AK49^2)*1000/(1.73*AI12)</f>
        <v>3.5182530191391548</v>
      </c>
      <c r="AJ49" s="1280">
        <v>3.6600000000000001E-2</v>
      </c>
      <c r="AK49" s="1282">
        <v>6.2399999999999999E-3</v>
      </c>
      <c r="AL49" s="1328">
        <f>SQRT(AM49^2+AN49^2)*1000/(1.73*AL12)</f>
        <v>3.6191787274533227</v>
      </c>
      <c r="AM49" s="1280">
        <v>3.7679999999999998E-2</v>
      </c>
      <c r="AN49" s="1282">
        <v>6.2399999999999999E-3</v>
      </c>
      <c r="AO49" s="1328">
        <f>SQRT(AP49^2+AQ49^2)*1000/(1.73*AO12)</f>
        <v>3.4479229931921438</v>
      </c>
      <c r="AP49" s="1280">
        <v>3.576E-2</v>
      </c>
      <c r="AQ49" s="1282">
        <v>6.7200000000000003E-3</v>
      </c>
      <c r="AR49" s="1283">
        <f t="shared" si="7"/>
        <v>0.87503999999999993</v>
      </c>
      <c r="AS49" s="1283">
        <f t="shared" si="7"/>
        <v>0.19404000000000002</v>
      </c>
      <c r="AT49" s="259">
        <v>0.63536000000000004</v>
      </c>
      <c r="AU49" s="259">
        <v>0.55001000000000011</v>
      </c>
      <c r="AV49" s="1284">
        <f t="shared" si="9"/>
        <v>0.23967999999999989</v>
      </c>
      <c r="AW49" s="1284">
        <f t="shared" si="8"/>
        <v>-0.35597000000000012</v>
      </c>
    </row>
    <row r="50" spans="1:87" s="259" customFormat="1" ht="16.5" customHeight="1" x14ac:dyDescent="0.25">
      <c r="A50" s="1312" t="s">
        <v>161</v>
      </c>
      <c r="B50" s="1313" t="s">
        <v>328</v>
      </c>
      <c r="C50" s="1314"/>
      <c r="D50" s="311"/>
      <c r="E50" s="312"/>
      <c r="F50" s="313"/>
      <c r="G50" s="314"/>
      <c r="H50" s="1328">
        <f>SQRT(I50^2+J50^2)*1000/(1.73*H12)</f>
        <v>9.897590188553556</v>
      </c>
      <c r="I50" s="1280">
        <v>9.3240000000000003E-2</v>
      </c>
      <c r="J50" s="1282">
        <v>5.076E-2</v>
      </c>
      <c r="K50" s="1328">
        <f>SQRT(L50^2+M50^2)*1000/(1.73*K12)</f>
        <v>9.9461271404225613</v>
      </c>
      <c r="L50" s="1280">
        <v>9.3240000000000003E-2</v>
      </c>
      <c r="M50" s="1282">
        <v>5.1840000000000004E-2</v>
      </c>
      <c r="N50" s="1328">
        <f>SQRT(O50^2+P50^2)*1000/(1.73*N12)</f>
        <v>9.8184568764340039</v>
      </c>
      <c r="O50" s="1280">
        <v>9.3240000000000003E-2</v>
      </c>
      <c r="P50" s="1282">
        <v>4.8960000000000004E-2</v>
      </c>
      <c r="Q50" s="1328">
        <f>SQRT(R50^2+S50^2)*1000/(1.73*Q12)</f>
        <v>9.929861072461371</v>
      </c>
      <c r="R50" s="1280">
        <v>9.3240000000000003E-2</v>
      </c>
      <c r="S50" s="1282">
        <v>5.1480000000000005E-2</v>
      </c>
      <c r="T50" s="1328">
        <f>SQRT(U50^2+V50^2)*1000/(1.73*T12)</f>
        <v>9.7720526840528166</v>
      </c>
      <c r="U50" s="1280">
        <v>9.3240000000000003E-2</v>
      </c>
      <c r="V50" s="1282">
        <v>4.7879999999999992E-2</v>
      </c>
      <c r="W50" s="1328">
        <f>SQRT(X50^2+Y50^2)*1000/(1.73*W12)</f>
        <v>9.7720526840528166</v>
      </c>
      <c r="X50" s="1280">
        <v>9.3240000000000003E-2</v>
      </c>
      <c r="Y50" s="1282">
        <v>4.7879999999999992E-2</v>
      </c>
      <c r="Z50" s="1328">
        <f>SQRT(AA50^2+AB50^2)*1000/(1.73*Z12)</f>
        <v>15.772074786247169</v>
      </c>
      <c r="AA50" s="1280">
        <v>0.15840000000000001</v>
      </c>
      <c r="AB50" s="1282">
        <v>5.9400000000000008E-2</v>
      </c>
      <c r="AC50" s="1328">
        <f>SQRT(AD50^2+AE50^2)*1000/(1.73*AC12)</f>
        <v>29.100758916312813</v>
      </c>
      <c r="AD50" s="1280">
        <v>0.29952000000000001</v>
      </c>
      <c r="AE50" s="1282">
        <v>8.7840000000000001E-2</v>
      </c>
      <c r="AF50" s="1328">
        <f>SQRT(AG50^2+AH50^2)*1000/(1.73*AF12)</f>
        <v>33.757170318313626</v>
      </c>
      <c r="AG50" s="1280">
        <v>0.34523999999999999</v>
      </c>
      <c r="AH50" s="1282">
        <v>8.7840000000000001E-2</v>
      </c>
      <c r="AI50" s="1328">
        <f>SQRT(AJ50^2+AK50^2)*1000/(1.73*AI12)</f>
        <v>36.498121034502468</v>
      </c>
      <c r="AJ50" s="1280">
        <v>0.37475999999999998</v>
      </c>
      <c r="AK50" s="1282">
        <v>8.8919999999999999E-2</v>
      </c>
      <c r="AL50" s="1328">
        <f>SQRT(AM50^2+AN50^2)*1000/(1.73*AL12)</f>
        <v>35.254984249737973</v>
      </c>
      <c r="AM50" s="1280">
        <v>0.36143999999999998</v>
      </c>
      <c r="AN50" s="1282">
        <v>8.8200000000000001E-2</v>
      </c>
      <c r="AO50" s="1328">
        <f>SQRT(AP50^2+AQ50^2)*1000/(1.73*AO12)</f>
        <v>36.349618741800818</v>
      </c>
      <c r="AP50" s="1280">
        <v>0.37332000000000004</v>
      </c>
      <c r="AQ50" s="1282">
        <v>8.8200000000000001E-2</v>
      </c>
      <c r="AR50" s="1283">
        <f t="shared" si="7"/>
        <v>5.2243200000000005</v>
      </c>
      <c r="AS50" s="1283">
        <f t="shared" si="7"/>
        <v>1.6469999999999998</v>
      </c>
      <c r="AT50" s="259">
        <v>6.2498900000000006</v>
      </c>
      <c r="AU50" s="259">
        <v>3.2385599999999997</v>
      </c>
      <c r="AV50" s="1284">
        <f t="shared" si="9"/>
        <v>-1.0255700000000001</v>
      </c>
      <c r="AW50" s="1284">
        <f t="shared" si="8"/>
        <v>-1.5915599999999999</v>
      </c>
    </row>
    <row r="51" spans="1:87" s="259" customFormat="1" ht="16.5" customHeight="1" x14ac:dyDescent="0.25">
      <c r="A51" s="1312" t="s">
        <v>111</v>
      </c>
      <c r="B51" s="1313" t="s">
        <v>329</v>
      </c>
      <c r="C51" s="1314"/>
      <c r="D51" s="311"/>
      <c r="E51" s="312"/>
      <c r="F51" s="313"/>
      <c r="G51" s="314"/>
      <c r="H51" s="1311">
        <f>SQRT(I51^2+J51^2)*1000/(1.73*H12)</f>
        <v>0.7048293865373858</v>
      </c>
      <c r="I51" s="1329">
        <v>0</v>
      </c>
      <c r="J51" s="1282">
        <v>7.5600000000000007E-3</v>
      </c>
      <c r="K51" s="1311">
        <f>SQRT(L51^2+M51^2)*1000/(1.73*K12)</f>
        <v>0.70482938653738569</v>
      </c>
      <c r="L51" s="1329">
        <v>0</v>
      </c>
      <c r="M51" s="1282">
        <v>7.5599999999999999E-3</v>
      </c>
      <c r="N51" s="1311">
        <f>SQRT(O51^2+P51^2)*1000/(1.73*N12)</f>
        <v>0.72161103859779974</v>
      </c>
      <c r="O51" s="1329">
        <v>0</v>
      </c>
      <c r="P51" s="1282">
        <v>7.7400000000000004E-3</v>
      </c>
      <c r="Q51" s="1311">
        <f>SQRT(R51^2+S51^2)*1000/(1.73*Q12)</f>
        <v>0.72161103859779974</v>
      </c>
      <c r="R51" s="1329">
        <v>0</v>
      </c>
      <c r="S51" s="1282">
        <v>7.7400000000000004E-3</v>
      </c>
      <c r="T51" s="1311">
        <f>SQRT(U51^2+V51^2)*1000/(1.73*T12)</f>
        <v>0.68804773447697176</v>
      </c>
      <c r="U51" s="1329">
        <v>0</v>
      </c>
      <c r="V51" s="1282">
        <v>7.3800000000000003E-3</v>
      </c>
      <c r="W51" s="1311">
        <f>SQRT(X51^2+Y51^2)*1000/(1.73*W12)</f>
        <v>0.70482938653738569</v>
      </c>
      <c r="X51" s="1329">
        <v>0</v>
      </c>
      <c r="Y51" s="1282">
        <v>7.5599999999999999E-3</v>
      </c>
      <c r="Z51" s="1311">
        <f>SQRT(AA51^2+AB51^2)*1000/(1.73*Z12)</f>
        <v>0.70482938653738569</v>
      </c>
      <c r="AA51" s="1329">
        <v>0</v>
      </c>
      <c r="AB51" s="1282">
        <v>7.5599999999999999E-3</v>
      </c>
      <c r="AC51" s="1311">
        <f>SQRT(AD51^2+AE51^2)*1000/(1.73*AC12)</f>
        <v>0.68804773447697176</v>
      </c>
      <c r="AD51" s="1329">
        <v>0</v>
      </c>
      <c r="AE51" s="1282">
        <v>7.3800000000000003E-3</v>
      </c>
      <c r="AF51" s="1311">
        <f>SQRT(AG51^2+AH51^2)*1000/(1.73*AF12)</f>
        <v>0.69932720553397143</v>
      </c>
      <c r="AG51" s="1329">
        <v>0</v>
      </c>
      <c r="AH51" s="1282">
        <v>7.3800000000000003E-3</v>
      </c>
      <c r="AI51" s="1311">
        <f>SQRT(AJ51^2+AK51^2)*1000/(1.73*AI12)</f>
        <v>0.71638396664455606</v>
      </c>
      <c r="AJ51" s="1329">
        <v>0</v>
      </c>
      <c r="AK51" s="1282">
        <v>7.5599999999999999E-3</v>
      </c>
      <c r="AL51" s="1311">
        <f>SQRT(AM51^2+AN51^2)*1000/(1.73*AL12)</f>
        <v>0.69932720553397143</v>
      </c>
      <c r="AM51" s="1329">
        <v>0</v>
      </c>
      <c r="AN51" s="1282">
        <v>7.3800000000000003E-3</v>
      </c>
      <c r="AO51" s="1311">
        <f>SQRT(AP51^2+AQ51^2)*1000/(1.73*AO12)</f>
        <v>0.71638396664455606</v>
      </c>
      <c r="AP51" s="1329">
        <v>0</v>
      </c>
      <c r="AQ51" s="1282">
        <v>7.5599999999999999E-3</v>
      </c>
      <c r="AR51" s="1283">
        <f t="shared" si="7"/>
        <v>0</v>
      </c>
      <c r="AS51" s="1283">
        <f t="shared" si="7"/>
        <v>0.18054000000000001</v>
      </c>
      <c r="AT51" s="259">
        <v>0</v>
      </c>
      <c r="AU51" s="259">
        <v>0.19071000000000002</v>
      </c>
      <c r="AV51" s="1284">
        <f t="shared" si="9"/>
        <v>0</v>
      </c>
      <c r="AW51" s="1284">
        <f t="shared" si="8"/>
        <v>-1.0170000000000012E-2</v>
      </c>
    </row>
    <row r="52" spans="1:87" s="259" customFormat="1" ht="16.5" customHeight="1" x14ac:dyDescent="0.25">
      <c r="A52" s="1312" t="s">
        <v>47</v>
      </c>
      <c r="B52" s="1313" t="s">
        <v>330</v>
      </c>
      <c r="C52" s="1314"/>
      <c r="D52" s="311"/>
      <c r="E52" s="312"/>
      <c r="F52" s="313"/>
      <c r="G52" s="314"/>
      <c r="H52" s="1311">
        <f>SQRT(I52^2+J52^2)*1000/(1.73*H12)</f>
        <v>7.1800372374259105</v>
      </c>
      <c r="I52" s="1280">
        <v>7.4880000000000002E-2</v>
      </c>
      <c r="J52" s="1282">
        <v>1.7999999999999999E-2</v>
      </c>
      <c r="K52" s="1311">
        <f>SQRT(L52^2+M52^2)*1000/(1.73*K12)</f>
        <v>7.187955951767993</v>
      </c>
      <c r="L52" s="1280">
        <v>7.4880000000000002E-2</v>
      </c>
      <c r="M52" s="1282">
        <v>1.8359999999999998E-2</v>
      </c>
      <c r="N52" s="1311">
        <f>SQRT(O52^2+P52^2)*1000/(1.73*N12)</f>
        <v>7.1800372374259105</v>
      </c>
      <c r="O52" s="1280">
        <v>7.4880000000000002E-2</v>
      </c>
      <c r="P52" s="1282">
        <v>1.7999999999999999E-2</v>
      </c>
      <c r="Q52" s="1311">
        <f>SQRT(R52^2+S52^2)*1000/(1.73*Q12)</f>
        <v>7.1722668444401521</v>
      </c>
      <c r="R52" s="1280">
        <v>7.4880000000000002E-2</v>
      </c>
      <c r="S52" s="1282">
        <v>1.7639999999999999E-2</v>
      </c>
      <c r="T52" s="1311">
        <f>SQRT(U52^2+V52^2)*1000/(1.73*T12)</f>
        <v>7.1426780288388185</v>
      </c>
      <c r="U52" s="1280">
        <v>7.4880000000000002E-2</v>
      </c>
      <c r="V52" s="1282">
        <v>1.6199999999999999E-2</v>
      </c>
      <c r="W52" s="1311">
        <f>SQRT(X52^2+Y52^2)*1000/(1.73*W12)</f>
        <v>8.0588980850572618</v>
      </c>
      <c r="X52" s="1280">
        <v>8.3879999999999996E-2</v>
      </c>
      <c r="Y52" s="1282">
        <v>2.0880000000000003E-2</v>
      </c>
      <c r="Z52" s="1311">
        <f>SQRT(AA52^2+AB52^2)*1000/(1.73*Z12)</f>
        <v>9.2233156660884124</v>
      </c>
      <c r="AA52" s="1280">
        <v>9.5760000000000012E-2</v>
      </c>
      <c r="AB52" s="1282">
        <v>2.4840000000000004E-2</v>
      </c>
      <c r="AC52" s="1311">
        <f>SQRT(AD52^2+AE52^2)*1000/(1.73*AC12)</f>
        <v>9.1376056943573793</v>
      </c>
      <c r="AD52" s="1280">
        <v>9.5760000000000012E-2</v>
      </c>
      <c r="AE52" s="1282">
        <v>2.0880000000000003E-2</v>
      </c>
      <c r="AF52" s="1311">
        <f>SQRT(AG52^2+AH52^2)*1000/(1.73*AF12)</f>
        <v>9.3576195858058906</v>
      </c>
      <c r="AG52" s="1280">
        <v>9.5760000000000012E-2</v>
      </c>
      <c r="AH52" s="1282">
        <v>2.4119999999999999E-2</v>
      </c>
      <c r="AI52" s="1311">
        <f>SQRT(AJ52^2+AK52^2)*1000/(1.73*AI12)</f>
        <v>9.1282839124079835</v>
      </c>
      <c r="AJ52" s="1280">
        <v>9.3960000000000002E-2</v>
      </c>
      <c r="AK52" s="1282">
        <v>2.1240000000000002E-2</v>
      </c>
      <c r="AL52" s="1311">
        <f>SQRT(AM52^2+AN52^2)*1000/(1.73*AL12)</f>
        <v>9.1134834870708392</v>
      </c>
      <c r="AM52" s="1280">
        <v>9.3960000000000002E-2</v>
      </c>
      <c r="AN52" s="1282">
        <v>2.052E-2</v>
      </c>
      <c r="AO52" s="1311">
        <f>SQRT(AP52^2+AQ52^2)*1000/(1.73*AO12)</f>
        <v>9.1358662063828504</v>
      </c>
      <c r="AP52" s="1280">
        <v>9.3960000000000002E-2</v>
      </c>
      <c r="AQ52" s="1282">
        <v>2.1600000000000001E-2</v>
      </c>
      <c r="AR52" s="1283">
        <f t="shared" si="7"/>
        <v>2.1762000000000001</v>
      </c>
      <c r="AS52" s="1283">
        <f t="shared" si="7"/>
        <v>0.53603999999999996</v>
      </c>
      <c r="AT52" s="259">
        <v>3.5388000000000002</v>
      </c>
      <c r="AU52" s="259">
        <v>0.97379999999996003</v>
      </c>
      <c r="AV52" s="1284">
        <f t="shared" si="9"/>
        <v>-1.3626</v>
      </c>
      <c r="AW52" s="1284">
        <f t="shared" si="8"/>
        <v>-0.43775999999996007</v>
      </c>
      <c r="AZ52" s="1311" t="e">
        <f>SQRT(BA52^2+BB52^2)*1000/(1.73*AZ12)</f>
        <v>#DIV/0!</v>
      </c>
      <c r="BA52" s="1329">
        <v>7.740000000000001E-2</v>
      </c>
      <c r="BB52" s="1330">
        <v>3.0960000000000001E-2</v>
      </c>
      <c r="BC52" s="1311" t="e">
        <f>SQRT(BD52^2+BE52^2)*1000/(1.73*BC12)</f>
        <v>#DIV/0!</v>
      </c>
      <c r="BD52" s="1329">
        <v>7.5240000000000015E-2</v>
      </c>
      <c r="BE52" s="1330">
        <v>2.8799999999999999E-2</v>
      </c>
      <c r="BF52" s="1311" t="e">
        <f>SQRT(BG52^2+BH52^2)*1000/(1.73*BF12)</f>
        <v>#DIV/0!</v>
      </c>
      <c r="BG52" s="1329">
        <v>6.7680000000000004E-2</v>
      </c>
      <c r="BH52" s="1330">
        <v>2.4840000000000001E-2</v>
      </c>
      <c r="BI52" s="1311" t="e">
        <f>SQRT(BJ52^2+BK52^2)*1000/(1.73*BI12)</f>
        <v>#DIV/0!</v>
      </c>
      <c r="BJ52" s="1329">
        <v>7.5600000000000001E-2</v>
      </c>
      <c r="BK52" s="1330">
        <v>3.0240000000000003E-2</v>
      </c>
      <c r="BL52" s="1311" t="e">
        <f>SQRT(BM52^2+BN52^2)*1000/(1.73*BL12)</f>
        <v>#DIV/0!</v>
      </c>
      <c r="BM52" s="1329">
        <v>8.1000000000000003E-2</v>
      </c>
      <c r="BN52" s="1330">
        <v>3.2039999999999999E-2</v>
      </c>
      <c r="BO52" s="1311" t="e">
        <f>SQRT(BP52^2+BQ52^2)*1000/(1.73*BO12)</f>
        <v>#DIV/0!</v>
      </c>
      <c r="BP52" s="1329">
        <v>8.2439999999999999E-2</v>
      </c>
      <c r="BQ52" s="1330">
        <v>3.0960000000000001E-2</v>
      </c>
      <c r="BR52" s="1311" t="e">
        <f>SQRT(BS52^2+BT52^2)*1000/(1.73*BR12)</f>
        <v>#DIV/0!</v>
      </c>
      <c r="BS52" s="1329">
        <v>0.10548</v>
      </c>
      <c r="BT52" s="1330">
        <v>2.6280000000000001E-2</v>
      </c>
      <c r="BU52" s="1311" t="e">
        <f>SQRT(BV52^2+BW52^2)*1000/(1.73*BU12)</f>
        <v>#DIV/0!</v>
      </c>
      <c r="BV52" s="1329">
        <v>0.33263999999999999</v>
      </c>
      <c r="BW52" s="1330">
        <v>2.9880000000000004E-2</v>
      </c>
      <c r="BX52" s="1311" t="e">
        <f>SQRT(BY52^2+BZ52^2)*1000/(1.73*BX12)</f>
        <v>#DIV/0!</v>
      </c>
      <c r="BY52" s="1329">
        <v>0.26891999999999999</v>
      </c>
      <c r="BZ52" s="1330">
        <v>4.5359999999959995E-2</v>
      </c>
      <c r="CA52" s="1311" t="e">
        <f>SQRT(CB52^2+CC52^2)*1000/(1.73*CA12)</f>
        <v>#DIV/0!</v>
      </c>
      <c r="CB52" s="1329">
        <v>0.26748</v>
      </c>
      <c r="CC52" s="1330">
        <v>4.7880000000000006E-2</v>
      </c>
      <c r="CD52" s="1311" t="e">
        <f>SQRT(CE52^2+CF52^2)*1000/(1.73*CD12)</f>
        <v>#DIV/0!</v>
      </c>
      <c r="CE52" s="1329">
        <v>0.18251999999999999</v>
      </c>
      <c r="CF52" s="1330">
        <v>5.1840000000000004E-2</v>
      </c>
      <c r="CG52" s="1311" t="e">
        <f>SQRT(CH52^2+CI52^2)*1000/(1.73*CG12)</f>
        <v>#DIV/0!</v>
      </c>
      <c r="CH52" s="1329">
        <v>0.1764</v>
      </c>
      <c r="CI52" s="1330">
        <v>5.1119999999999999E-2</v>
      </c>
    </row>
    <row r="53" spans="1:87" s="259" customFormat="1" ht="16.5" customHeight="1" x14ac:dyDescent="0.25">
      <c r="A53" s="1312" t="s">
        <v>114</v>
      </c>
      <c r="B53" s="1313" t="s">
        <v>331</v>
      </c>
      <c r="C53" s="1314"/>
      <c r="D53" s="311"/>
      <c r="E53" s="312"/>
      <c r="F53" s="313"/>
      <c r="G53" s="314"/>
      <c r="H53" s="1311">
        <f>SQRT(I53^2+J53^2)*1000/(1.73*H12)</f>
        <v>17.970540255030972</v>
      </c>
      <c r="I53" s="1280">
        <v>0.19224000000000002</v>
      </c>
      <c r="J53" s="1282">
        <v>1.4039999999999999E-2</v>
      </c>
      <c r="K53" s="1311">
        <f>SQRT(L53^2+M53^2)*1000/(1.73*K12)</f>
        <v>17.968126694598926</v>
      </c>
      <c r="L53" s="1280">
        <v>0.19224000000000002</v>
      </c>
      <c r="M53" s="1282">
        <v>1.3679999999999999E-2</v>
      </c>
      <c r="N53" s="1311">
        <f>SQRT(O53^2+P53^2)*1000/(1.73*N12)</f>
        <v>17.961260379610628</v>
      </c>
      <c r="O53" s="1280">
        <v>0.19224000000000002</v>
      </c>
      <c r="P53" s="1282">
        <v>1.2600000000000002E-2</v>
      </c>
      <c r="Q53" s="1311">
        <f>SQRT(R53^2+S53^2)*1000/(1.73*Q12)</f>
        <v>20.567761457398625</v>
      </c>
      <c r="R53" s="1280">
        <v>0.21996000000000002</v>
      </c>
      <c r="S53" s="1282">
        <v>1.6920000000000001E-2</v>
      </c>
      <c r="T53" s="1311">
        <f>SQRT(U53^2+V53^2)*1000/(1.73*T12)</f>
        <v>23.458636773760833</v>
      </c>
      <c r="U53" s="1280">
        <v>0.25091999999999998</v>
      </c>
      <c r="V53" s="1282">
        <v>1.8720000000000001E-2</v>
      </c>
      <c r="W53" s="1311">
        <f>SQRT(X53^2+Y53^2)*1000/(1.73*W12)</f>
        <v>26.21180166192509</v>
      </c>
      <c r="X53" s="1280">
        <v>0.28008000000000005</v>
      </c>
      <c r="Y53" s="1282">
        <v>2.4480000000000002E-2</v>
      </c>
      <c r="Z53" s="1311">
        <f>SQRT(AA53^2+AB53^2)*1000/(1.73*Z12)</f>
        <v>32.368392026268836</v>
      </c>
      <c r="AA53" s="1280">
        <v>0.34560000000000002</v>
      </c>
      <c r="AB53" s="1282">
        <v>3.3120000000000004E-2</v>
      </c>
      <c r="AC53" s="1311">
        <f>SQRT(AD53^2+AE53^2)*1000/(1.73*AC12)</f>
        <v>34.595887553039603</v>
      </c>
      <c r="AD53" s="1280">
        <v>0.36936000000000002</v>
      </c>
      <c r="AE53" s="1282">
        <v>3.5639999999999998E-2</v>
      </c>
      <c r="AF53" s="1311">
        <f>SQRT(AG53^2+AH53^2)*1000/(1.73*AF12)</f>
        <v>35.173010079052609</v>
      </c>
      <c r="AG53" s="1280">
        <v>0.36936000000000002</v>
      </c>
      <c r="AH53" s="1282">
        <v>3.6719999999999996E-2</v>
      </c>
      <c r="AI53" s="1311">
        <f>SQRT(AJ53^2+AK53^2)*1000/(1.73*AI12)</f>
        <v>35.190293240855432</v>
      </c>
      <c r="AJ53" s="1280">
        <v>0.36936000000000002</v>
      </c>
      <c r="AK53" s="1282">
        <v>3.8519999999999999E-2</v>
      </c>
      <c r="AL53" s="1311">
        <f>SQRT(AM53^2+AN53^2)*1000/(1.73*AL12)</f>
        <v>35.166326082378994</v>
      </c>
      <c r="AM53" s="1280">
        <v>0.36936000000000002</v>
      </c>
      <c r="AN53" s="1282">
        <v>3.5999999999999997E-2</v>
      </c>
      <c r="AO53" s="1311">
        <f>SQRT(AP53^2+AQ53^2)*1000/(1.73*AO12)</f>
        <v>33.102774822051742</v>
      </c>
      <c r="AP53" s="1280">
        <v>0.34776000000000001</v>
      </c>
      <c r="AQ53" s="1282">
        <v>3.3120000000000004E-2</v>
      </c>
      <c r="AR53" s="1283">
        <f t="shared" si="7"/>
        <v>7.4545200000000023</v>
      </c>
      <c r="AS53" s="1283">
        <f t="shared" si="7"/>
        <v>0.6890400000000001</v>
      </c>
      <c r="AT53" s="259">
        <v>8.5665599999999991</v>
      </c>
      <c r="AU53" s="259">
        <v>2.4688799999999995</v>
      </c>
      <c r="AV53" s="1284">
        <f t="shared" si="9"/>
        <v>-1.1120399999999968</v>
      </c>
      <c r="AW53" s="1284">
        <f t="shared" si="8"/>
        <v>-1.7798399999999994</v>
      </c>
      <c r="AZ53" s="1311" t="e">
        <f>SQRT(BA53^2+BB53^2)*1000/(1.73*AZ12)</f>
        <v>#DIV/0!</v>
      </c>
      <c r="BA53" s="1329">
        <v>0.22607999999999998</v>
      </c>
      <c r="BB53" s="1330">
        <v>8.1000000000000003E-2</v>
      </c>
      <c r="BC53" s="1311" t="e">
        <f>SQRT(BD53^2+BE53^2)*1000/(1.73*BC12)</f>
        <v>#DIV/0!</v>
      </c>
      <c r="BD53" s="1329">
        <v>0.20880000000000001</v>
      </c>
      <c r="BE53" s="1330">
        <v>8.1360000000000002E-2</v>
      </c>
      <c r="BF53" s="1311" t="e">
        <f>SQRT(BG53^2+BH53^2)*1000/(1.73*BF12)</f>
        <v>#DIV/0!</v>
      </c>
      <c r="BG53" s="1329">
        <v>0.20232</v>
      </c>
      <c r="BH53" s="1330">
        <v>7.9920000000000005E-2</v>
      </c>
      <c r="BI53" s="1311" t="e">
        <f>SQRT(BJ53^2+BK53^2)*1000/(1.73*BI12)</f>
        <v>#DIV/0!</v>
      </c>
      <c r="BJ53" s="1329">
        <v>0.22175999999999998</v>
      </c>
      <c r="BK53" s="1330">
        <v>8.1360000000000002E-2</v>
      </c>
      <c r="BL53" s="1311" t="e">
        <f>SQRT(BM53^2+BN53^2)*1000/(1.73*BL12)</f>
        <v>#DIV/0!</v>
      </c>
      <c r="BM53" s="1329">
        <v>0.26351999999999998</v>
      </c>
      <c r="BN53" s="1330">
        <v>8.3519999999999997E-2</v>
      </c>
      <c r="BO53" s="1311" t="e">
        <f>SQRT(BP53^2+BQ53^2)*1000/(1.73*BO12)</f>
        <v>#DIV/0!</v>
      </c>
      <c r="BP53" s="1329">
        <v>0.30275999999999997</v>
      </c>
      <c r="BQ53" s="1330">
        <v>9.1079999999999994E-2</v>
      </c>
      <c r="BR53" s="1311" t="e">
        <f>SQRT(BS53^2+BT53^2)*1000/(1.73*BR12)</f>
        <v>#DIV/0!</v>
      </c>
      <c r="BS53" s="1329">
        <v>0.33227999999999996</v>
      </c>
      <c r="BT53" s="1330">
        <v>9.6479999999999996E-2</v>
      </c>
      <c r="BU53" s="1311" t="e">
        <f>SQRT(BV53^2+BW53^2)*1000/(1.73*BU12)</f>
        <v>#DIV/0!</v>
      </c>
      <c r="BV53" s="1329">
        <v>0.33767999999999992</v>
      </c>
      <c r="BW53" s="1330">
        <v>9.7560000000000008E-2</v>
      </c>
      <c r="BX53" s="1311" t="e">
        <f>SQRT(BY53^2+BZ53^2)*1000/(1.73*BX12)</f>
        <v>#DIV/0!</v>
      </c>
      <c r="BY53" s="1329">
        <v>0.35927999999999999</v>
      </c>
      <c r="BZ53" s="1330">
        <v>0.10584</v>
      </c>
      <c r="CA53" s="1311" t="e">
        <f>SQRT(CB53^2+CC53^2)*1000/(1.73*CA12)</f>
        <v>#DIV/0!</v>
      </c>
      <c r="CB53" s="1329">
        <v>0.37368000000000001</v>
      </c>
      <c r="CC53" s="1330">
        <v>0.1152</v>
      </c>
      <c r="CD53" s="1311" t="e">
        <f>SQRT(CE53^2+CF53^2)*1000/(1.73*CD12)</f>
        <v>#DIV/0!</v>
      </c>
      <c r="CE53" s="1329">
        <v>0.38195999999999997</v>
      </c>
      <c r="CF53" s="1330">
        <v>0.1206</v>
      </c>
      <c r="CG53" s="1311" t="e">
        <f>SQRT(CH53^2+CI53^2)*1000/(1.73*CG12)</f>
        <v>#DIV/0!</v>
      </c>
      <c r="CH53" s="1329">
        <v>0.36899999999999999</v>
      </c>
      <c r="CI53" s="1330">
        <v>0.10512000000000001</v>
      </c>
    </row>
    <row r="54" spans="1:87" s="259" customFormat="1" ht="16.5" customHeight="1" x14ac:dyDescent="0.25">
      <c r="A54" s="1312" t="s">
        <v>71</v>
      </c>
      <c r="B54" s="1313" t="s">
        <v>332</v>
      </c>
      <c r="C54" s="1314"/>
      <c r="D54" s="311"/>
      <c r="E54" s="312"/>
      <c r="F54" s="313"/>
      <c r="G54" s="314"/>
      <c r="H54" s="1311">
        <f>SQRT(I54^2+J54^2)*1000/(1.73*H12)</f>
        <v>12.352937490730008</v>
      </c>
      <c r="I54" s="1280">
        <v>0.12312000000000001</v>
      </c>
      <c r="J54" s="1282">
        <v>4.8960000000000004E-2</v>
      </c>
      <c r="K54" s="1311">
        <f>SQRT(L54^2+M54^2)*1000/(1.73*K12)</f>
        <v>12.316086345726577</v>
      </c>
      <c r="L54" s="1280">
        <v>0.12312000000000001</v>
      </c>
      <c r="M54" s="1282">
        <v>4.7880000000000006E-2</v>
      </c>
      <c r="N54" s="1311">
        <f>SQRT(O54^2+P54^2)*1000/(1.73*N12)</f>
        <v>12.688749059216359</v>
      </c>
      <c r="O54" s="1280">
        <v>0.1278</v>
      </c>
      <c r="P54" s="1282">
        <v>4.6799999999999994E-2</v>
      </c>
      <c r="Q54" s="1311">
        <f>SQRT(R54^2+S54^2)*1000/(1.73*Q12)</f>
        <v>14.796659648614007</v>
      </c>
      <c r="R54" s="1280">
        <v>0.1512</v>
      </c>
      <c r="S54" s="1282">
        <v>4.8240000000000005E-2</v>
      </c>
      <c r="T54" s="1311">
        <f>SQRT(U54^2+V54^2)*1000/(1.73*T12)</f>
        <v>18.031492729798067</v>
      </c>
      <c r="U54" s="1280">
        <v>0.18719999999999998</v>
      </c>
      <c r="V54" s="1282">
        <v>4.8599999999999997E-2</v>
      </c>
      <c r="W54" s="1311">
        <f>SQRT(X54^2+Y54^2)*1000/(1.73*W12)</f>
        <v>28.373917859600908</v>
      </c>
      <c r="X54" s="1280">
        <v>0.29736000000000001</v>
      </c>
      <c r="Y54" s="1282">
        <v>6.4799999999999996E-2</v>
      </c>
      <c r="Z54" s="1311">
        <f>SQRT(AA54^2+AB54^2)*1000/(1.73*Z12)</f>
        <v>38.601666621596515</v>
      </c>
      <c r="AA54" s="1280">
        <v>0.40211999999999998</v>
      </c>
      <c r="AB54" s="1282">
        <v>9.8640000000000005E-2</v>
      </c>
      <c r="AC54" s="1311">
        <f>SQRT(AD54^2+AE54^2)*1000/(1.73*AC12)</f>
        <v>39.295763956017858</v>
      </c>
      <c r="AD54" s="1280">
        <v>0.41003999999999996</v>
      </c>
      <c r="AE54" s="1282">
        <v>9.7560000000000008E-2</v>
      </c>
      <c r="AF54" s="1311">
        <f>SQRT(AG54^2+AH54^2)*1000/(1.73*AF12)</f>
        <v>38.115125546775928</v>
      </c>
      <c r="AG54" s="1280">
        <v>0.39384000000000002</v>
      </c>
      <c r="AH54" s="1282">
        <v>8.1720000000000001E-2</v>
      </c>
      <c r="AI54" s="1311">
        <f>SQRT(AJ54^2+AK54^2)*1000/(1.73*AI12)</f>
        <v>42.46016802632024</v>
      </c>
      <c r="AJ54" s="1280">
        <v>0.43812000000000001</v>
      </c>
      <c r="AK54" s="1282">
        <v>9.3960000000000002E-2</v>
      </c>
      <c r="AL54" s="1311">
        <f>SQRT(AM54^2+AN54^2)*1000/(1.73*AL12)</f>
        <v>37.175914195372691</v>
      </c>
      <c r="AM54" s="1280">
        <v>0.38592000000000004</v>
      </c>
      <c r="AN54" s="1282">
        <v>7.0559999999999998E-2</v>
      </c>
      <c r="AO54" s="1311">
        <f>SQRT(AP54^2+AQ54^2)*1000/(1.73*AO12)</f>
        <v>38.53581005340272</v>
      </c>
      <c r="AP54" s="1280">
        <v>0.39851999999999999</v>
      </c>
      <c r="AQ54" s="1282">
        <v>8.1000000000000003E-2</v>
      </c>
      <c r="AR54" s="1283">
        <f t="shared" si="7"/>
        <v>6.5458800000000004</v>
      </c>
      <c r="AS54" s="1283">
        <f t="shared" si="7"/>
        <v>1.49004</v>
      </c>
      <c r="AT54" s="259">
        <v>6.0226900000000008</v>
      </c>
      <c r="AU54" s="259">
        <v>1.71915</v>
      </c>
      <c r="AV54" s="1284">
        <f t="shared" si="9"/>
        <v>0.5231899999999996</v>
      </c>
      <c r="AW54" s="1284">
        <f t="shared" si="8"/>
        <v>-0.22910999999999992</v>
      </c>
    </row>
    <row r="55" spans="1:87" s="259" customFormat="1" ht="16.5" customHeight="1" x14ac:dyDescent="0.25">
      <c r="A55" s="1312" t="s">
        <v>51</v>
      </c>
      <c r="B55" s="1313" t="s">
        <v>333</v>
      </c>
      <c r="C55" s="1314"/>
      <c r="D55" s="311"/>
      <c r="E55" s="312"/>
      <c r="F55" s="313"/>
      <c r="G55" s="314"/>
      <c r="H55" s="1311">
        <f>SQRT(I55^2+J55^2)*1000/(1.73*H12)</f>
        <v>75.903603349065079</v>
      </c>
      <c r="I55" s="1280">
        <v>0.76392000000000004</v>
      </c>
      <c r="J55" s="1282">
        <v>0.28151999999999999</v>
      </c>
      <c r="K55" s="1311">
        <f>SQRT(L55^2+M55^2)*1000/(1.73*K12)</f>
        <v>76.751087052178519</v>
      </c>
      <c r="L55" s="1280">
        <v>0.77148000000000005</v>
      </c>
      <c r="M55" s="1282">
        <v>0.28727999999999998</v>
      </c>
      <c r="N55" s="1311">
        <f>SQRT(O55^2+P55^2)*1000/(1.73*N12)</f>
        <v>83.684134009095345</v>
      </c>
      <c r="O55" s="1280">
        <v>0.82223999999999997</v>
      </c>
      <c r="P55" s="1282">
        <v>0.36</v>
      </c>
      <c r="Q55" s="1311">
        <f>SQRT(R55^2+S55^2)*1000/(1.73*Q12)</f>
        <v>83.630379323008611</v>
      </c>
      <c r="R55" s="1280">
        <v>0.82223999999999997</v>
      </c>
      <c r="S55" s="1282">
        <v>0.35855999999999999</v>
      </c>
      <c r="T55" s="1311">
        <f>SQRT(U55^2+V55^2)*1000/(1.73*T12)</f>
        <v>83.246095061650735</v>
      </c>
      <c r="U55" s="1280">
        <v>0.82223999999999997</v>
      </c>
      <c r="V55" s="1282">
        <v>0.34811999999999999</v>
      </c>
      <c r="W55" s="1311">
        <f>SQRT(X55^2+Y55^2)*1000/(1.73*W12)</f>
        <v>85.479680281858805</v>
      </c>
      <c r="X55" s="1280">
        <v>0.84275999999999995</v>
      </c>
      <c r="Y55" s="1282">
        <v>0.36108000000000007</v>
      </c>
      <c r="Z55" s="1311">
        <f>SQRT(AA55^2+AB55^2)*1000/(1.73*Z12)</f>
        <v>88.564045857607482</v>
      </c>
      <c r="AA55" s="1280">
        <v>0.88596000000000008</v>
      </c>
      <c r="AB55" s="1282">
        <v>0.34272000000000002</v>
      </c>
      <c r="AC55" s="1311">
        <f>SQRT(AD55^2+AE55^2)*1000/(1.73*AC12)</f>
        <v>88.158763842201253</v>
      </c>
      <c r="AD55" s="1280">
        <v>0.88596000000000008</v>
      </c>
      <c r="AE55" s="1282">
        <v>0.33048</v>
      </c>
      <c r="AF55" s="1311">
        <f>SQRT(AG55^2+AH55^2)*1000/(1.73*AF12)</f>
        <v>95.389417639353169</v>
      </c>
      <c r="AG55" s="1280">
        <v>0.94320000000000004</v>
      </c>
      <c r="AH55" s="1282">
        <v>0.35172000000000003</v>
      </c>
      <c r="AI55" s="1311">
        <f>SQRT(AJ55^2+AK55^2)*1000/(1.73*AI12)</f>
        <v>97.117093749539606</v>
      </c>
      <c r="AJ55" s="1280">
        <v>0.96840000000000004</v>
      </c>
      <c r="AK55" s="1282">
        <v>0.33551999999999998</v>
      </c>
      <c r="AL55" s="1311">
        <f>SQRT(AM55^2+AN55^2)*1000/(1.73*AL12)</f>
        <v>96.120864696978401</v>
      </c>
      <c r="AM55" s="1280">
        <v>0.95975999999999995</v>
      </c>
      <c r="AN55" s="1282">
        <v>0.32832</v>
      </c>
      <c r="AO55" s="1311">
        <f>SQRT(AP55^2+AQ55^2)*1000/(1.73*AO12)</f>
        <v>96.332606356764259</v>
      </c>
      <c r="AP55" s="1280">
        <v>0.95975999999999995</v>
      </c>
      <c r="AQ55" s="1282">
        <v>0.33516000000000001</v>
      </c>
      <c r="AR55" s="1283">
        <f t="shared" si="7"/>
        <v>21.258000000000003</v>
      </c>
      <c r="AS55" s="1283">
        <f t="shared" si="7"/>
        <v>7.699679999999999</v>
      </c>
      <c r="AT55" s="259">
        <v>11.652620000000001</v>
      </c>
      <c r="AU55" s="259">
        <v>6.7514599999999998</v>
      </c>
      <c r="AV55" s="1284">
        <f t="shared" si="9"/>
        <v>9.605380000000002</v>
      </c>
      <c r="AW55" s="1284">
        <f t="shared" si="8"/>
        <v>0.94821999999999917</v>
      </c>
    </row>
    <row r="56" spans="1:87" s="259" customFormat="1" ht="16.5" customHeight="1" x14ac:dyDescent="0.25">
      <c r="A56" s="1312" t="s">
        <v>53</v>
      </c>
      <c r="B56" s="1313" t="s">
        <v>334</v>
      </c>
      <c r="C56" s="1314"/>
      <c r="D56" s="311"/>
      <c r="E56" s="312"/>
      <c r="F56" s="313"/>
      <c r="G56" s="314"/>
      <c r="H56" s="1311">
        <f>SQRT(I56^2+J56^2)*1000/(1.73*H12)</f>
        <v>1.510348685437255</v>
      </c>
      <c r="I56" s="1329">
        <v>0</v>
      </c>
      <c r="J56" s="1282">
        <v>1.6199999999999999E-2</v>
      </c>
      <c r="K56" s="1311">
        <f>SQRT(L56^2+M56^2)*1000/(1.73*K12)</f>
        <v>1.510348685437255</v>
      </c>
      <c r="L56" s="1329">
        <v>0</v>
      </c>
      <c r="M56" s="1282">
        <v>1.6199999999999999E-2</v>
      </c>
      <c r="N56" s="1311">
        <f>SQRT(O56^2+P56^2)*1000/(1.73*N12)</f>
        <v>1.510348685437255</v>
      </c>
      <c r="O56" s="1329">
        <v>0</v>
      </c>
      <c r="P56" s="1282">
        <v>1.6199999999999999E-2</v>
      </c>
      <c r="Q56" s="1311">
        <f>SQRT(R56^2+S56^2)*1000/(1.73*Q12)</f>
        <v>1.510348685437255</v>
      </c>
      <c r="R56" s="1329">
        <v>0</v>
      </c>
      <c r="S56" s="1282">
        <v>1.6199999999999999E-2</v>
      </c>
      <c r="T56" s="1311">
        <f>SQRT(U56^2+V56^2)*1000/(1.73*T12)</f>
        <v>1.510348685437255</v>
      </c>
      <c r="U56" s="1329">
        <v>0</v>
      </c>
      <c r="V56" s="1282">
        <v>1.6199999999999999E-2</v>
      </c>
      <c r="W56" s="1311">
        <f>SQRT(X56^2+Y56^2)*1000/(1.73*W12)</f>
        <v>1.4767853813164273</v>
      </c>
      <c r="X56" s="1329">
        <v>0</v>
      </c>
      <c r="Y56" s="1282">
        <v>1.584E-2</v>
      </c>
      <c r="Z56" s="1311">
        <f>SQRT(AA56^2+AB56^2)*1000/(1.73*Z12)</f>
        <v>1.4767853813164273</v>
      </c>
      <c r="AA56" s="1329">
        <v>0</v>
      </c>
      <c r="AB56" s="1282">
        <v>1.584E-2</v>
      </c>
      <c r="AC56" s="1311">
        <f>SQRT(AD56^2+AE56^2)*1000/(1.73*AC12)</f>
        <v>1.4767853813164273</v>
      </c>
      <c r="AD56" s="1329">
        <v>0</v>
      </c>
      <c r="AE56" s="1282">
        <v>1.584E-2</v>
      </c>
      <c r="AF56" s="1311">
        <f>SQRT(AG56^2+AH56^2)*1000/(1.73*AF12)</f>
        <v>1.5009949777314509</v>
      </c>
      <c r="AG56" s="1329">
        <v>0</v>
      </c>
      <c r="AH56" s="1282">
        <v>1.584E-2</v>
      </c>
      <c r="AI56" s="1311">
        <f>SQRT(AJ56^2+AK56^2)*1000/(1.73*AI12)</f>
        <v>1.5009949777314509</v>
      </c>
      <c r="AJ56" s="1329">
        <v>0</v>
      </c>
      <c r="AK56" s="1282">
        <v>1.584E-2</v>
      </c>
      <c r="AL56" s="1311">
        <f>SQRT(AM56^2+AN56^2)*1000/(1.73*AL12)</f>
        <v>1.5009949777314509</v>
      </c>
      <c r="AM56" s="1329">
        <v>0</v>
      </c>
      <c r="AN56" s="1282">
        <v>1.584E-2</v>
      </c>
      <c r="AO56" s="1311">
        <f>SQRT(AP56^2+AQ56^2)*1000/(1.73*AO12)</f>
        <v>1.5009949777314509</v>
      </c>
      <c r="AP56" s="1329">
        <v>0</v>
      </c>
      <c r="AQ56" s="1282">
        <v>1.584E-2</v>
      </c>
      <c r="AR56" s="1283">
        <f t="shared" si="7"/>
        <v>0</v>
      </c>
      <c r="AS56" s="1283">
        <f t="shared" si="7"/>
        <v>0.38304000000000005</v>
      </c>
      <c r="AT56" s="259">
        <v>0</v>
      </c>
      <c r="AU56" s="259">
        <v>0.43419999999999997</v>
      </c>
      <c r="AV56" s="1284">
        <f t="shared" si="9"/>
        <v>0</v>
      </c>
      <c r="AW56" s="1284">
        <f t="shared" si="8"/>
        <v>-5.1159999999999928E-2</v>
      </c>
    </row>
    <row r="57" spans="1:87" s="259" customFormat="1" ht="16.5" customHeight="1" x14ac:dyDescent="0.25">
      <c r="A57" s="1312" t="s">
        <v>335</v>
      </c>
      <c r="B57" s="1313" t="s">
        <v>336</v>
      </c>
      <c r="C57" s="1314"/>
      <c r="D57" s="311"/>
      <c r="E57" s="312"/>
      <c r="F57" s="313"/>
      <c r="G57" s="314"/>
      <c r="H57" s="1328">
        <f>SQRT(I57^2+J57^2)*1000/(1.73*H12)</f>
        <v>128.13028179337326</v>
      </c>
      <c r="I57" s="1280">
        <v>1.3543200000000002</v>
      </c>
      <c r="J57" s="1282">
        <v>0.23363999999999999</v>
      </c>
      <c r="K57" s="1328">
        <f>SQRT(L57^2+M57^2)*1000/(1.73*K12)</f>
        <v>126.18796302847872</v>
      </c>
      <c r="L57" s="1280">
        <v>1.3337999999999999</v>
      </c>
      <c r="M57" s="1282">
        <v>0.23004000000000002</v>
      </c>
      <c r="N57" s="1328">
        <f>SQRT(O57^2+P57^2)*1000/(1.73*N12)</f>
        <v>125.90626123352662</v>
      </c>
      <c r="O57" s="1280">
        <v>1.3309200000000001</v>
      </c>
      <c r="P57" s="1282">
        <v>0.22896</v>
      </c>
      <c r="Q57" s="1328">
        <f>SQRT(R57^2+S57^2)*1000/(1.73*Q12)</f>
        <v>134.74649635641364</v>
      </c>
      <c r="R57" s="1280">
        <v>1.4241599999999999</v>
      </c>
      <c r="S57" s="1282">
        <v>0.24624000000000001</v>
      </c>
      <c r="T57" s="1328">
        <f>SQRT(U57^2+V57^2)*1000/(1.73*T12)</f>
        <v>143.2993238686889</v>
      </c>
      <c r="U57" s="1280">
        <v>1.5145200000000001</v>
      </c>
      <c r="V57" s="1282">
        <v>0.26207999999999998</v>
      </c>
      <c r="W57" s="1328">
        <f>SQRT(X57^2+Y57^2)*1000/(1.73*W12)</f>
        <v>159.05485511259241</v>
      </c>
      <c r="X57" s="1280">
        <v>1.6779600000000001</v>
      </c>
      <c r="Y57" s="1282">
        <v>0.30815999999999999</v>
      </c>
      <c r="Z57" s="1328">
        <f>SQRT(AA57^2+AB57^2)*1000/(1.73*Z12)</f>
        <v>186.17453159836643</v>
      </c>
      <c r="AA57" s="1280">
        <v>1.95912</v>
      </c>
      <c r="AB57" s="1282">
        <v>0.38663999999999998</v>
      </c>
      <c r="AC57" s="1328">
        <f>SQRT(AD57^2+AE57^2)*1000/(1.73*AC12)</f>
        <v>192.90409696393772</v>
      </c>
      <c r="AD57" s="1280">
        <v>2.0339999999999998</v>
      </c>
      <c r="AE57" s="1282">
        <v>0.37944</v>
      </c>
      <c r="AF57" s="1328">
        <f>SQRT(AG57^2+AH57^2)*1000/(1.73*AF12)</f>
        <v>197.25447414264175</v>
      </c>
      <c r="AG57" s="1280">
        <v>2.0476799999999997</v>
      </c>
      <c r="AH57" s="1282">
        <v>0.37439999999999996</v>
      </c>
      <c r="AI57" s="1328">
        <f>SQRT(AJ57^2+AK57^2)*1000/(1.73*AI12)</f>
        <v>194.72940945698096</v>
      </c>
      <c r="AJ57" s="1280">
        <v>2.0242800000000001</v>
      </c>
      <c r="AK57" s="1282">
        <v>0.35387999999999997</v>
      </c>
      <c r="AL57" s="1328">
        <f>SQRT(AM57^2+AN57^2)*1000/(1.73*AL12)</f>
        <v>188.68442014337958</v>
      </c>
      <c r="AM57" s="1280">
        <v>1.9652400000000001</v>
      </c>
      <c r="AN57" s="1282">
        <v>0.32039999999999996</v>
      </c>
      <c r="AO57" s="1328">
        <f>SQRT(AP57^2+AQ57^2)*1000/(1.73*AO12)</f>
        <v>184.39832746605461</v>
      </c>
      <c r="AP57" s="1280">
        <v>1.9130400000000001</v>
      </c>
      <c r="AQ57" s="1282">
        <v>0.35639999999999999</v>
      </c>
      <c r="AR57" s="1283">
        <f t="shared" si="7"/>
        <v>41.302439999999997</v>
      </c>
      <c r="AS57" s="1283">
        <f t="shared" si="7"/>
        <v>7.3321199999999997</v>
      </c>
      <c r="AT57" s="259">
        <v>21.658719999999999</v>
      </c>
      <c r="AU57" s="259">
        <v>8.6822099999999995</v>
      </c>
      <c r="AV57" s="1284">
        <f t="shared" si="9"/>
        <v>19.643719999999998</v>
      </c>
      <c r="AW57" s="1284">
        <f t="shared" si="8"/>
        <v>-1.3500899999999998</v>
      </c>
    </row>
    <row r="58" spans="1:87" s="259" customFormat="1" ht="16.5" customHeight="1" x14ac:dyDescent="0.25">
      <c r="A58" s="1312" t="s">
        <v>337</v>
      </c>
      <c r="B58" s="1313" t="s">
        <v>338</v>
      </c>
      <c r="C58" s="1314"/>
      <c r="D58" s="311"/>
      <c r="E58" s="312"/>
      <c r="F58" s="313"/>
      <c r="G58" s="314"/>
      <c r="H58" s="1328">
        <f>SQRT(I58^2+J58^2)*1000/(1.73*H12)</f>
        <v>66.574342964283048</v>
      </c>
      <c r="I58" s="1280">
        <v>0.65988000000000002</v>
      </c>
      <c r="J58" s="1282">
        <v>0.27288000000000001</v>
      </c>
      <c r="K58" s="1328">
        <f>SQRT(L58^2+M58^2)*1000/(1.73*K12)</f>
        <v>66.027644087239281</v>
      </c>
      <c r="L58" s="1280">
        <v>0.6523199999999999</v>
      </c>
      <c r="M58" s="1282">
        <v>0.27576000000000001</v>
      </c>
      <c r="N58" s="1328">
        <f>SQRT(O58^2+P58^2)*1000/(1.73*N12)</f>
        <v>65.864792539214875</v>
      </c>
      <c r="O58" s="1280">
        <v>0.65088000000000001</v>
      </c>
      <c r="P58" s="1282">
        <v>0.27467999999999998</v>
      </c>
      <c r="Q58" s="1328">
        <f>SQRT(R58^2+S58^2)*1000/(1.73*Q12)</f>
        <v>77.721778873099382</v>
      </c>
      <c r="R58" s="1280">
        <v>0.78479999999999994</v>
      </c>
      <c r="S58" s="1282">
        <v>0.28115999999999997</v>
      </c>
      <c r="T58" s="1328">
        <f>SQRT(U58^2+V58^2)*1000/(1.73*T12)</f>
        <v>96.340136445241569</v>
      </c>
      <c r="U58" s="1280">
        <v>0.98064000000000007</v>
      </c>
      <c r="V58" s="1282">
        <v>0.32579999999999998</v>
      </c>
      <c r="W58" s="1328">
        <f>SQRT(X58^2+Y58^2)*1000/(1.73*W12)</f>
        <v>111.51122792845476</v>
      </c>
      <c r="X58" s="1280">
        <v>1.14516</v>
      </c>
      <c r="Y58" s="1282">
        <v>0.34523999999999999</v>
      </c>
      <c r="Z58" s="1328">
        <f>SQRT(AA58^2+AB58^2)*1000/(1.73*Z12)</f>
        <v>115.12812642559788</v>
      </c>
      <c r="AA58" s="1280">
        <v>1.18188</v>
      </c>
      <c r="AB58" s="1282">
        <v>0.35784000000000005</v>
      </c>
      <c r="AC58" s="1328">
        <f>SQRT(AD58^2+AE58^2)*1000/(1.73*AC12)</f>
        <v>111.68518644160082</v>
      </c>
      <c r="AD58" s="1280">
        <v>1.1484000000000001</v>
      </c>
      <c r="AE58" s="1282">
        <v>0.34091999999999995</v>
      </c>
      <c r="AF58" s="1328">
        <f>SQRT(AG58^2+AH58^2)*1000/(1.73*AF12)</f>
        <v>114.70354168219477</v>
      </c>
      <c r="AG58" s="1280">
        <v>1.1613600000000002</v>
      </c>
      <c r="AH58" s="1282">
        <v>0.34127999999999997</v>
      </c>
      <c r="AI58" s="1328">
        <f>SQRT(AJ58^2+AK58^2)*1000/(1.73*AI12)</f>
        <v>111.05571626096787</v>
      </c>
      <c r="AJ58" s="1280">
        <v>1.1235599999999999</v>
      </c>
      <c r="AK58" s="1282">
        <v>0.33335999999999999</v>
      </c>
      <c r="AL58" s="1328">
        <f>SQRT(AM58^2+AN58^2)*1000/(1.73*AL12)</f>
        <v>109.00009717829296</v>
      </c>
      <c r="AM58" s="1280">
        <v>1.10124</v>
      </c>
      <c r="AN58" s="1282">
        <v>0.33227999999999996</v>
      </c>
      <c r="AO58" s="1328">
        <f>SQRT(AP58^2+AQ58^2)*1000/(1.73*AO12)</f>
        <v>109.34035787936205</v>
      </c>
      <c r="AP58" s="1280">
        <v>1.1062800000000002</v>
      </c>
      <c r="AQ58" s="1282">
        <v>0.32796000000000003</v>
      </c>
      <c r="AR58" s="1283">
        <f t="shared" si="7"/>
        <v>24.388560000000002</v>
      </c>
      <c r="AS58" s="1283">
        <f t="shared" si="7"/>
        <v>7.9664400000000004</v>
      </c>
      <c r="AT58" s="259">
        <v>30.58296</v>
      </c>
      <c r="AU58" s="259">
        <v>11.270370000000003</v>
      </c>
      <c r="AV58" s="1284">
        <f t="shared" si="9"/>
        <v>-6.1943999999999981</v>
      </c>
      <c r="AW58" s="1284">
        <f t="shared" si="8"/>
        <v>-3.3039300000000029</v>
      </c>
    </row>
    <row r="59" spans="1:87" s="259" customFormat="1" ht="16.5" customHeight="1" x14ac:dyDescent="0.25">
      <c r="A59" s="1312" t="s">
        <v>69</v>
      </c>
      <c r="B59" s="1313" t="s">
        <v>339</v>
      </c>
      <c r="C59" s="1314"/>
      <c r="D59" s="311"/>
      <c r="E59" s="312"/>
      <c r="F59" s="313"/>
      <c r="G59" s="314"/>
      <c r="H59" s="1311">
        <f>SQRT(I59^2+J59^2)*1000/(1.73*H20)</f>
        <v>16.753525120403292</v>
      </c>
      <c r="I59" s="1280">
        <v>0.18143999999999999</v>
      </c>
      <c r="J59" s="1282">
        <v>2.052E-2</v>
      </c>
      <c r="K59" s="1311">
        <f>SQRT(L59^2+M59^2)*1000/(1.73*K20)</f>
        <v>17.151096890276193</v>
      </c>
      <c r="L59" s="1280">
        <v>0.18575999999999998</v>
      </c>
      <c r="M59" s="1282">
        <v>2.0880000000000003E-2</v>
      </c>
      <c r="N59" s="1311">
        <f>SQRT(O59^2+P59^2)*1000/(1.73*N20)</f>
        <v>16.844740187180175</v>
      </c>
      <c r="O59" s="1280">
        <v>0.18251999999999999</v>
      </c>
      <c r="P59" s="1282">
        <v>1.9799999999999998E-2</v>
      </c>
      <c r="Q59" s="1311">
        <f>SQRT(R59^2+S59^2)*1000/(1.73*Q20)</f>
        <v>16.680560210751786</v>
      </c>
      <c r="R59" s="1280">
        <v>0.18071999999999999</v>
      </c>
      <c r="S59" s="1282">
        <v>1.9800000000000002E-2</v>
      </c>
      <c r="T59" s="1311">
        <f>SQRT(U59^2+V59^2)*1000/(1.73*T20)</f>
        <v>16.903448158898957</v>
      </c>
      <c r="U59" s="1280">
        <v>0.18324000000000001</v>
      </c>
      <c r="V59" s="1282">
        <v>1.908E-2</v>
      </c>
      <c r="W59" s="1311">
        <f>SQRT(X59^2+Y59^2)*1000/(1.73*W20)</f>
        <v>19.289447186643148</v>
      </c>
      <c r="X59" s="1280">
        <v>0.20915999999999998</v>
      </c>
      <c r="Y59" s="1282">
        <v>2.1240000000000002E-2</v>
      </c>
      <c r="Z59" s="1311">
        <f>SQRT(AA59^2+AB59^2)*1000/(1.73*Z20)</f>
        <v>19.877835252784497</v>
      </c>
      <c r="AA59" s="1280">
        <v>0.21564</v>
      </c>
      <c r="AB59" s="1282">
        <v>2.0880000000000003E-2</v>
      </c>
      <c r="AC59" s="1311">
        <f>SQRT(AD59^2+AE59^2)*1000/(1.73*AC20)</f>
        <v>21.842053495420842</v>
      </c>
      <c r="AD59" s="1280">
        <v>0.23327999999999999</v>
      </c>
      <c r="AE59" s="1282">
        <v>2.1600000000000001E-2</v>
      </c>
      <c r="AF59" s="1311">
        <f>SQRT(AG59^2+AH59^2)*1000/(1.73*AF20)</f>
        <v>22.452947390132369</v>
      </c>
      <c r="AG59" s="1280">
        <v>0.23976</v>
      </c>
      <c r="AH59" s="1282">
        <v>2.2679999999999999E-2</v>
      </c>
      <c r="AI59" s="1311">
        <f>SQRT(AJ59^2+AK59^2)*1000/(1.73*AI20)</f>
        <v>21.207148403469784</v>
      </c>
      <c r="AJ59" s="1280">
        <v>0.22644</v>
      </c>
      <c r="AK59" s="1282">
        <v>2.1600000000000001E-2</v>
      </c>
      <c r="AL59" s="1311">
        <f>SQRT(AM59^2+AN59^2)*1000/(1.73*AL20)</f>
        <v>21.237404458737164</v>
      </c>
      <c r="AM59" s="1280">
        <v>0.2268</v>
      </c>
      <c r="AN59" s="1282">
        <v>2.1240000000000002E-2</v>
      </c>
      <c r="AO59" s="1311">
        <f>SQRT(AP59^2+AQ59^2)*1000/(1.73*AO20)</f>
        <v>20.599366823676963</v>
      </c>
      <c r="AP59" s="1280">
        <v>0.21996000000000002</v>
      </c>
      <c r="AQ59" s="1282">
        <v>2.0879999999999999E-2</v>
      </c>
      <c r="AR59" s="1283">
        <f t="shared" si="7"/>
        <v>4.8380400000000003</v>
      </c>
      <c r="AS59" s="1283">
        <f t="shared" si="7"/>
        <v>0.46727999999999992</v>
      </c>
      <c r="AT59" s="259">
        <v>1.4554799999999204</v>
      </c>
      <c r="AU59" s="259">
        <v>0.63935999999999993</v>
      </c>
      <c r="AV59" s="1284">
        <f t="shared" si="9"/>
        <v>3.3825600000000797</v>
      </c>
      <c r="AW59" s="1284">
        <f t="shared" si="8"/>
        <v>-0.17208000000000001</v>
      </c>
      <c r="AZ59" s="1311" t="e">
        <f>SQRT(BA59^2+BB59^2)*1000/(1.73*AZ20)</f>
        <v>#DIV/0!</v>
      </c>
      <c r="BA59" s="1331">
        <v>4.7880000000000006E-2</v>
      </c>
      <c r="BB59" s="1332">
        <v>2.9159999999999998E-2</v>
      </c>
      <c r="BC59" s="1311" t="e">
        <f>SQRT(BD59^2+BE59^2)*1000/(1.73*BC20)</f>
        <v>#DIV/0!</v>
      </c>
      <c r="BD59" s="1331">
        <v>4.8240000000000005E-2</v>
      </c>
      <c r="BE59" s="1332">
        <v>2.9520000000000001E-2</v>
      </c>
      <c r="BF59" s="1311" t="e">
        <f>SQRT(BG59^2+BH59^2)*1000/(1.73*BF20)</f>
        <v>#DIV/0!</v>
      </c>
      <c r="BG59" s="1331">
        <v>4.9680000000000002E-2</v>
      </c>
      <c r="BH59" s="1332">
        <v>3.0600000000000002E-2</v>
      </c>
      <c r="BI59" s="1311" t="e">
        <f>SQRT(BJ59^2+BK59^2)*1000/(1.73*BI20)</f>
        <v>#DIV/0!</v>
      </c>
      <c r="BJ59" s="1331">
        <v>4.8960000000000004E-2</v>
      </c>
      <c r="BK59" s="1332">
        <v>2.9880000000000004E-2</v>
      </c>
      <c r="BL59" s="1311" t="e">
        <f>SQRT(BM59^2+BN59^2)*1000/(1.73*BL20)</f>
        <v>#DIV/0!</v>
      </c>
      <c r="BM59" s="1331">
        <v>5.7959999999999998E-2</v>
      </c>
      <c r="BN59" s="1332">
        <v>2.8079999999999997E-2</v>
      </c>
      <c r="BO59" s="1311" t="e">
        <f>SQRT(BP59^2+BQ59^2)*1000/(1.73*BO20)</f>
        <v>#DIV/0!</v>
      </c>
      <c r="BP59" s="1331">
        <v>6.9479999999960004E-2</v>
      </c>
      <c r="BQ59" s="1332">
        <v>2.9159999999999998E-2</v>
      </c>
      <c r="BR59" s="1311" t="e">
        <f>SQRT(BS59^2+BT59^2)*1000/(1.73*BR20)</f>
        <v>#DIV/0!</v>
      </c>
      <c r="BS59" s="1331">
        <v>0.10008000000000002</v>
      </c>
      <c r="BT59" s="1332">
        <v>4.2480000000000004E-2</v>
      </c>
      <c r="BU59" s="1311" t="e">
        <f>SQRT(BV59^2+BW59^2)*1000/(1.73*BU20)</f>
        <v>#DIV/0!</v>
      </c>
      <c r="BV59" s="1331">
        <v>0.10224</v>
      </c>
      <c r="BW59" s="1332">
        <v>4.1399999999999999E-2</v>
      </c>
      <c r="BX59" s="1311" t="e">
        <f>SQRT(BY59^2+BZ59^2)*1000/(1.73*BX20)</f>
        <v>#DIV/0!</v>
      </c>
      <c r="BY59" s="1331">
        <v>7.5960000000000014E-2</v>
      </c>
      <c r="BZ59" s="1332">
        <v>2.664E-2</v>
      </c>
      <c r="CA59" s="1311" t="e">
        <f>SQRT(CB59^2+CC59^2)*1000/(1.73*CA20)</f>
        <v>#DIV/0!</v>
      </c>
      <c r="CB59" s="1331">
        <v>7.4520000000000017E-2</v>
      </c>
      <c r="CC59" s="1332">
        <v>2.5560000000000003E-2</v>
      </c>
      <c r="CD59" s="1311" t="e">
        <f>SQRT(CE59^2+CF59^2)*1000/(1.73*CD20)</f>
        <v>#DIV/0!</v>
      </c>
      <c r="CE59" s="1331">
        <v>6.3719999999999999E-2</v>
      </c>
      <c r="CF59" s="1332">
        <v>2.3399999999999997E-2</v>
      </c>
      <c r="CG59" s="1311" t="e">
        <f>SQRT(CH59^2+CI59^2)*1000/(1.73*CG20)</f>
        <v>#DIV/0!</v>
      </c>
      <c r="CH59" s="1331">
        <v>6.5879999999999994E-2</v>
      </c>
      <c r="CI59" s="1332">
        <v>2.1600000000000001E-2</v>
      </c>
    </row>
    <row r="60" spans="1:87" s="259" customFormat="1" ht="16.5" customHeight="1" x14ac:dyDescent="0.25">
      <c r="A60" s="1312" t="s">
        <v>119</v>
      </c>
      <c r="B60" s="1313" t="s">
        <v>340</v>
      </c>
      <c r="C60" s="1314"/>
      <c r="D60" s="311"/>
      <c r="E60" s="312"/>
      <c r="F60" s="313"/>
      <c r="G60" s="314"/>
      <c r="H60" s="1328">
        <f>SQRT(I60^2+J60^2)*1000/(1.73*H20)</f>
        <v>128.85704412274742</v>
      </c>
      <c r="I60" s="1280">
        <v>1.2931199999999998</v>
      </c>
      <c r="J60" s="1282">
        <v>0.54792000000000007</v>
      </c>
      <c r="K60" s="1328">
        <f>SQRT(L60^2+M60^2)*1000/(1.73*K20)</f>
        <v>127.02889469134199</v>
      </c>
      <c r="L60" s="1280">
        <v>1.26864</v>
      </c>
      <c r="M60" s="1282">
        <v>0.55440000000000011</v>
      </c>
      <c r="N60" s="1328">
        <f>SQRT(O60^2+P60^2)*1000/(1.73*N20)</f>
        <v>125.4442664613931</v>
      </c>
      <c r="O60" s="1280">
        <v>1.25136</v>
      </c>
      <c r="P60" s="1282">
        <v>0.55079999999999996</v>
      </c>
      <c r="Q60" s="1328">
        <f>SQRT(R60^2+S60^2)*1000/(1.73*Q20)</f>
        <v>135.58412466986795</v>
      </c>
      <c r="R60" s="1280">
        <v>1.36656</v>
      </c>
      <c r="S60" s="1282">
        <v>0.56231999999999993</v>
      </c>
      <c r="T60" s="1328">
        <f>SQRT(U60^2+V60^2)*1000/(1.73*T20)</f>
        <v>167.17847346511132</v>
      </c>
      <c r="U60" s="1280">
        <v>1.7056799999999999</v>
      </c>
      <c r="V60" s="1282">
        <v>0.64079999999999993</v>
      </c>
      <c r="W60" s="1328">
        <f>SQRT(X60^2+Y60^2)*1000/(1.73*W20)</f>
        <v>199.79719431528346</v>
      </c>
      <c r="X60" s="1280">
        <v>2.0476799999999997</v>
      </c>
      <c r="Y60" s="1282">
        <v>0.74087999999999998</v>
      </c>
      <c r="Z60" s="1328">
        <f>SQRT(AA60^2+AB60^2)*1000/(1.73*Z20)</f>
        <v>220.90016144544276</v>
      </c>
      <c r="AA60" s="1280">
        <v>2.2521599999999999</v>
      </c>
      <c r="AB60" s="1282">
        <v>0.85104000000000002</v>
      </c>
      <c r="AC60" s="1328">
        <f>SQRT(AD60^2+AE60^2)*1000/(1.73*AC20)</f>
        <v>233.36277412820976</v>
      </c>
      <c r="AD60" s="1280">
        <v>2.3291999999999997</v>
      </c>
      <c r="AE60" s="1282">
        <v>0.91655999999999993</v>
      </c>
      <c r="AF60" s="1328">
        <f>SQRT(AG60^2+AH60^2)*1000/(1.73*AF20)</f>
        <v>235.34919119309848</v>
      </c>
      <c r="AG60" s="1280">
        <v>2.3515199999999998</v>
      </c>
      <c r="AH60" s="1282">
        <v>0.91800000000000004</v>
      </c>
      <c r="AI60" s="1328">
        <f>SQRT(AJ60^2+AK60^2)*1000/(1.73*AI20)</f>
        <v>236.48536409323961</v>
      </c>
      <c r="AJ60" s="1280">
        <v>2.3709600000000002</v>
      </c>
      <c r="AK60" s="1282">
        <v>0.90144000000000002</v>
      </c>
      <c r="AL60" s="1328">
        <f>SQRT(AM60^2+AN60^2)*1000/(1.73*AL20)</f>
        <v>235.78480811149819</v>
      </c>
      <c r="AM60" s="1280">
        <v>2.36016</v>
      </c>
      <c r="AN60" s="1282">
        <v>0.90864</v>
      </c>
      <c r="AO60" s="1328">
        <f>SQRT(AP60^2+AQ60^2)*1000/(1.73*AO20)</f>
        <v>233.40968041854583</v>
      </c>
      <c r="AP60" s="1280">
        <v>2.3342399999999999</v>
      </c>
      <c r="AQ60" s="1282">
        <v>0.90503999999999996</v>
      </c>
      <c r="AR60" s="1283">
        <f t="shared" si="7"/>
        <v>47.885760000000005</v>
      </c>
      <c r="AS60" s="1283">
        <f t="shared" si="7"/>
        <v>17.850959999999997</v>
      </c>
      <c r="AT60" s="259">
        <v>27.540450000000003</v>
      </c>
      <c r="AU60" s="259">
        <v>12.827290000000001</v>
      </c>
      <c r="AV60" s="1284">
        <f t="shared" si="9"/>
        <v>20.345310000000001</v>
      </c>
      <c r="AW60" s="1284">
        <f t="shared" si="8"/>
        <v>5.0236699999999956</v>
      </c>
    </row>
    <row r="61" spans="1:87" s="259" customFormat="1" ht="16.5" customHeight="1" x14ac:dyDescent="0.25">
      <c r="A61" s="1312" t="s">
        <v>121</v>
      </c>
      <c r="B61" s="1313" t="s">
        <v>341</v>
      </c>
      <c r="C61" s="1314"/>
      <c r="D61" s="311"/>
      <c r="E61" s="312"/>
      <c r="F61" s="313"/>
      <c r="G61" s="314"/>
      <c r="H61" s="1328">
        <f>SQRT(I61^2+J61^2)*1000/(1.73*H20)</f>
        <v>76.538292249620909</v>
      </c>
      <c r="I61" s="1280">
        <v>0.81935999999999998</v>
      </c>
      <c r="J61" s="1282">
        <v>0.15660000000000002</v>
      </c>
      <c r="K61" s="1328">
        <f>SQRT(L61^2+M61^2)*1000/(1.73*K20)</f>
        <v>76.775284659746134</v>
      </c>
      <c r="L61" s="1280">
        <v>0.82079999999999997</v>
      </c>
      <c r="M61" s="1282">
        <v>0.16272</v>
      </c>
      <c r="N61" s="1328">
        <f>SQRT(O61^2+P61^2)*1000/(1.73*N20)</f>
        <v>77.386589534464122</v>
      </c>
      <c r="O61" s="1280">
        <v>0.82835999999999999</v>
      </c>
      <c r="P61" s="1282">
        <v>0.15875999999999998</v>
      </c>
      <c r="Q61" s="1328">
        <f>SQRT(R61^2+S61^2)*1000/(1.73*Q20)</f>
        <v>77.274441080961267</v>
      </c>
      <c r="R61" s="1280">
        <v>0.82799999999999996</v>
      </c>
      <c r="S61" s="1282">
        <v>0.15408000000000002</v>
      </c>
      <c r="T61" s="1328">
        <f>SQRT(U61^2+V61^2)*1000/(1.73*T20)</f>
        <v>77.923919661745359</v>
      </c>
      <c r="U61" s="1280">
        <v>0.83592000000000011</v>
      </c>
      <c r="V61" s="1282">
        <v>0.15012</v>
      </c>
      <c r="W61" s="1328">
        <f>SQRT(X61^2+Y61^2)*1000/(1.73*W20)</f>
        <v>74.993039781246054</v>
      </c>
      <c r="X61" s="1280">
        <v>0.80423999999999995</v>
      </c>
      <c r="Y61" s="1282">
        <v>0.14580000000000001</v>
      </c>
      <c r="Z61" s="1328">
        <f>SQRT(AA61^2+AB61^2)*1000/(1.73*Z20)</f>
        <v>78.556905849023821</v>
      </c>
      <c r="AA61" s="1280">
        <v>0.84311999999999998</v>
      </c>
      <c r="AB61" s="1282">
        <v>0.14904000000000001</v>
      </c>
      <c r="AC61" s="1328">
        <f>SQRT(AD61^2+AE61^2)*1000/(1.73*AC20)</f>
        <v>80.95691593032268</v>
      </c>
      <c r="AD61" s="1280">
        <v>0.85680000000000001</v>
      </c>
      <c r="AE61" s="1282">
        <v>0.14112</v>
      </c>
      <c r="AF61" s="1328">
        <f>SQRT(AG61^2+AH61^2)*1000/(1.73*AF20)</f>
        <v>85.214578691285681</v>
      </c>
      <c r="AG61" s="1280">
        <v>0.89927999999999997</v>
      </c>
      <c r="AH61" s="1282">
        <v>0.16344</v>
      </c>
      <c r="AI61" s="1328">
        <f>SQRT(AJ61^2+AK61^2)*1000/(1.73*AI20)</f>
        <v>87.39335943216895</v>
      </c>
      <c r="AJ61" s="1280">
        <v>0.91944000000000004</v>
      </c>
      <c r="AK61" s="1282">
        <v>0.18251999999999999</v>
      </c>
      <c r="AL61" s="1328">
        <f>SQRT(AM61^2+AN61^2)*1000/(1.73*AL20)</f>
        <v>86.519675196030846</v>
      </c>
      <c r="AM61" s="1280">
        <v>0.91116000000000008</v>
      </c>
      <c r="AN61" s="1282">
        <v>0.17604000000000003</v>
      </c>
      <c r="AO61" s="1328">
        <f>SQRT(AP61^2+AQ61^2)*1000/(1.73*AO20)</f>
        <v>88.72422465590347</v>
      </c>
      <c r="AP61" s="1280">
        <v>0.93059999999999987</v>
      </c>
      <c r="AQ61" s="1282">
        <v>0.19908000000000001</v>
      </c>
      <c r="AR61" s="1283">
        <f t="shared" si="7"/>
        <v>21.589919999999996</v>
      </c>
      <c r="AS61" s="1283">
        <f t="shared" si="7"/>
        <v>4.1734799999999996</v>
      </c>
      <c r="AT61" s="259">
        <v>5.411290000000001</v>
      </c>
      <c r="AU61" s="259">
        <v>2.93276</v>
      </c>
      <c r="AV61" s="1284">
        <f t="shared" si="9"/>
        <v>16.178629999999995</v>
      </c>
      <c r="AW61" s="1284">
        <f t="shared" si="8"/>
        <v>1.2407199999999996</v>
      </c>
    </row>
    <row r="62" spans="1:87" s="259" customFormat="1" ht="16.5" customHeight="1" x14ac:dyDescent="0.25">
      <c r="A62" s="1312" t="s">
        <v>123</v>
      </c>
      <c r="B62" s="1313" t="s">
        <v>342</v>
      </c>
      <c r="C62" s="1314"/>
      <c r="D62" s="311"/>
      <c r="E62" s="312"/>
      <c r="F62" s="313"/>
      <c r="G62" s="314"/>
      <c r="H62" s="1328">
        <f>SQRT(I62^2+J62^2)*1000/(1.73*H20)</f>
        <v>13.834400779741358</v>
      </c>
      <c r="I62" s="1280">
        <v>0.13247999999999999</v>
      </c>
      <c r="J62" s="1282">
        <v>7.1999999999999995E-2</v>
      </c>
      <c r="K62" s="1328">
        <f>SQRT(L62^2+M62^2)*1000/(1.73*K20)</f>
        <v>12.429498574633715</v>
      </c>
      <c r="L62" s="1280">
        <v>0.1152</v>
      </c>
      <c r="M62" s="1282">
        <v>7.1279999999999996E-2</v>
      </c>
      <c r="N62" s="1328">
        <f>SQRT(O62^2+P62^2)*1000/(1.73*N20)</f>
        <v>12.440290394891152</v>
      </c>
      <c r="O62" s="1280">
        <v>0.11556</v>
      </c>
      <c r="P62" s="1282">
        <v>7.0919999999999997E-2</v>
      </c>
      <c r="Q62" s="1328">
        <f>SQRT(R62^2+S62^2)*1000/(1.73*Q20)</f>
        <v>12.524853047944609</v>
      </c>
      <c r="R62" s="1280">
        <v>0.11663999999999999</v>
      </c>
      <c r="S62" s="1282">
        <v>7.0919999999999997E-2</v>
      </c>
      <c r="T62" s="1328">
        <f>SQRT(U62^2+V62^2)*1000/(1.73*T20)</f>
        <v>12.639312874416174</v>
      </c>
      <c r="U62" s="1280">
        <v>0.11916</v>
      </c>
      <c r="V62" s="1282">
        <v>6.9120000000000001E-2</v>
      </c>
      <c r="W62" s="1328">
        <f>SQRT(X62^2+Y62^2)*1000/(1.73*W20)</f>
        <v>15.704108991251992</v>
      </c>
      <c r="X62" s="1280">
        <v>0.15192000000000003</v>
      </c>
      <c r="Y62" s="1282">
        <v>7.8840000000000007E-2</v>
      </c>
      <c r="Z62" s="1328">
        <f>SQRT(AA62^2+AB62^2)*1000/(1.73*Z20)</f>
        <v>30.496718272678361</v>
      </c>
      <c r="AA62" s="1280">
        <v>0.30060000000000003</v>
      </c>
      <c r="AB62" s="1282">
        <v>0.14183999999999999</v>
      </c>
      <c r="AC62" s="1328">
        <f>SQRT(AD62^2+AE62^2)*1000/(1.73*AC20)</f>
        <v>41.584987983723934</v>
      </c>
      <c r="AD62" s="1280">
        <v>0.41724</v>
      </c>
      <c r="AE62" s="1282">
        <v>0.15768000000000001</v>
      </c>
      <c r="AF62" s="1328">
        <f>SQRT(AG62^2+AH62^2)*1000/(1.73*AF20)</f>
        <v>51.044312756721688</v>
      </c>
      <c r="AG62" s="1280">
        <v>0.52451999999999999</v>
      </c>
      <c r="AH62" s="1282">
        <v>0.15696000000000002</v>
      </c>
      <c r="AI62" s="1328">
        <f>SQRT(AJ62^2+AK62^2)*1000/(1.73*AI20)</f>
        <v>50.62085134343878</v>
      </c>
      <c r="AJ62" s="1280">
        <v>0.51912000000000003</v>
      </c>
      <c r="AK62" s="1282">
        <v>0.15912000000000001</v>
      </c>
      <c r="AL62" s="1328">
        <f>SQRT(AM62^2+AN62^2)*1000/(1.73*AL20)</f>
        <v>49.025418679969562</v>
      </c>
      <c r="AM62" s="1280">
        <v>0.50363999999999998</v>
      </c>
      <c r="AN62" s="1282">
        <v>0.1512</v>
      </c>
      <c r="AO62" s="1328">
        <f>SQRT(AP62^2+AQ62^2)*1000/(1.73*AO20)</f>
        <v>45.907005957066673</v>
      </c>
      <c r="AP62" s="1280">
        <v>0.47484000000000004</v>
      </c>
      <c r="AQ62" s="1282">
        <v>0.13031999999999999</v>
      </c>
      <c r="AR62" s="1283">
        <f t="shared" si="7"/>
        <v>7.2943199999999999</v>
      </c>
      <c r="AS62" s="1283">
        <f t="shared" si="7"/>
        <v>2.7316800000000008</v>
      </c>
      <c r="AT62" s="259">
        <v>3.9127999999999998</v>
      </c>
      <c r="AU62" s="259">
        <v>0.97393000000000007</v>
      </c>
      <c r="AV62" s="1284">
        <f t="shared" si="9"/>
        <v>3.3815200000000001</v>
      </c>
      <c r="AW62" s="1284">
        <f t="shared" si="8"/>
        <v>1.7577500000000006</v>
      </c>
    </row>
    <row r="63" spans="1:87" s="259" customFormat="1" ht="16.5" customHeight="1" x14ac:dyDescent="0.25">
      <c r="A63" s="1312" t="s">
        <v>61</v>
      </c>
      <c r="B63" s="1313" t="s">
        <v>343</v>
      </c>
      <c r="C63" s="1314"/>
      <c r="D63" s="311"/>
      <c r="E63" s="312"/>
      <c r="F63" s="313"/>
      <c r="G63" s="314"/>
      <c r="H63" s="1328">
        <f>SQRT(I63^2+J63^2)*1000/(1.73*H20)</f>
        <v>105.4970275811082</v>
      </c>
      <c r="I63" s="1280">
        <v>1.0854000000000001</v>
      </c>
      <c r="J63" s="1282">
        <v>0.37944</v>
      </c>
      <c r="K63" s="1328">
        <f>SQRT(L63^2+M63^2)*1000/(1.73*K20)</f>
        <v>103.028061777011</v>
      </c>
      <c r="L63" s="1280">
        <v>1.0551600000000001</v>
      </c>
      <c r="M63" s="1282">
        <v>0.38412000000000002</v>
      </c>
      <c r="N63" s="1328">
        <f>SQRT(O63^2+P63^2)*1000/(1.73*N20)</f>
        <v>99.554487535203705</v>
      </c>
      <c r="O63" s="1280">
        <v>1.0187999999999999</v>
      </c>
      <c r="P63" s="1282">
        <v>0.37331999999999999</v>
      </c>
      <c r="Q63" s="1328">
        <f>SQRT(R63^2+S63^2)*1000/(1.73*Q20)</f>
        <v>105.38447064360803</v>
      </c>
      <c r="R63" s="1280">
        <v>1.0868400000000003</v>
      </c>
      <c r="S63" s="1282">
        <v>0.37151999999999996</v>
      </c>
      <c r="T63" s="1328">
        <f>SQRT(U63^2+V63^2)*1000/(1.73*T20)</f>
        <v>127.02959896561765</v>
      </c>
      <c r="U63" s="1280">
        <v>1.33128</v>
      </c>
      <c r="V63" s="1282">
        <v>0.38015999999999994</v>
      </c>
      <c r="W63" s="1328">
        <f>SQRT(X63^2+Y63^2)*1000/(1.73*W20)</f>
        <v>139.65718686120874</v>
      </c>
      <c r="X63" s="1280">
        <v>1.46844</v>
      </c>
      <c r="Y63" s="1282">
        <v>0.40067999999999998</v>
      </c>
      <c r="Z63" s="1328">
        <f>SQRT(AA63^2+AB63^2)*1000/(1.73*Z20)</f>
        <v>151.71037029929118</v>
      </c>
      <c r="AA63" s="1280">
        <v>1.5973199999999999</v>
      </c>
      <c r="AB63" s="1282">
        <v>0.42731999999999998</v>
      </c>
      <c r="AC63" s="1328">
        <f>SQRT(AD63^2+AE63^2)*1000/(1.73*AC20)</f>
        <v>159.0754211689385</v>
      </c>
      <c r="AD63" s="1280">
        <v>1.6516799999999998</v>
      </c>
      <c r="AE63" s="1282">
        <v>0.42804000000000003</v>
      </c>
      <c r="AF63" s="1328">
        <f>SQRT(AG63^2+AH63^2)*1000/(1.73*AF20)</f>
        <v>164.41062205135262</v>
      </c>
      <c r="AG63" s="1280">
        <v>1.7092799999999999</v>
      </c>
      <c r="AH63" s="1282">
        <v>0.43380000000000002</v>
      </c>
      <c r="AI63" s="1328">
        <f>SQRT(AJ63^2+AK63^2)*1000/(1.73*AI20)</f>
        <v>166.29858528740971</v>
      </c>
      <c r="AJ63" s="1280">
        <v>1.7294400000000001</v>
      </c>
      <c r="AK63" s="1282">
        <v>0.43668000000000001</v>
      </c>
      <c r="AL63" s="1328">
        <f>SQRT(AM63^2+AN63^2)*1000/(1.73*AL20)</f>
        <v>168.26006088582685</v>
      </c>
      <c r="AM63" s="1280">
        <v>1.7514000000000001</v>
      </c>
      <c r="AN63" s="1282">
        <v>0.43560000000000004</v>
      </c>
      <c r="AO63" s="1328">
        <f>SQRT(AP63^2+AQ63^2)*1000/(1.73*AO20)</f>
        <v>168.22803916398394</v>
      </c>
      <c r="AP63" s="1280">
        <v>1.75176</v>
      </c>
      <c r="AQ63" s="1282">
        <v>0.43272000000000005</v>
      </c>
      <c r="AR63" s="1283">
        <f t="shared" ref="AR63:AS72" si="10">I153+L153+O153+R153+U153+X153+AA153+AD153+AG153+AJ153+AM153+AP153+I63+L63+O63+R63+U63+X63+AA63+AD63+AG63+AJ63++AM63+AP63</f>
        <v>38.627639999999985</v>
      </c>
      <c r="AS63" s="1283">
        <f t="shared" si="10"/>
        <v>9.9205200000000016</v>
      </c>
      <c r="AT63" s="259">
        <v>2.8860000000000001</v>
      </c>
      <c r="AU63" s="259">
        <v>1.5859000000000001</v>
      </c>
      <c r="AV63" s="1284">
        <f t="shared" si="9"/>
        <v>35.741639999999983</v>
      </c>
      <c r="AW63" s="1284">
        <f t="shared" si="8"/>
        <v>8.334620000000001</v>
      </c>
    </row>
    <row r="64" spans="1:87" s="259" customFormat="1" ht="16.5" customHeight="1" x14ac:dyDescent="0.25">
      <c r="A64" s="1312" t="s">
        <v>63</v>
      </c>
      <c r="B64" s="1313" t="s">
        <v>344</v>
      </c>
      <c r="C64" s="1314"/>
      <c r="D64" s="311"/>
      <c r="E64" s="312"/>
      <c r="F64" s="313"/>
      <c r="G64" s="314"/>
      <c r="H64" s="1328">
        <f>SQRT(I64^2+J64^2)*1000/(1.73*H20)</f>
        <v>3.3355044328913146</v>
      </c>
      <c r="I64" s="1280">
        <v>2.7719999999999998E-2</v>
      </c>
      <c r="J64" s="1282">
        <v>2.3520000000000003E-2</v>
      </c>
      <c r="K64" s="1328">
        <f>SQRT(L64^2+M64^2)*1000/(1.73*K20)</f>
        <v>3.2523309509071927</v>
      </c>
      <c r="L64" s="1280">
        <v>2.6519999999999998E-2</v>
      </c>
      <c r="M64" s="1282">
        <v>2.3520000000000003E-2</v>
      </c>
      <c r="N64" s="1328">
        <f>SQRT(O64^2+P64^2)*1000/(1.73*N20)</f>
        <v>3.4889778693286249</v>
      </c>
      <c r="O64" s="1280">
        <v>2.9880000000000004E-2</v>
      </c>
      <c r="P64" s="1282">
        <v>2.3519999999999999E-2</v>
      </c>
      <c r="Q64" s="1328">
        <f>SQRT(R64^2+S64^2)*1000/(1.73*Q20)</f>
        <v>3.4957985737064763</v>
      </c>
      <c r="R64" s="1280">
        <v>2.988E-2</v>
      </c>
      <c r="S64" s="1282">
        <v>2.3640000000000001E-2</v>
      </c>
      <c r="T64" s="1328">
        <f>SQRT(U64^2+V64^2)*1000/(1.73*T20)</f>
        <v>3.5982421420709922</v>
      </c>
      <c r="U64" s="1280">
        <v>3.1559999999999998E-2</v>
      </c>
      <c r="V64" s="1282">
        <v>2.3280000000000002E-2</v>
      </c>
      <c r="W64" s="1328">
        <f>SQRT(X64^2+Y64^2)*1000/(1.73*W20)</f>
        <v>4.0373762278929002</v>
      </c>
      <c r="X64" s="1280">
        <v>3.696E-2</v>
      </c>
      <c r="Y64" s="1282">
        <v>2.3879999999999998E-2</v>
      </c>
      <c r="Z64" s="1328">
        <f>SQRT(AA64^2+AB64^2)*1000/(1.73*Z20)</f>
        <v>3.9182955462205875</v>
      </c>
      <c r="AA64" s="1280">
        <v>3.5879999999999995E-2</v>
      </c>
      <c r="AB64" s="1282">
        <v>2.316E-2</v>
      </c>
      <c r="AC64" s="1328">
        <f>SQRT(AD64^2+AE64^2)*1000/(1.73*AC20)</f>
        <v>2.9693988783957876</v>
      </c>
      <c r="AD64" s="1280">
        <v>2.904E-2</v>
      </c>
      <c r="AE64" s="1282">
        <v>1.308E-2</v>
      </c>
      <c r="AF64" s="1328">
        <f>SQRT(AG64^2+AH64^2)*1000/(1.73*AF20)</f>
        <v>2.6217836798651226</v>
      </c>
      <c r="AG64" s="1280">
        <v>2.5079999999999998E-2</v>
      </c>
      <c r="AH64" s="1282">
        <v>1.272E-2</v>
      </c>
      <c r="AI64" s="1328">
        <f>SQRT(AJ64^2+AK64^2)*1000/(1.73*AI20)</f>
        <v>2.5620965891245788</v>
      </c>
      <c r="AJ64" s="1280">
        <v>2.436E-2</v>
      </c>
      <c r="AK64" s="1282">
        <v>1.272E-2</v>
      </c>
      <c r="AL64" s="1328">
        <f>SQRT(AM64^2+AN64^2)*1000/(1.73*AL20)</f>
        <v>2.5871093722888459</v>
      </c>
      <c r="AM64" s="1280">
        <v>2.46E-2</v>
      </c>
      <c r="AN64" s="1282">
        <v>1.2840000000000001E-2</v>
      </c>
      <c r="AO64" s="1328">
        <f>SQRT(AP64^2+AQ64^2)*1000/(1.73*AO20)</f>
        <v>3.4228902727436807</v>
      </c>
      <c r="AP64" s="1280">
        <v>3.4439999999999998E-2</v>
      </c>
      <c r="AQ64" s="1282">
        <v>1.2719999999999999E-2</v>
      </c>
      <c r="AR64" s="1283">
        <f t="shared" si="10"/>
        <v>0.74124000000000001</v>
      </c>
      <c r="AS64" s="1283">
        <f t="shared" si="10"/>
        <v>0.49068000000000006</v>
      </c>
      <c r="AT64" s="259">
        <v>0.47035000000000005</v>
      </c>
      <c r="AU64" s="259">
        <v>1.0243500000000001</v>
      </c>
      <c r="AV64" s="1284">
        <f t="shared" si="9"/>
        <v>0.27088999999999996</v>
      </c>
      <c r="AW64" s="1284">
        <f t="shared" si="8"/>
        <v>-0.53367000000000009</v>
      </c>
    </row>
    <row r="65" spans="1:49" s="259" customFormat="1" ht="16.5" customHeight="1" x14ac:dyDescent="0.25">
      <c r="A65" s="1312" t="s">
        <v>138</v>
      </c>
      <c r="B65" s="1313" t="s">
        <v>345</v>
      </c>
      <c r="C65" s="1314"/>
      <c r="D65" s="311"/>
      <c r="E65" s="312"/>
      <c r="F65" s="313"/>
      <c r="G65" s="314"/>
      <c r="H65" s="1328">
        <f>SQRT(I65^2+J65^2)*1000/(1.73*H20)</f>
        <v>112.74378795391929</v>
      </c>
      <c r="I65" s="1280">
        <v>1.13544</v>
      </c>
      <c r="J65" s="1282">
        <v>0.46979999999999994</v>
      </c>
      <c r="K65" s="1328">
        <f>SQRT(L65^2+M65^2)*1000/(1.73*K20)</f>
        <v>115.07424282289445</v>
      </c>
      <c r="L65" s="1280">
        <v>1.14768</v>
      </c>
      <c r="M65" s="1282">
        <v>0.50579999999999992</v>
      </c>
      <c r="N65" s="1328">
        <f>SQRT(O65^2+P65^2)*1000/(1.73*N20)</f>
        <v>114.79014989042325</v>
      </c>
      <c r="O65" s="1280">
        <v>1.14588</v>
      </c>
      <c r="P65" s="1282">
        <v>0.50219999999999998</v>
      </c>
      <c r="Q65" s="1328">
        <f>SQRT(R65^2+S65^2)*1000/(1.73*Q20)</f>
        <v>123.6483441559042</v>
      </c>
      <c r="R65" s="1280">
        <v>1.24956</v>
      </c>
      <c r="S65" s="1282">
        <v>0.50472000000000006</v>
      </c>
      <c r="T65" s="1328">
        <f>SQRT(U65^2+V65^2)*1000/(1.73*T20)</f>
        <v>131.04872735068199</v>
      </c>
      <c r="U65" s="1280">
        <v>1.3582799999999999</v>
      </c>
      <c r="V65" s="1282">
        <v>0.44172</v>
      </c>
      <c r="W65" s="1328">
        <f>SQRT(X65^2+Y65^2)*1000/(1.73*W20)</f>
        <v>152.06516628426292</v>
      </c>
      <c r="X65" s="1280">
        <v>1.58328</v>
      </c>
      <c r="Y65" s="1282">
        <v>0.48996000000000006</v>
      </c>
      <c r="Z65" s="1328">
        <f>SQRT(AA65^2+AB65^2)*1000/(1.73*Z20)</f>
        <v>183.49166530277088</v>
      </c>
      <c r="AA65" s="1280">
        <v>1.91448</v>
      </c>
      <c r="AB65" s="1282">
        <v>0.57816000000000012</v>
      </c>
      <c r="AC65" s="1328">
        <f>SQRT(AD65^2+AE65^2)*1000/(1.73*AC20)</f>
        <v>196.52403691877399</v>
      </c>
      <c r="AD65" s="1280">
        <v>2.0293199999999998</v>
      </c>
      <c r="AE65" s="1282">
        <v>0.57023999999999997</v>
      </c>
      <c r="AF65" s="1328">
        <f>SQRT(AG65^2+AH65^2)*1000/(1.73*AF20)</f>
        <v>200.03397280645004</v>
      </c>
      <c r="AG65" s="1280">
        <v>2.0682</v>
      </c>
      <c r="AH65" s="1282">
        <v>0.57096000000000002</v>
      </c>
      <c r="AI65" s="1328">
        <f>SQRT(AJ65^2+AK65^2)*1000/(1.73*AI20)</f>
        <v>198.90855474359458</v>
      </c>
      <c r="AJ65" s="1280">
        <v>2.0613599999999996</v>
      </c>
      <c r="AK65" s="1282">
        <v>0.5500799999999999</v>
      </c>
      <c r="AL65" s="1328">
        <f>SQRT(AM65^2+AN65^2)*1000/(1.73*AL20)</f>
        <v>195.41556421838516</v>
      </c>
      <c r="AM65" s="1280">
        <v>2.0268000000000002</v>
      </c>
      <c r="AN65" s="1282">
        <v>0.53424000000000005</v>
      </c>
      <c r="AO65" s="1328">
        <f>SQRT(AP65^2+AQ65^2)*1000/(1.73*AO20)</f>
        <v>190.84882435114545</v>
      </c>
      <c r="AP65" s="1280">
        <v>1.97424</v>
      </c>
      <c r="AQ65" s="1282">
        <v>0.54107999999999989</v>
      </c>
      <c r="AR65" s="1283">
        <f t="shared" si="10"/>
        <v>41.075279999999999</v>
      </c>
      <c r="AS65" s="1283">
        <f t="shared" si="10"/>
        <v>12.272039999999999</v>
      </c>
      <c r="AT65" s="259">
        <v>27.363790000000002</v>
      </c>
      <c r="AU65" s="259">
        <v>11.419460000000003</v>
      </c>
      <c r="AV65" s="1284">
        <f t="shared" si="9"/>
        <v>13.711489999999998</v>
      </c>
      <c r="AW65" s="1284">
        <f t="shared" si="8"/>
        <v>0.85257999999999612</v>
      </c>
    </row>
    <row r="66" spans="1:49" s="259" customFormat="1" ht="16.5" customHeight="1" x14ac:dyDescent="0.25">
      <c r="A66" s="1312" t="s">
        <v>73</v>
      </c>
      <c r="B66" s="1313" t="s">
        <v>346</v>
      </c>
      <c r="C66" s="1314"/>
      <c r="D66" s="311"/>
      <c r="E66" s="312"/>
      <c r="F66" s="313"/>
      <c r="G66" s="314"/>
      <c r="H66" s="1328">
        <f>SQRT(I66^2+J66^2)*1000/(1.73*H20)</f>
        <v>18.878716668375475</v>
      </c>
      <c r="I66" s="1280">
        <v>0.18468000000000001</v>
      </c>
      <c r="J66" s="1282">
        <v>9.0719999999999995E-2</v>
      </c>
      <c r="K66" s="1328">
        <f>SQRT(L66^2+M66^2)*1000/(1.73*K20)</f>
        <v>18.893043367848176</v>
      </c>
      <c r="L66" s="1280">
        <v>0.18431999999999998</v>
      </c>
      <c r="M66" s="1282">
        <v>9.1799999999999993E-2</v>
      </c>
      <c r="N66" s="1328">
        <f>SQRT(O66^2+P66^2)*1000/(1.73*N20)</f>
        <v>18.967160688348958</v>
      </c>
      <c r="O66" s="1280">
        <v>0.18539999999999998</v>
      </c>
      <c r="P66" s="1282">
        <v>9.1439999999999994E-2</v>
      </c>
      <c r="Q66" s="1328">
        <f>SQRT(R66^2+S66^2)*1000/(1.73*Q20)</f>
        <v>19.353198447947481</v>
      </c>
      <c r="R66" s="1280">
        <v>0.19007999999999997</v>
      </c>
      <c r="S66" s="1282">
        <v>9.1439999999999994E-2</v>
      </c>
      <c r="T66" s="1328">
        <f>SQRT(U66^2+V66^2)*1000/(1.73*T20)</f>
        <v>23.606033107782579</v>
      </c>
      <c r="U66" s="1280">
        <v>0.24156</v>
      </c>
      <c r="V66" s="1282">
        <v>8.856E-2</v>
      </c>
      <c r="W66" s="1328">
        <f>SQRT(X66^2+Y66^2)*1000/(1.73*W20)</f>
        <v>28.377993717525719</v>
      </c>
      <c r="X66" s="1280">
        <v>0.29087999999999997</v>
      </c>
      <c r="Y66" s="1282">
        <v>0.10512000000000001</v>
      </c>
      <c r="Z66" s="1328">
        <f>SQRT(AA66^2+AB66^2)*1000/(1.73*Z20)</f>
        <v>34.421656038904125</v>
      </c>
      <c r="AA66" s="1280">
        <v>0.35387999999999997</v>
      </c>
      <c r="AB66" s="1282">
        <v>0.12456</v>
      </c>
      <c r="AC66" s="1328">
        <f>SQRT(AD66^2+AE66^2)*1000/(1.73*AC20)</f>
        <v>36.218833140979491</v>
      </c>
      <c r="AD66" s="1280">
        <v>0.36360000000000003</v>
      </c>
      <c r="AE66" s="1282">
        <v>0.1368</v>
      </c>
      <c r="AF66" s="1328">
        <f>SQRT(AG66^2+AH66^2)*1000/(1.73*AF20)</f>
        <v>36.054003736249946</v>
      </c>
      <c r="AG66" s="1280">
        <v>0.36252000000000001</v>
      </c>
      <c r="AH66" s="1282">
        <v>0.13463999999999998</v>
      </c>
      <c r="AI66" s="1328">
        <f>SQRT(AJ66^2+AK66^2)*1000/(1.73*AI20)</f>
        <v>35.488984559603182</v>
      </c>
      <c r="AJ66" s="1280">
        <v>0.35855999999999993</v>
      </c>
      <c r="AK66" s="1282">
        <v>0.1278</v>
      </c>
      <c r="AL66" s="1328">
        <f>SQRT(AM66^2+AN66^2)*1000/(1.73*AL20)</f>
        <v>35.610728939444961</v>
      </c>
      <c r="AM66" s="1280">
        <v>0.36107999999999996</v>
      </c>
      <c r="AN66" s="1282">
        <v>0.12456</v>
      </c>
      <c r="AO66" s="1328">
        <f>SQRT(AP66^2+AQ66^2)*1000/(1.73*AO20)</f>
        <v>33.481915116514372</v>
      </c>
      <c r="AP66" s="1280">
        <v>0.33839999999999998</v>
      </c>
      <c r="AQ66" s="1282">
        <v>0.12024000000000001</v>
      </c>
      <c r="AR66" s="1283">
        <f t="shared" si="10"/>
        <v>7.1186399999999992</v>
      </c>
      <c r="AS66" s="1283">
        <f t="shared" si="10"/>
        <v>2.5891200000000003</v>
      </c>
      <c r="AT66" s="259">
        <v>5.0300899999999995</v>
      </c>
      <c r="AU66" s="259">
        <v>2.0141</v>
      </c>
      <c r="AV66" s="1284">
        <f t="shared" si="9"/>
        <v>2.0885499999999997</v>
      </c>
      <c r="AW66" s="1284">
        <f t="shared" si="8"/>
        <v>0.57502000000000031</v>
      </c>
    </row>
    <row r="67" spans="1:49" s="259" customFormat="1" ht="16.5" customHeight="1" x14ac:dyDescent="0.25">
      <c r="A67" s="1312" t="s">
        <v>347</v>
      </c>
      <c r="B67" s="1313" t="s">
        <v>348</v>
      </c>
      <c r="C67" s="1314"/>
      <c r="D67" s="311"/>
      <c r="E67" s="312"/>
      <c r="F67" s="313"/>
      <c r="G67" s="314"/>
      <c r="H67" s="1328">
        <f>SQRT(I67^2+J67^2)*1000/(1.73*H20)</f>
        <v>18.842077823094723</v>
      </c>
      <c r="I67" s="1280">
        <v>0.18630000000000002</v>
      </c>
      <c r="J67" s="1282">
        <v>8.6400000000000005E-2</v>
      </c>
      <c r="K67" s="1328">
        <f>SQRT(L67^2+M67^2)*1000/(1.73*K20)</f>
        <v>18.654551434815602</v>
      </c>
      <c r="L67" s="1280">
        <v>0.18395999999999998</v>
      </c>
      <c r="M67" s="1282">
        <v>8.6580000000000018E-2</v>
      </c>
      <c r="N67" s="1328">
        <f>SQRT(O67^2+P67^2)*1000/(1.73*N20)</f>
        <v>19.088988009484268</v>
      </c>
      <c r="O67" s="1280">
        <v>0.18918000000000001</v>
      </c>
      <c r="P67" s="1282">
        <v>8.6580000000000018E-2</v>
      </c>
      <c r="Q67" s="1328">
        <f>SQRT(R67^2+S67^2)*1000/(1.73*Q20)</f>
        <v>20.906702972699254</v>
      </c>
      <c r="R67" s="1280">
        <v>0.21113999999999999</v>
      </c>
      <c r="S67" s="1282">
        <v>8.5680000000000006E-2</v>
      </c>
      <c r="T67" s="1328">
        <f>SQRT(U67^2+V67^2)*1000/(1.73*T20)</f>
        <v>23.199755121722326</v>
      </c>
      <c r="U67" s="1280">
        <v>0.23795999999999998</v>
      </c>
      <c r="V67" s="1282">
        <v>8.5500000000000007E-2</v>
      </c>
      <c r="W67" s="1328">
        <f>SQRT(X67^2+Y67^2)*1000/(1.73*W20)</f>
        <v>31.286368479900943</v>
      </c>
      <c r="X67" s="1280">
        <v>0.32651999999999998</v>
      </c>
      <c r="Y67" s="1282">
        <v>9.8280000000000006E-2</v>
      </c>
      <c r="Z67" s="1328">
        <f>SQRT(AA67^2+AB67^2)*1000/(1.73*Z20)</f>
        <v>44.280154696924527</v>
      </c>
      <c r="AA67" s="1280">
        <v>0.46458000000000005</v>
      </c>
      <c r="AB67" s="1282">
        <v>0.13068000000000002</v>
      </c>
      <c r="AC67" s="1328">
        <f>SQRT(AD67^2+AE67^2)*1000/(1.73*AC20)</f>
        <v>42.689887434094146</v>
      </c>
      <c r="AD67" s="1280">
        <v>0.43937999999999999</v>
      </c>
      <c r="AE67" s="1282">
        <v>0.12887999999999999</v>
      </c>
      <c r="AF67" s="1328">
        <f>SQRT(AG67^2+AH67^2)*1000/(1.73*AF20)</f>
        <v>44.246836195459863</v>
      </c>
      <c r="AG67" s="1280">
        <v>0.45756000000000002</v>
      </c>
      <c r="AH67" s="1282">
        <v>0.126</v>
      </c>
      <c r="AI67" s="1328">
        <f>SQRT(AJ67^2+AK67^2)*1000/(1.73*AI20)</f>
        <v>47.51446140415284</v>
      </c>
      <c r="AJ67" s="1280">
        <v>0.49212</v>
      </c>
      <c r="AK67" s="1282">
        <v>0.13247999999999999</v>
      </c>
      <c r="AL67" s="1328">
        <f>SQRT(AM67^2+AN67^2)*1000/(1.73*AL20)</f>
        <v>39.408468267120632</v>
      </c>
      <c r="AM67" s="1280">
        <v>0.40464</v>
      </c>
      <c r="AN67" s="1282">
        <v>0.12222</v>
      </c>
      <c r="AO67" s="1328">
        <f>SQRT(AP67^2+AQ67^2)*1000/(1.73*AO20)</f>
        <v>44.111187742467173</v>
      </c>
      <c r="AP67" s="1280">
        <v>0.45468000000000003</v>
      </c>
      <c r="AQ67" s="1282">
        <v>0.13086</v>
      </c>
      <c r="AR67" s="1283">
        <f t="shared" si="10"/>
        <v>8.2566000000000006</v>
      </c>
      <c r="AS67" s="1283">
        <f t="shared" si="10"/>
        <v>2.4777000000000005</v>
      </c>
      <c r="AT67" s="259">
        <v>6.8854200000000008</v>
      </c>
      <c r="AU67" s="259">
        <v>2.9006299999999992</v>
      </c>
      <c r="AV67" s="1284">
        <f t="shared" si="9"/>
        <v>1.3711799999999998</v>
      </c>
      <c r="AW67" s="1284">
        <f t="shared" si="8"/>
        <v>-0.4229299999999987</v>
      </c>
    </row>
    <row r="68" spans="1:49" s="259" customFormat="1" ht="16.5" customHeight="1" x14ac:dyDescent="0.25">
      <c r="A68" s="1312" t="s">
        <v>349</v>
      </c>
      <c r="B68" s="1313" t="s">
        <v>350</v>
      </c>
      <c r="C68" s="1314"/>
      <c r="D68" s="311"/>
      <c r="E68" s="312"/>
      <c r="F68" s="313"/>
      <c r="G68" s="314"/>
      <c r="H68" s="1328">
        <f>SQRT(I68^2+J68^2)*1000/(1.73*H20)</f>
        <v>64.576632333943948</v>
      </c>
      <c r="I68" s="1280">
        <v>0.67715999999999998</v>
      </c>
      <c r="J68" s="1282">
        <v>0.19188</v>
      </c>
      <c r="K68" s="1328">
        <f>SQRT(L68^2+M68^2)*1000/(1.73*K20)</f>
        <v>61.977122224340704</v>
      </c>
      <c r="L68" s="1280">
        <v>0.65015999999999996</v>
      </c>
      <c r="M68" s="1282">
        <v>0.18324000000000001</v>
      </c>
      <c r="N68" s="1328">
        <f>SQRT(O68^2+P68^2)*1000/(1.73*N20)</f>
        <v>61.945330858776828</v>
      </c>
      <c r="O68" s="1280">
        <v>0.64979999999999993</v>
      </c>
      <c r="P68" s="1282">
        <v>0.18324000000000001</v>
      </c>
      <c r="Q68" s="1328">
        <f>SQRT(R68^2+S68^2)*1000/(1.73*Q20)</f>
        <v>62.181874181990153</v>
      </c>
      <c r="R68" s="1280">
        <v>0.65268000000000004</v>
      </c>
      <c r="S68" s="1282">
        <v>0.18251999999999999</v>
      </c>
      <c r="T68" s="1328">
        <f>SQRT(U68^2+V68^2)*1000/(1.73*T20)</f>
        <v>66.275268052122286</v>
      </c>
      <c r="U68" s="1280">
        <v>0.69803999999999999</v>
      </c>
      <c r="V68" s="1282">
        <v>0.18575999999999998</v>
      </c>
      <c r="W68" s="1328">
        <f>SQRT(X68^2+Y68^2)*1000/(1.73*W20)</f>
        <v>77.161161082398124</v>
      </c>
      <c r="X68" s="1280">
        <v>0.79559999999999997</v>
      </c>
      <c r="Y68" s="1282">
        <v>0.27251999999999998</v>
      </c>
      <c r="Z68" s="1328">
        <f>SQRT(AA68^2+AB68^2)*1000/(1.73*Z20)</f>
        <v>90.936778451350506</v>
      </c>
      <c r="AA68" s="1280">
        <v>0.94176000000000004</v>
      </c>
      <c r="AB68" s="1282">
        <v>0.30887999999999999</v>
      </c>
      <c r="AC68" s="1328">
        <f>SQRT(AD68^2+AE68^2)*1000/(1.73*AC20)</f>
        <v>91.439185953065362</v>
      </c>
      <c r="AD68" s="1280">
        <v>0.92807999999999991</v>
      </c>
      <c r="AE68" s="1282">
        <v>0.31715999999999994</v>
      </c>
      <c r="AF68" s="1328">
        <f>SQRT(AG68^2+AH68^2)*1000/(1.73*AF20)</f>
        <v>89.391788669380475</v>
      </c>
      <c r="AG68" s="1280">
        <v>0.90683999999999998</v>
      </c>
      <c r="AH68" s="1282">
        <v>0.31139999999999995</v>
      </c>
      <c r="AI68" s="1328">
        <f>SQRT(AJ68^2+AK68^2)*1000/(1.73*AI20)</f>
        <v>86.355746488949919</v>
      </c>
      <c r="AJ68" s="1280">
        <v>0.88379999999999992</v>
      </c>
      <c r="AK68" s="1282">
        <v>0.27720000000000006</v>
      </c>
      <c r="AL68" s="1328">
        <f>SQRT(AM68^2+AN68^2)*1000/(1.73*AL20)</f>
        <v>84.895417132079672</v>
      </c>
      <c r="AM68" s="1280">
        <v>0.86760000000000004</v>
      </c>
      <c r="AN68" s="1282">
        <v>0.27648</v>
      </c>
      <c r="AO68" s="1328">
        <f>SQRT(AP68^2+AQ68^2)*1000/(1.73*AO20)</f>
        <v>86.533130429820844</v>
      </c>
      <c r="AP68" s="1280">
        <v>0.88020000000000009</v>
      </c>
      <c r="AQ68" s="1282">
        <v>0.29448000000000002</v>
      </c>
      <c r="AR68" s="1283">
        <f t="shared" si="10"/>
        <v>18.155519999999999</v>
      </c>
      <c r="AS68" s="1283">
        <f t="shared" si="10"/>
        <v>5.6210400000000007</v>
      </c>
      <c r="AT68" s="259">
        <v>12.355000000000002</v>
      </c>
      <c r="AU68" s="259">
        <v>5.3786000000000005</v>
      </c>
      <c r="AV68" s="1284">
        <f t="shared" si="9"/>
        <v>5.800519999999997</v>
      </c>
      <c r="AW68" s="1284">
        <f t="shared" si="8"/>
        <v>0.24244000000000021</v>
      </c>
    </row>
    <row r="69" spans="1:49" s="259" customFormat="1" ht="16.5" customHeight="1" x14ac:dyDescent="0.25">
      <c r="A69" s="1312" t="s">
        <v>351</v>
      </c>
      <c r="B69" s="1313" t="s">
        <v>352</v>
      </c>
      <c r="C69" s="1314"/>
      <c r="D69" s="311"/>
      <c r="E69" s="312"/>
      <c r="F69" s="313"/>
      <c r="G69" s="314"/>
      <c r="H69" s="1311">
        <f>SQRT(I69^2+J69^2)*1000/(1.73*H20)</f>
        <v>30.262693121947763</v>
      </c>
      <c r="I69" s="1280">
        <v>0.31751999999999997</v>
      </c>
      <c r="J69" s="1282">
        <v>8.9279999999999998E-2</v>
      </c>
      <c r="K69" s="1311">
        <f>SQRT(L69^2+M69^2)*1000/(1.73*K20)</f>
        <v>29.201773953563514</v>
      </c>
      <c r="L69" s="1280">
        <v>0.30528</v>
      </c>
      <c r="M69" s="1282">
        <v>0.09</v>
      </c>
      <c r="N69" s="1311">
        <f>SQRT(O69^2+P69^2)*1000/(1.73*N20)</f>
        <v>28.788131103046233</v>
      </c>
      <c r="O69" s="1280">
        <v>0.30131999999999998</v>
      </c>
      <c r="P69" s="1282">
        <v>8.7480000000000002E-2</v>
      </c>
      <c r="Q69" s="1311">
        <f>SQRT(R69^2+S69^2)*1000/(1.73*Q20)</f>
        <v>31.130871517447218</v>
      </c>
      <c r="R69" s="1280">
        <v>0.32724000000000003</v>
      </c>
      <c r="S69" s="1282">
        <v>8.9639999999999997E-2</v>
      </c>
      <c r="T69" s="1311">
        <f>SQRT(U69^2+V69^2)*1000/(1.73*T20)</f>
        <v>36.490644800003231</v>
      </c>
      <c r="U69" s="1280">
        <v>0.38556000000000001</v>
      </c>
      <c r="V69" s="1282">
        <v>9.7560000000000008E-2</v>
      </c>
      <c r="W69" s="1311">
        <f>SQRT(X69^2+Y69^2)*1000/(1.73*W20)</f>
        <v>42.498822677594056</v>
      </c>
      <c r="X69" s="1280">
        <v>0.44927999999999996</v>
      </c>
      <c r="Y69" s="1282">
        <v>0.11268</v>
      </c>
      <c r="Z69" s="1311">
        <f>SQRT(AA69^2+AB69^2)*1000/(1.73*Z20)</f>
        <v>49.509174439511156</v>
      </c>
      <c r="AA69" s="1280">
        <v>0.52415999999999996</v>
      </c>
      <c r="AB69" s="1282">
        <v>0.12816</v>
      </c>
      <c r="AC69" s="1311">
        <f>SQRT(AD69^2+AE69^2)*1000/(1.73*AC20)</f>
        <v>51.711064459509487</v>
      </c>
      <c r="AD69" s="1280">
        <v>0.5364000000000001</v>
      </c>
      <c r="AE69" s="1282">
        <v>0.14112</v>
      </c>
      <c r="AF69" s="1311">
        <f>SQRT(AG69^2+AH69^2)*1000/(1.73*AF20)</f>
        <v>53.584117234436462</v>
      </c>
      <c r="AG69" s="1280">
        <v>0.5544</v>
      </c>
      <c r="AH69" s="1282">
        <v>0.15156</v>
      </c>
      <c r="AI69" s="1311">
        <f>SQRT(AJ69^2+AK69^2)*1000/(1.73*AI20)</f>
        <v>55.282745730064711</v>
      </c>
      <c r="AJ69" s="1280">
        <v>0.57240000000000013</v>
      </c>
      <c r="AK69" s="1282">
        <v>0.15480000000000002</v>
      </c>
      <c r="AL69" s="1311">
        <f>SQRT(AM69^2+AN69^2)*1000/(1.73*AL20)</f>
        <v>55.891649309499563</v>
      </c>
      <c r="AM69" s="1280">
        <v>0.58211999999999997</v>
      </c>
      <c r="AN69" s="1282">
        <v>0.14327999999999999</v>
      </c>
      <c r="AO69" s="1311">
        <f>SQRT(AP69^2+AQ69^2)*1000/(1.73*AO20)</f>
        <v>51.838433574768111</v>
      </c>
      <c r="AP69" s="1280">
        <v>0.53855999999999993</v>
      </c>
      <c r="AQ69" s="1282">
        <v>0.13824</v>
      </c>
      <c r="AR69" s="1283">
        <f t="shared" si="10"/>
        <v>11.229119999999998</v>
      </c>
      <c r="AS69" s="1283">
        <f t="shared" si="10"/>
        <v>2.83752</v>
      </c>
      <c r="AT69" s="259">
        <v>4.74885</v>
      </c>
      <c r="AU69" s="259">
        <v>0.62213999999999992</v>
      </c>
      <c r="AV69" s="1284">
        <f t="shared" si="9"/>
        <v>6.4802699999999982</v>
      </c>
      <c r="AW69" s="1284">
        <f t="shared" si="8"/>
        <v>2.2153800000000001</v>
      </c>
    </row>
    <row r="70" spans="1:49" s="259" customFormat="1" ht="16.5" customHeight="1" x14ac:dyDescent="0.25">
      <c r="A70" s="1312" t="s">
        <v>353</v>
      </c>
      <c r="B70" s="1313" t="s">
        <v>354</v>
      </c>
      <c r="C70" s="1314"/>
      <c r="D70" s="311"/>
      <c r="E70" s="312"/>
      <c r="F70" s="313"/>
      <c r="G70" s="314"/>
      <c r="H70" s="1315">
        <f>SQRT(I70^2+J70^2)*1000/(1.73*H20)</f>
        <v>6.7461620094942605</v>
      </c>
      <c r="I70" s="1280">
        <v>5.5799999999999995E-2</v>
      </c>
      <c r="J70" s="1282">
        <v>4.7879999999999992E-2</v>
      </c>
      <c r="K70" s="1315">
        <f>SQRT(L70^2+M70^2)*1000/(1.73*K20)</f>
        <v>6.6567833598206372</v>
      </c>
      <c r="L70" s="1280">
        <v>5.5439999999999996E-2</v>
      </c>
      <c r="M70" s="1282">
        <v>4.6799999999999994E-2</v>
      </c>
      <c r="N70" s="1315">
        <f>SQRT(O70^2+P70^2)*1000/(1.73*N20)</f>
        <v>6.6143631360861388</v>
      </c>
      <c r="O70" s="1280">
        <v>5.5439999999999996E-2</v>
      </c>
      <c r="P70" s="1282">
        <v>4.6079999999999996E-2</v>
      </c>
      <c r="Q70" s="1315">
        <f>SQRT(R70^2+S70^2)*1000/(1.73*Q20)</f>
        <v>7.7528978005356395</v>
      </c>
      <c r="R70" s="1280">
        <v>6.4079999999999998E-2</v>
      </c>
      <c r="S70" s="1282">
        <v>5.5079999999999997E-2</v>
      </c>
      <c r="T70" s="1315">
        <f>SQRT(U70^2+V70^2)*1000/(1.73*T20)</f>
        <v>8.0324030568946405</v>
      </c>
      <c r="U70" s="1280">
        <v>6.6240000000000007E-2</v>
      </c>
      <c r="V70" s="1282">
        <v>5.7239999999999992E-2</v>
      </c>
      <c r="W70" s="1315">
        <f>SQRT(X70^2+Y70^2)*1000/(1.73*W20)</f>
        <v>9.1925281865347674</v>
      </c>
      <c r="X70" s="1280">
        <v>7.8479999999999994E-2</v>
      </c>
      <c r="Y70" s="1282">
        <v>6.2280000000000002E-2</v>
      </c>
      <c r="Z70" s="1315">
        <f>SQRT(AA70^2+AB70^2)*1000/(1.73*Z20)</f>
        <v>10.42201631873769</v>
      </c>
      <c r="AA70" s="1280">
        <v>8.6039999999999991E-2</v>
      </c>
      <c r="AB70" s="1282">
        <v>7.415999999999999E-2</v>
      </c>
      <c r="AC70" s="1315">
        <f>SQRT(AD70^2+AE70^2)*1000/(1.73*AC20)</f>
        <v>10.830343106646499</v>
      </c>
      <c r="AD70" s="1280">
        <v>8.8200000000000001E-2</v>
      </c>
      <c r="AE70" s="1282">
        <v>7.5600000000000001E-2</v>
      </c>
      <c r="AF70" s="1315">
        <f>SQRT(AG70^2+AH70^2)*1000/(1.73*AF20)</f>
        <v>10.874147962547017</v>
      </c>
      <c r="AG70" s="1280">
        <v>8.8199999999999987E-2</v>
      </c>
      <c r="AH70" s="1282">
        <v>7.6319999999999999E-2</v>
      </c>
      <c r="AI70" s="1315">
        <f>SQRT(AJ70^2+AK70^2)*1000/(1.73*AI20)</f>
        <v>10.744976121688273</v>
      </c>
      <c r="AJ70" s="1280">
        <v>8.6039999999999991E-2</v>
      </c>
      <c r="AK70" s="1282">
        <v>7.6680000000000012E-2</v>
      </c>
      <c r="AL70" s="1315">
        <f>SQRT(AM70^2+AN70^2)*1000/(1.73*AL20)</f>
        <v>10.684787065802265</v>
      </c>
      <c r="AM70" s="1280">
        <v>8.675999999999999E-2</v>
      </c>
      <c r="AN70" s="1282">
        <v>7.4880000000000002E-2</v>
      </c>
      <c r="AO70" s="1315">
        <f>SQRT(AP70^2+AQ70^2)*1000/(1.73*AO20)</f>
        <v>9.8168504910513938</v>
      </c>
      <c r="AP70" s="1280">
        <v>7.8480000000000008E-2</v>
      </c>
      <c r="AQ70" s="1282">
        <v>7.0199999999999999E-2</v>
      </c>
      <c r="AR70" s="1283">
        <f t="shared" si="10"/>
        <v>1.7794799999999997</v>
      </c>
      <c r="AS70" s="1283">
        <f t="shared" si="10"/>
        <v>1.57572</v>
      </c>
      <c r="AT70" s="259">
        <v>1.9864399999999998</v>
      </c>
      <c r="AU70" s="259">
        <v>0.53649999999999998</v>
      </c>
      <c r="AV70" s="1284">
        <f t="shared" si="9"/>
        <v>-0.20696000000000003</v>
      </c>
      <c r="AW70" s="1284">
        <f t="shared" si="8"/>
        <v>1.03922</v>
      </c>
    </row>
    <row r="71" spans="1:49" s="259" customFormat="1" ht="16.5" customHeight="1" x14ac:dyDescent="0.25">
      <c r="A71" s="1312"/>
      <c r="B71" s="1313" t="s">
        <v>75</v>
      </c>
      <c r="C71" s="1314"/>
      <c r="D71" s="311"/>
      <c r="E71" s="312"/>
      <c r="F71" s="313"/>
      <c r="G71" s="314"/>
      <c r="H71" s="1311">
        <f>SQRT(I71^2+J71^2)*1000/(1.73*0.395)/H12*0.395</f>
        <v>2.6934653210947381</v>
      </c>
      <c r="I71" s="1333">
        <v>2.8799999999999999E-2</v>
      </c>
      <c r="J71" s="1334">
        <v>2.2800000000000003E-3</v>
      </c>
      <c r="K71" s="1311">
        <f>SQRT(L71^2+M71^2)*1000/(1.73*0.395)/K12*0.395</f>
        <v>2.692605483217366</v>
      </c>
      <c r="L71" s="1335">
        <v>2.8799999999999999E-2</v>
      </c>
      <c r="M71" s="1336">
        <v>2.16E-3</v>
      </c>
      <c r="N71" s="1311">
        <f>SQRT(O71^2+P71^2)*1000/(1.73*0.395)/N12*0.395</f>
        <v>2.7176145606812629</v>
      </c>
      <c r="O71" s="1335">
        <v>2.904E-2</v>
      </c>
      <c r="P71" s="1336">
        <v>2.5200000000000001E-3</v>
      </c>
      <c r="Q71" s="1311">
        <f>SQRT(R71^2+S71^2)*1000/(1.73*0.395)/Q12*0.395</f>
        <v>2.6609254311155612</v>
      </c>
      <c r="R71" s="1335">
        <v>2.8439999999999997E-2</v>
      </c>
      <c r="S71" s="1336">
        <v>2.4000000000000002E-3</v>
      </c>
      <c r="T71" s="1311">
        <f>SQRT(U71^2+V71^2)*1000/(1.73*0.395)/T12*0.395</f>
        <v>2.5504676059470675</v>
      </c>
      <c r="U71" s="1335">
        <v>2.724E-2</v>
      </c>
      <c r="V71" s="1336">
        <v>2.5200000000000001E-3</v>
      </c>
      <c r="W71" s="1311">
        <f>SQRT(X71^2+Y71^2)*1000/(1.73*0.395)/W12*0.395</f>
        <v>2.6320041686810227</v>
      </c>
      <c r="X71" s="1335">
        <v>2.8200000000000003E-2</v>
      </c>
      <c r="Y71" s="1336">
        <v>1.32E-3</v>
      </c>
      <c r="Z71" s="1311">
        <f>SQRT(AA71^2+AB71^2)*1000/(1.73*0.395)/Z12*0.395</f>
        <v>3.4744279667042588</v>
      </c>
      <c r="AA71" s="1335">
        <v>3.6719999999999996E-2</v>
      </c>
      <c r="AB71" s="1336">
        <v>6.3600000000000002E-3</v>
      </c>
      <c r="AC71" s="1311">
        <f>SQRT(AD71^2+AE71^2)*1000/(1.73*0.395)/AC12*0.395</f>
        <v>3.3653617071018527</v>
      </c>
      <c r="AD71" s="1335">
        <v>3.5760000000000007E-2</v>
      </c>
      <c r="AE71" s="1336">
        <v>4.9199999999999999E-3</v>
      </c>
      <c r="AF71" s="1311">
        <f>SQRT(AG71^2+AH71^2)*1000/(1.73*0.395)/AF12*0.395</f>
        <v>3.2172586413255244</v>
      </c>
      <c r="AG71" s="1335">
        <v>3.372E-2</v>
      </c>
      <c r="AH71" s="1336">
        <v>3.96E-3</v>
      </c>
      <c r="AI71" s="1311">
        <f>SQRT(AJ71^2+AK71^2)*1000/(1.73*0.395)/AI12*0.395</f>
        <v>3.2724492565463978</v>
      </c>
      <c r="AJ71" s="1335">
        <v>3.4320000000000003E-2</v>
      </c>
      <c r="AK71" s="1336">
        <v>3.8399999999999997E-3</v>
      </c>
      <c r="AL71" s="1311">
        <f>SQRT(AM71^2+AN71^2)*1000/(1.73*0.395)/AL12*0.395</f>
        <v>3.270670697683844</v>
      </c>
      <c r="AM71" s="1335">
        <v>3.4439999999999998E-2</v>
      </c>
      <c r="AN71" s="1336">
        <v>2.2800000000000003E-3</v>
      </c>
      <c r="AO71" s="1311">
        <f>SQRT(AP71^2+AQ71^2)*1000/(1.73*0.395)/AO12*0.395</f>
        <v>3.255017199468222</v>
      </c>
      <c r="AP71" s="1335">
        <v>3.4320000000000003E-2</v>
      </c>
      <c r="AQ71" s="1336">
        <v>1.4399999999999999E-3</v>
      </c>
      <c r="AR71" s="1283">
        <f t="shared" si="10"/>
        <v>0.76644000000000001</v>
      </c>
      <c r="AS71" s="1283">
        <f t="shared" si="10"/>
        <v>6.6600000000000006E-2</v>
      </c>
      <c r="AT71" s="259">
        <v>0.23332</v>
      </c>
      <c r="AU71" s="259">
        <v>3.3250000000000002E-2</v>
      </c>
      <c r="AV71" s="1284">
        <f t="shared" si="9"/>
        <v>0.53312000000000004</v>
      </c>
      <c r="AW71" s="1284">
        <f t="shared" si="8"/>
        <v>3.3350000000000005E-2</v>
      </c>
    </row>
    <row r="72" spans="1:49" s="259" customFormat="1" ht="16.5" customHeight="1" thickBot="1" x14ac:dyDescent="0.3">
      <c r="A72" s="1312"/>
      <c r="B72" s="1313" t="s">
        <v>76</v>
      </c>
      <c r="C72" s="1314"/>
      <c r="D72" s="311"/>
      <c r="E72" s="312"/>
      <c r="F72" s="313"/>
      <c r="G72" s="314"/>
      <c r="H72" s="1337">
        <f>SQRT(I72^2+J72^2)*1000/(1.73*0.395)/H20*0.395</f>
        <v>7.0333709586305018</v>
      </c>
      <c r="I72" s="1333">
        <v>7.5840000000000005E-2</v>
      </c>
      <c r="J72" s="1334">
        <v>1.116E-2</v>
      </c>
      <c r="K72" s="1337">
        <f>SQRT(L72^2+M72^2)*1000/(1.73*0.395)/K20*0.395</f>
        <v>5.4352854598172229</v>
      </c>
      <c r="L72" s="1335">
        <v>5.8799999999999998E-2</v>
      </c>
      <c r="M72" s="1336">
        <v>7.1999999999999989E-3</v>
      </c>
      <c r="N72" s="1337">
        <f>SQRT(O72^2+P72^2)*1000/(1.73*0.395)/N20*0.395</f>
        <v>6.7034303241817454</v>
      </c>
      <c r="O72" s="1335">
        <v>7.2239999999999999E-2</v>
      </c>
      <c r="P72" s="1336">
        <v>1.0919999999999999E-2</v>
      </c>
      <c r="Q72" s="1337">
        <f>SQRT(R72^2+S72^2)*1000/(1.73*0.395)/Q20*0.395</f>
        <v>5.400066145053227</v>
      </c>
      <c r="R72" s="1335">
        <v>5.8319999999999997E-2</v>
      </c>
      <c r="S72" s="1336">
        <v>7.92E-3</v>
      </c>
      <c r="T72" s="1337">
        <f>SQRT(U72^2+V72^2)*1000/(1.73*0.395)/T20*0.395</f>
        <v>6.3000194438804469</v>
      </c>
      <c r="U72" s="1335">
        <v>6.7920000000000008E-2</v>
      </c>
      <c r="V72" s="1336">
        <v>1.008E-2</v>
      </c>
      <c r="W72" s="1337">
        <f>SQRT(X72^2+Y72^2)*1000/(1.73*0.395)/W20*0.395</f>
        <v>5.8592907854989562</v>
      </c>
      <c r="X72" s="1335">
        <v>6.3239999999999991E-2</v>
      </c>
      <c r="Y72" s="1336">
        <v>8.879999999999999E-3</v>
      </c>
      <c r="Z72" s="1337">
        <f>SQRT(AA72^2+AB72^2)*1000/(1.73*0.395)/Z20*0.395</f>
        <v>10.542445624648439</v>
      </c>
      <c r="AA72" s="1335">
        <v>0.11448</v>
      </c>
      <c r="AB72" s="1336">
        <v>9.8399999999999998E-3</v>
      </c>
      <c r="AC72" s="1337">
        <f>SQRT(AD72^2+AE72^2)*1000/(1.73*0.395)/AC20*0.395</f>
        <v>10.294357752764423</v>
      </c>
      <c r="AD72" s="1335">
        <v>0.11004</v>
      </c>
      <c r="AE72" s="1336">
        <v>9.1200000000000014E-3</v>
      </c>
      <c r="AF72" s="1337">
        <f>SQRT(AG72^2+AH72^2)*1000/(1.73*0.395)/AF20*0.395</f>
        <v>10.194015276965224</v>
      </c>
      <c r="AG72" s="1335">
        <v>0.10896</v>
      </c>
      <c r="AH72" s="1336">
        <v>9.1200000000000014E-3</v>
      </c>
      <c r="AI72" s="1337">
        <f>SQRT(AJ72^2+AK72^2)*1000/(1.73*0.395)/AI20*0.395</f>
        <v>10.534149542032839</v>
      </c>
      <c r="AJ72" s="1335">
        <v>0.11256000000000001</v>
      </c>
      <c r="AK72" s="1336">
        <v>9.8399999999999998E-3</v>
      </c>
      <c r="AL72" s="1337">
        <f>SQRT(AM72^2+AN72^2)*1000/(1.73*0.395)/AL20*0.395</f>
        <v>8.1098277707164268</v>
      </c>
      <c r="AM72" s="1335">
        <v>8.6399999999999991E-2</v>
      </c>
      <c r="AN72" s="1336">
        <v>1.0079999999999999E-2</v>
      </c>
      <c r="AO72" s="1337">
        <f>SQRT(AP72^2+AQ72^2)*1000/(1.73*0.395)/AO20*0.395</f>
        <v>6.7817625426966854</v>
      </c>
      <c r="AP72" s="1335">
        <v>7.1879999999999999E-2</v>
      </c>
      <c r="AQ72" s="1336">
        <v>1.116E-2</v>
      </c>
      <c r="AR72" s="1283">
        <f t="shared" si="10"/>
        <v>1.7927999999999997</v>
      </c>
      <c r="AS72" s="1283">
        <f t="shared" si="10"/>
        <v>0.22571999999999995</v>
      </c>
      <c r="AT72" s="259">
        <v>0.26574999999999999</v>
      </c>
      <c r="AU72" s="259">
        <v>1.975E-2</v>
      </c>
      <c r="AV72" s="1284">
        <f t="shared" si="9"/>
        <v>1.5270499999999998</v>
      </c>
      <c r="AW72" s="1284">
        <f t="shared" si="8"/>
        <v>0.20596999999999996</v>
      </c>
    </row>
    <row r="73" spans="1:49" s="259" customFormat="1" ht="16.5" customHeight="1" x14ac:dyDescent="0.25">
      <c r="A73" s="1822" t="s">
        <v>355</v>
      </c>
      <c r="B73" s="1823"/>
      <c r="C73" s="1823"/>
      <c r="D73" s="1823"/>
      <c r="E73" s="1823"/>
      <c r="F73" s="1823"/>
      <c r="G73" s="1847"/>
      <c r="H73" s="1316">
        <f>H47+H48+H49+H50+H51+H52+H53+H54+H55+H56+H57+H58+H71</f>
        <v>380.48419556753538</v>
      </c>
      <c r="I73" s="1317">
        <f>I47+I48+I49+I50+I51+I52+I53+I54+I55+I56+I57+I58+I71</f>
        <v>3.8515200000000003</v>
      </c>
      <c r="J73" s="1318">
        <f>J47+J48+J49+J50+J51+J52+J53+J54+J55+J56+J57+J58+J71</f>
        <v>1.1919600000000001</v>
      </c>
      <c r="K73" s="1316">
        <f>K47+K48+K49+K50+K51+K52+K53+K54+K55+K56+K57+K58+K71</f>
        <v>376.91800816185531</v>
      </c>
      <c r="L73" s="1317">
        <f t="shared" ref="L73:AQ73" si="11">L47+L48+L49+L50+L51+L52+L53+L54+L55+L56+L57+L58+L71</f>
        <v>3.8083199999999993</v>
      </c>
      <c r="M73" s="1318">
        <f t="shared" si="11"/>
        <v>1.1958</v>
      </c>
      <c r="N73" s="1316">
        <f t="shared" si="11"/>
        <v>386.01830087082652</v>
      </c>
      <c r="O73" s="1317">
        <f t="shared" si="11"/>
        <v>3.8870399999999998</v>
      </c>
      <c r="P73" s="1318">
        <f t="shared" si="11"/>
        <v>1.2622200000000001</v>
      </c>
      <c r="Q73" s="1316">
        <f t="shared" si="11"/>
        <v>412.27231890420472</v>
      </c>
      <c r="R73" s="1317">
        <f t="shared" si="11"/>
        <v>4.1756399999999996</v>
      </c>
      <c r="S73" s="1318">
        <f t="shared" si="11"/>
        <v>1.2910199999999998</v>
      </c>
      <c r="T73" s="1316">
        <f t="shared" si="11"/>
        <v>457.0304482374674</v>
      </c>
      <c r="U73" s="1317">
        <f t="shared" si="11"/>
        <v>4.66404</v>
      </c>
      <c r="V73" s="1318">
        <f t="shared" si="11"/>
        <v>1.3476599999999999</v>
      </c>
      <c r="W73" s="1316">
        <f t="shared" si="11"/>
        <v>520.77764666830387</v>
      </c>
      <c r="X73" s="1317">
        <f t="shared" si="11"/>
        <v>5.3349599999999997</v>
      </c>
      <c r="Y73" s="1318">
        <f t="shared" si="11"/>
        <v>1.4907600000000001</v>
      </c>
      <c r="Z73" s="1316">
        <f t="shared" si="11"/>
        <v>587.62927067783187</v>
      </c>
      <c r="AA73" s="1317">
        <f t="shared" si="11"/>
        <v>6.0324</v>
      </c>
      <c r="AB73" s="1318">
        <f t="shared" si="11"/>
        <v>1.66872</v>
      </c>
      <c r="AC73" s="1316">
        <f t="shared" si="11"/>
        <v>614.80962096080327</v>
      </c>
      <c r="AD73" s="1317">
        <f t="shared" si="11"/>
        <v>6.3344400000000007</v>
      </c>
      <c r="AE73" s="1318">
        <f t="shared" si="11"/>
        <v>1.6713</v>
      </c>
      <c r="AF73" s="1316">
        <f t="shared" si="11"/>
        <v>635.19111395696677</v>
      </c>
      <c r="AG73" s="1317">
        <f t="shared" si="11"/>
        <v>6.4441199999999998</v>
      </c>
      <c r="AH73" s="1318">
        <f t="shared" si="11"/>
        <v>1.6762199999999998</v>
      </c>
      <c r="AI73" s="1316">
        <f t="shared" si="11"/>
        <v>636.04430026359648</v>
      </c>
      <c r="AJ73" s="1317">
        <f t="shared" si="11"/>
        <v>6.4620000000000006</v>
      </c>
      <c r="AK73" s="1318">
        <f t="shared" si="11"/>
        <v>1.6452000000000002</v>
      </c>
      <c r="AL73" s="1316">
        <f t="shared" si="11"/>
        <v>622.65058168586188</v>
      </c>
      <c r="AM73" s="1317">
        <f t="shared" si="11"/>
        <v>6.3350400000000002</v>
      </c>
      <c r="AN73" s="1318">
        <f t="shared" si="11"/>
        <v>1.5678599999999998</v>
      </c>
      <c r="AO73" s="1316">
        <f t="shared" si="11"/>
        <v>616.94815686928678</v>
      </c>
      <c r="AP73" s="1317">
        <f t="shared" si="11"/>
        <v>6.2656800000000006</v>
      </c>
      <c r="AQ73" s="1318">
        <f t="shared" si="11"/>
        <v>1.61124</v>
      </c>
    </row>
    <row r="74" spans="1:49" s="259" customFormat="1" ht="16.5" customHeight="1" thickBot="1" x14ac:dyDescent="0.3">
      <c r="A74" s="1825" t="s">
        <v>356</v>
      </c>
      <c r="B74" s="1826"/>
      <c r="C74" s="1826"/>
      <c r="D74" s="1826"/>
      <c r="E74" s="1826"/>
      <c r="F74" s="1826"/>
      <c r="G74" s="1853"/>
      <c r="H74" s="1319">
        <f>H70+H69+H68+H67+H66+H65+H64+H63+H62+H61+H60+H59+H72</f>
        <v>603.8992351559184</v>
      </c>
      <c r="I74" s="1320">
        <f>I70+I69+I68+I67+I66+I65+I64+I63+I62+I61+I60+I59+I72</f>
        <v>6.1722600000000005</v>
      </c>
      <c r="J74" s="1321">
        <f>J70+J69+J68+J67+J66+J65+J64+J63+J62+J61+J60+J59+J72</f>
        <v>2.1871199999999997</v>
      </c>
      <c r="K74" s="1319">
        <f>K70+K69+K68+K67+K66+K65+K64+K63+K62+K61+K60+K59+K72</f>
        <v>595.55797016701661</v>
      </c>
      <c r="L74" s="1320">
        <f t="shared" ref="L74:AQ74" si="12">L70+L69+L68+L67+L66+L65+L64+L63+L62+L61+L60+L59+L72</f>
        <v>6.0577199999999998</v>
      </c>
      <c r="M74" s="1321">
        <f t="shared" si="12"/>
        <v>2.2283400000000002</v>
      </c>
      <c r="N74" s="1319">
        <f t="shared" si="12"/>
        <v>592.05690599280842</v>
      </c>
      <c r="O74" s="1320">
        <f t="shared" si="12"/>
        <v>6.0257399999999999</v>
      </c>
      <c r="P74" s="1321">
        <f t="shared" si="12"/>
        <v>2.20506</v>
      </c>
      <c r="Q74" s="1319">
        <f t="shared" si="12"/>
        <v>621.31820344841719</v>
      </c>
      <c r="R74" s="1320">
        <f t="shared" si="12"/>
        <v>6.3617399999999993</v>
      </c>
      <c r="S74" s="1321">
        <f t="shared" si="12"/>
        <v>2.2192799999999999</v>
      </c>
      <c r="T74" s="1319">
        <f t="shared" si="12"/>
        <v>700.22584620094813</v>
      </c>
      <c r="U74" s="1320">
        <f t="shared" si="12"/>
        <v>7.2623999999999986</v>
      </c>
      <c r="V74" s="1321">
        <f t="shared" si="12"/>
        <v>2.24898</v>
      </c>
      <c r="W74" s="1319">
        <f t="shared" si="12"/>
        <v>799.91968457724181</v>
      </c>
      <c r="X74" s="1320">
        <f t="shared" si="12"/>
        <v>8.3056800000000006</v>
      </c>
      <c r="Y74" s="1321">
        <f t="shared" si="12"/>
        <v>2.5610400000000002</v>
      </c>
      <c r="Z74" s="1319">
        <f t="shared" si="12"/>
        <v>929.06417753828839</v>
      </c>
      <c r="AA74" s="1320">
        <f t="shared" si="12"/>
        <v>9.6441000000000017</v>
      </c>
      <c r="AB74" s="1321">
        <f t="shared" si="12"/>
        <v>2.9677200000000004</v>
      </c>
      <c r="AC74" s="1319">
        <f t="shared" si="12"/>
        <v>979.49926035084502</v>
      </c>
      <c r="AD74" s="1320">
        <f t="shared" si="12"/>
        <v>10.012259999999999</v>
      </c>
      <c r="AE74" s="1321">
        <f t="shared" si="12"/>
        <v>3.0569999999999995</v>
      </c>
      <c r="AF74" s="1319">
        <f t="shared" si="12"/>
        <v>1005.4723176439451</v>
      </c>
      <c r="AG74" s="1320">
        <f t="shared" si="12"/>
        <v>10.29612</v>
      </c>
      <c r="AH74" s="1321">
        <f t="shared" si="12"/>
        <v>3.0875999999999997</v>
      </c>
      <c r="AI74" s="1319">
        <f t="shared" si="12"/>
        <v>1009.3970237389377</v>
      </c>
      <c r="AJ74" s="1320">
        <f t="shared" si="12"/>
        <v>10.356599999999998</v>
      </c>
      <c r="AK74" s="1321">
        <f t="shared" si="12"/>
        <v>3.0429599999999994</v>
      </c>
      <c r="AL74" s="1319">
        <f t="shared" si="12"/>
        <v>993.4309194074001</v>
      </c>
      <c r="AM74" s="1320">
        <f t="shared" si="12"/>
        <v>10.193160000000001</v>
      </c>
      <c r="AN74" s="1321">
        <f t="shared" si="12"/>
        <v>2.9913000000000003</v>
      </c>
      <c r="AO74" s="1319">
        <f t="shared" si="12"/>
        <v>983.70331154038468</v>
      </c>
      <c r="AP74" s="1320">
        <f t="shared" si="12"/>
        <v>10.082280000000001</v>
      </c>
      <c r="AQ74" s="1321">
        <f t="shared" si="12"/>
        <v>3.0070199999999998</v>
      </c>
    </row>
    <row r="75" spans="1:49" s="259" customFormat="1" ht="16.5" customHeight="1" thickBot="1" x14ac:dyDescent="0.3">
      <c r="A75" s="1828" t="s">
        <v>357</v>
      </c>
      <c r="B75" s="1829"/>
      <c r="C75" s="1829"/>
      <c r="D75" s="1829"/>
      <c r="E75" s="1829"/>
      <c r="F75" s="1829"/>
      <c r="G75" s="1829"/>
      <c r="H75" s="1322">
        <f t="shared" ref="H75:AQ75" si="13">H73+H74</f>
        <v>984.38343072345378</v>
      </c>
      <c r="I75" s="1323">
        <f t="shared" si="13"/>
        <v>10.02378</v>
      </c>
      <c r="J75" s="1324">
        <f t="shared" si="13"/>
        <v>3.3790800000000001</v>
      </c>
      <c r="K75" s="1322">
        <f t="shared" si="13"/>
        <v>972.47597832887186</v>
      </c>
      <c r="L75" s="1323">
        <f t="shared" si="13"/>
        <v>9.8660399999999981</v>
      </c>
      <c r="M75" s="1324">
        <f t="shared" si="13"/>
        <v>3.4241400000000004</v>
      </c>
      <c r="N75" s="1322">
        <f t="shared" si="13"/>
        <v>978.075206863635</v>
      </c>
      <c r="O75" s="1323">
        <f t="shared" si="13"/>
        <v>9.9127799999999997</v>
      </c>
      <c r="P75" s="1324">
        <f t="shared" si="13"/>
        <v>3.4672800000000001</v>
      </c>
      <c r="Q75" s="1322">
        <f t="shared" si="13"/>
        <v>1033.590522352622</v>
      </c>
      <c r="R75" s="1323">
        <f t="shared" si="13"/>
        <v>10.537379999999999</v>
      </c>
      <c r="S75" s="1324">
        <f t="shared" si="13"/>
        <v>3.5103</v>
      </c>
      <c r="T75" s="1322">
        <f t="shared" si="13"/>
        <v>1157.2562944384156</v>
      </c>
      <c r="U75" s="1323">
        <f t="shared" si="13"/>
        <v>11.926439999999999</v>
      </c>
      <c r="V75" s="1324">
        <f t="shared" si="13"/>
        <v>3.5966399999999998</v>
      </c>
      <c r="W75" s="1322">
        <f t="shared" si="13"/>
        <v>1320.6973312455457</v>
      </c>
      <c r="X75" s="1323">
        <f t="shared" si="13"/>
        <v>13.640640000000001</v>
      </c>
      <c r="Y75" s="1324">
        <f t="shared" si="13"/>
        <v>4.0518000000000001</v>
      </c>
      <c r="Z75" s="1322">
        <f t="shared" si="13"/>
        <v>1516.6934482161203</v>
      </c>
      <c r="AA75" s="1323">
        <f t="shared" si="13"/>
        <v>15.676500000000001</v>
      </c>
      <c r="AB75" s="1324">
        <f t="shared" si="13"/>
        <v>4.6364400000000003</v>
      </c>
      <c r="AC75" s="1322">
        <f t="shared" si="13"/>
        <v>1594.3088813116483</v>
      </c>
      <c r="AD75" s="1323">
        <f t="shared" si="13"/>
        <v>16.346699999999998</v>
      </c>
      <c r="AE75" s="1324">
        <f t="shared" si="13"/>
        <v>4.7282999999999991</v>
      </c>
      <c r="AF75" s="1322">
        <f t="shared" si="13"/>
        <v>1640.6634316009117</v>
      </c>
      <c r="AG75" s="1323">
        <f t="shared" si="13"/>
        <v>16.74024</v>
      </c>
      <c r="AH75" s="1324">
        <f t="shared" si="13"/>
        <v>4.7638199999999991</v>
      </c>
      <c r="AI75" s="1322">
        <f t="shared" si="13"/>
        <v>1645.4413240025342</v>
      </c>
      <c r="AJ75" s="1323">
        <f t="shared" si="13"/>
        <v>16.8186</v>
      </c>
      <c r="AK75" s="1324">
        <f t="shared" si="13"/>
        <v>4.6881599999999999</v>
      </c>
      <c r="AL75" s="1322">
        <f t="shared" si="13"/>
        <v>1616.081501093262</v>
      </c>
      <c r="AM75" s="1323">
        <f t="shared" si="13"/>
        <v>16.528200000000002</v>
      </c>
      <c r="AN75" s="1324">
        <f t="shared" si="13"/>
        <v>4.5591600000000003</v>
      </c>
      <c r="AO75" s="1322">
        <f t="shared" si="13"/>
        <v>1600.6514684096715</v>
      </c>
      <c r="AP75" s="1323">
        <f t="shared" si="13"/>
        <v>16.34796</v>
      </c>
      <c r="AQ75" s="1324">
        <f t="shared" si="13"/>
        <v>4.6182599999999994</v>
      </c>
    </row>
    <row r="76" spans="1:49" s="259" customFormat="1" ht="16.5" customHeight="1" x14ac:dyDescent="0.25">
      <c r="A76" s="362"/>
      <c r="B76" s="263"/>
      <c r="C76" s="263"/>
      <c r="D76" s="263"/>
      <c r="E76" s="263"/>
      <c r="F76" s="263"/>
      <c r="G76" s="263"/>
      <c r="H76" s="400"/>
      <c r="I76" s="401"/>
      <c r="J76" s="401"/>
      <c r="K76" s="400"/>
      <c r="L76" s="401"/>
      <c r="M76" s="401"/>
      <c r="N76" s="400"/>
      <c r="O76" s="401"/>
      <c r="P76" s="401"/>
      <c r="Q76" s="400"/>
      <c r="R76" s="401"/>
      <c r="S76" s="401"/>
      <c r="T76" s="400"/>
      <c r="U76" s="401"/>
      <c r="V76" s="401"/>
      <c r="W76" s="400"/>
      <c r="X76" s="401"/>
      <c r="Y76" s="401"/>
      <c r="Z76" s="400"/>
      <c r="AA76" s="401"/>
      <c r="AB76" s="401"/>
      <c r="AC76" s="400"/>
      <c r="AD76" s="401"/>
      <c r="AE76" s="401"/>
      <c r="AF76" s="400"/>
      <c r="AG76" s="401"/>
      <c r="AH76" s="401"/>
      <c r="AI76" s="400"/>
      <c r="AJ76" s="401"/>
      <c r="AK76" s="401"/>
      <c r="AL76" s="400"/>
      <c r="AM76" s="401"/>
      <c r="AN76" s="401"/>
      <c r="AO76" s="400"/>
      <c r="AP76" s="401"/>
      <c r="AQ76" s="401"/>
    </row>
    <row r="77" spans="1:49" s="259" customFormat="1" ht="16.5" customHeight="1" thickBot="1" x14ac:dyDescent="0.3">
      <c r="A77" s="333" t="s">
        <v>80</v>
      </c>
      <c r="B77" s="260"/>
      <c r="C77" s="260"/>
      <c r="D77" s="260"/>
      <c r="E77" s="260"/>
      <c r="F77" s="260"/>
      <c r="G77" s="260"/>
      <c r="H77" s="334"/>
      <c r="I77" s="335"/>
      <c r="J77" s="291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</row>
    <row r="78" spans="1:49" s="259" customFormat="1" ht="16.5" customHeight="1" x14ac:dyDescent="0.25">
      <c r="A78" s="1735" t="s">
        <v>23</v>
      </c>
      <c r="B78" s="337" t="s">
        <v>81</v>
      </c>
      <c r="C78" s="338"/>
      <c r="D78" s="338" t="s">
        <v>82</v>
      </c>
      <c r="E78" s="338"/>
      <c r="F78" s="338"/>
      <c r="G78" s="339"/>
      <c r="H78" s="1338">
        <f>$C$80/1000</f>
        <v>3.1800000000000002E-2</v>
      </c>
      <c r="I78" s="1339" t="s">
        <v>83</v>
      </c>
      <c r="J78" s="1340">
        <f>$G$80/1000</f>
        <v>4.0799999999999996E-2</v>
      </c>
      <c r="K78" s="1338">
        <f>$C$80/1000</f>
        <v>3.1800000000000002E-2</v>
      </c>
      <c r="L78" s="1339" t="s">
        <v>83</v>
      </c>
      <c r="M78" s="1340">
        <f>$G$80/1000</f>
        <v>4.0799999999999996E-2</v>
      </c>
      <c r="N78" s="1338">
        <f>$C$80/1000</f>
        <v>3.1800000000000002E-2</v>
      </c>
      <c r="O78" s="1339" t="s">
        <v>83</v>
      </c>
      <c r="P78" s="1340">
        <f>$G$80/1000</f>
        <v>4.0799999999999996E-2</v>
      </c>
      <c r="Q78" s="1338">
        <f>$C$80/1000</f>
        <v>3.1800000000000002E-2</v>
      </c>
      <c r="R78" s="1339" t="s">
        <v>83</v>
      </c>
      <c r="S78" s="1340">
        <f>$G$80/1000</f>
        <v>4.0799999999999996E-2</v>
      </c>
      <c r="T78" s="1338">
        <f>$C$80/1000</f>
        <v>3.1800000000000002E-2</v>
      </c>
      <c r="U78" s="1339" t="s">
        <v>83</v>
      </c>
      <c r="V78" s="1340">
        <f>$G$80/1000</f>
        <v>4.0799999999999996E-2</v>
      </c>
      <c r="W78" s="1338">
        <f>$C$80/1000</f>
        <v>3.1800000000000002E-2</v>
      </c>
      <c r="X78" s="1339" t="s">
        <v>83</v>
      </c>
      <c r="Y78" s="1340">
        <f>$G$80/1000</f>
        <v>4.0799999999999996E-2</v>
      </c>
      <c r="Z78" s="1338">
        <f>$C$80/1000</f>
        <v>3.1800000000000002E-2</v>
      </c>
      <c r="AA78" s="1339" t="s">
        <v>83</v>
      </c>
      <c r="AB78" s="1340">
        <f>$G$80/1000</f>
        <v>4.0799999999999996E-2</v>
      </c>
      <c r="AC78" s="1338">
        <f>$C$80/1000</f>
        <v>3.1800000000000002E-2</v>
      </c>
      <c r="AD78" s="1339" t="s">
        <v>83</v>
      </c>
      <c r="AE78" s="1340">
        <f>$G$80/1000</f>
        <v>4.0799999999999996E-2</v>
      </c>
      <c r="AF78" s="1338">
        <f>$C$80/1000</f>
        <v>3.1800000000000002E-2</v>
      </c>
      <c r="AG78" s="1339" t="s">
        <v>83</v>
      </c>
      <c r="AH78" s="1340">
        <f>$G$80/1000</f>
        <v>4.0799999999999996E-2</v>
      </c>
      <c r="AI78" s="1338">
        <f>$C$80/1000</f>
        <v>3.1800000000000002E-2</v>
      </c>
      <c r="AJ78" s="1339" t="s">
        <v>83</v>
      </c>
      <c r="AK78" s="1340">
        <f>$G$80/1000</f>
        <v>4.0799999999999996E-2</v>
      </c>
      <c r="AL78" s="1338">
        <f>$C$80/1000</f>
        <v>3.1800000000000002E-2</v>
      </c>
      <c r="AM78" s="1339" t="s">
        <v>83</v>
      </c>
      <c r="AN78" s="1340">
        <f>$G$80/1000</f>
        <v>4.0799999999999996E-2</v>
      </c>
      <c r="AO78" s="1338">
        <f>$C$80/1000</f>
        <v>3.1800000000000002E-2</v>
      </c>
      <c r="AP78" s="1339" t="s">
        <v>83</v>
      </c>
      <c r="AQ78" s="1340">
        <f>$G$80/1000</f>
        <v>4.0799999999999996E-2</v>
      </c>
    </row>
    <row r="79" spans="1:49" s="259" customFormat="1" ht="16.5" customHeight="1" thickBot="1" x14ac:dyDescent="0.3">
      <c r="A79" s="1736"/>
      <c r="B79" s="343" t="s">
        <v>84</v>
      </c>
      <c r="C79" s="344"/>
      <c r="D79" s="344" t="s">
        <v>85</v>
      </c>
      <c r="E79" s="344"/>
      <c r="F79" s="344"/>
      <c r="G79" s="345"/>
      <c r="H79" s="1341">
        <f>(((I6^2+J6^2)*$C$81/1000)+((I7^2+J7^2)*$G$81/1000)+((I8^2+J8^2)*$J$81/1000))/$C$6^2</f>
        <v>3.6860342187812504E-3</v>
      </c>
      <c r="I79" s="1342" t="s">
        <v>83</v>
      </c>
      <c r="J79" s="1343">
        <f>(((I6^2+J6^2)*$M$81)+((I7^2+J7^2)*$P$81)+((I8^2+J8^2)*S81))/(100*$C$6)</f>
        <v>9.1547726375000013E-2</v>
      </c>
      <c r="K79" s="1341">
        <f>(((L6^2+M6^2)*$C$81/1000)+((L7^2+M7^2)*$G$81/1000)+((L8^2+M8^2)*$J$81/1000))/$C$6^2</f>
        <v>3.6121703093750001E-3</v>
      </c>
      <c r="L79" s="1342" t="s">
        <v>83</v>
      </c>
      <c r="M79" s="1343">
        <f>(((L6^2+M6^2)*$M$81)+((L7^2+M7^2)*$P$81)+((L8^2+M8^2)*V81))/(100*$C$6)</f>
        <v>9.1730222949999995E-2</v>
      </c>
      <c r="N79" s="1341">
        <f>(((O6^2+P6^2)*$C$81/1000)+((O7^2+P7^2)*$G$81/1000)+((O8^2+P8^2)*$J$81/1000))/$C$6^2</f>
        <v>3.775582361875E-3</v>
      </c>
      <c r="O79" s="1342" t="s">
        <v>83</v>
      </c>
      <c r="P79" s="1343">
        <f>(((O6^2+P6^2)*$M$81)+((O7^2+P7^2)*$P$81)+((O8^2+P8^2)*Y81))/(100*$C$6)</f>
        <v>9.5796133550000009E-2</v>
      </c>
      <c r="Q79" s="1341">
        <f>(((R6^2+S6^2)*$C$81/1000)+((R7^2+S7^2)*$G$81/1000)+((R8^2+S8^2)*$J$81/1000))/$C$6^2</f>
        <v>4.2567964562499998E-3</v>
      </c>
      <c r="R79" s="1342" t="s">
        <v>83</v>
      </c>
      <c r="S79" s="1343">
        <f>(((R6^2+S6^2)*$M$81)+((R7^2+S7^2)*$P$81)+((R8^2+S8^2)*AB81))/(100*$C$6)</f>
        <v>0.10765715288000001</v>
      </c>
      <c r="T79" s="1341">
        <f>(((U6^2+V6^2)*$C$81/1000)+((U7^2+V7^2)*$G$81/1000)+((U8^2+V8^2)*$J$81/1000))/$C$6^2</f>
        <v>5.4448398832187498E-3</v>
      </c>
      <c r="U79" s="1342" t="s">
        <v>83</v>
      </c>
      <c r="V79" s="1343">
        <f>(((U6^2+V6^2)*$M$81)+((U7^2+V7^2)*$P$81)+((U8^2+V8^2)*AE81))/(100*$C$6)</f>
        <v>0.13867352127499999</v>
      </c>
      <c r="W79" s="1341">
        <f>(((X6^2+Y6^2)*$C$81/1000)+((X7^2+Y7^2)*$G$81/1000)+((X8^2+Y8^2)*$J$81/1000))/$C$6^2</f>
        <v>7.04187348409375E-3</v>
      </c>
      <c r="X79" s="1342" t="s">
        <v>83</v>
      </c>
      <c r="Y79" s="1343">
        <f>(((X6^2+Y6^2)*$M$81)+((X7^2+Y7^2)*$P$81)+((X8^2+Y8^2)*AH81))/(100*$C$6)</f>
        <v>0.17896018077499998</v>
      </c>
      <c r="Z79" s="1341">
        <f>(((AA6^2+AB6^2)*$C$81/1000)+((AA7^2+AB7^2)*$G$81/1000)+((AA8^2+AB8^2)*$J$81/1000))/$C$6^2</f>
        <v>8.5846664604687494E-3</v>
      </c>
      <c r="AA79" s="1342" t="s">
        <v>83</v>
      </c>
      <c r="AB79" s="1343">
        <f>(((AA6^2+AB6^2)*$M$81)+((AA7^2+AB7^2)*$P$81)+((AA8^2+AB8^2)*AK81))/(100*$C$6)</f>
        <v>0.21599128889500002</v>
      </c>
      <c r="AC79" s="1341">
        <f>(((AD6^2+AE6^2)*$C$81/1000)+((AD7^2+AE7^2)*$G$81/1000)+((AD8^2+AE8^2)*$J$81/1000))/$C$6^2</f>
        <v>9.5684393562500015E-3</v>
      </c>
      <c r="AD79" s="1342" t="s">
        <v>83</v>
      </c>
      <c r="AE79" s="1343">
        <f>(((AD6^2+AE6^2)*$M$81)+((AD7^2+AE7^2)*$P$81)+((AD8^2+AE8^2)*AN81))/(100*$C$6)</f>
        <v>0.24155758435000005</v>
      </c>
      <c r="AF79" s="1341">
        <f>(((AG6^2+AH6^2)*$C$81/1000)+((AG7^2+AH7^2)*$G$81/1000)+((AG8^2+AH8^2)*$J$81/1000))/$C$6^2</f>
        <v>1.0092197821249999E-2</v>
      </c>
      <c r="AG79" s="1342" t="s">
        <v>83</v>
      </c>
      <c r="AH79" s="1343">
        <f>(((AG6^2+AH6^2)*$M$81)+((AG7^2+AH7^2)*$P$81)+((AG8^2+AH8^2)*AQ81))/(100*$C$6)</f>
        <v>0.25579208757999999</v>
      </c>
      <c r="AI79" s="1341">
        <f>(((AJ6^2+AK6^2)*$C$81/1000)+((AJ7^2+AK7^2)*$G$81/1000)+((AJ8^2+AK8^2)*$J$81/1000))/$C$6^2</f>
        <v>1.01599422946875E-2</v>
      </c>
      <c r="AJ79" s="1342" t="s">
        <v>83</v>
      </c>
      <c r="AK79" s="1343">
        <f>(((AJ6^2+AK6^2)*$M$81)+((AJ7^2+AK7^2)*$P$81)+((AJ8^2+AK8^2)*AT81))/(100*$C$6)</f>
        <v>0.25780888899000004</v>
      </c>
      <c r="AL79" s="1341">
        <f>(((AM6^2+AN6^2)*$C$81/1000)+((AM7^2+AN7^2)*$G$81/1000)+((AM8^2+AN8^2)*$J$81/1000))/$C$6^2</f>
        <v>9.9065166869687499E-3</v>
      </c>
      <c r="AM79" s="1342" t="s">
        <v>83</v>
      </c>
      <c r="AN79" s="1343">
        <f>(((AM6^2+AN6^2)*$M$81)+((AM7^2+AN7^2)*$P$81)+((AM8^2+AN8^2)*AW81))/(100*$C$6)</f>
        <v>0.25237678029499994</v>
      </c>
      <c r="AO79" s="1341">
        <f>(((AP6^2+AQ6^2)*$C$81/1000)+((AP7^2+AQ7^2)*$G$81/1000)+((AP8^2+AQ8^2)*$J$81/1000))/$C$6^2</f>
        <v>9.6612197242812482E-3</v>
      </c>
      <c r="AP79" s="1342" t="s">
        <v>83</v>
      </c>
      <c r="AQ79" s="1343">
        <f>(((AP6^2+AQ6^2)*$M$81)+((AP7^2+AQ7^2)*$P$81)+((AP8^2+AQ8^2)*AZ81))/(100*$C$6)</f>
        <v>0.24581850042999995</v>
      </c>
    </row>
    <row r="80" spans="1:49" s="259" customFormat="1" ht="16.5" customHeight="1" x14ac:dyDescent="0.25">
      <c r="A80" s="1736"/>
      <c r="B80" s="349" t="s">
        <v>86</v>
      </c>
      <c r="C80" s="350">
        <v>31.8</v>
      </c>
      <c r="D80" s="351"/>
      <c r="E80" s="1830" t="s">
        <v>87</v>
      </c>
      <c r="F80" s="1830"/>
      <c r="G80" s="352">
        <v>40.799999999999997</v>
      </c>
      <c r="H80" s="353"/>
      <c r="I80" s="354"/>
      <c r="J80" s="559"/>
      <c r="K80" s="413"/>
      <c r="L80" s="414"/>
      <c r="M80" s="415"/>
      <c r="N80" s="413"/>
      <c r="O80" s="414"/>
      <c r="P80" s="415"/>
      <c r="Q80" s="413"/>
      <c r="R80" s="414"/>
      <c r="S80" s="415"/>
      <c r="T80" s="1811"/>
      <c r="U80" s="1820"/>
      <c r="V80" s="1812"/>
      <c r="W80" s="1811"/>
      <c r="X80" s="1820"/>
      <c r="Y80" s="1812"/>
      <c r="Z80" s="1811"/>
      <c r="AA80" s="1820"/>
      <c r="AB80" s="1812"/>
      <c r="AC80" s="1811"/>
      <c r="AD80" s="1820"/>
      <c r="AE80" s="1812"/>
      <c r="AF80" s="1811"/>
      <c r="AG80" s="1820"/>
      <c r="AH80" s="1812"/>
      <c r="AI80" s="1811"/>
      <c r="AJ80" s="1820"/>
      <c r="AK80" s="1812"/>
      <c r="AL80" s="1811"/>
      <c r="AM80" s="1820"/>
      <c r="AN80" s="1812"/>
      <c r="AO80" s="1811"/>
      <c r="AP80" s="1820"/>
      <c r="AQ80" s="1812"/>
    </row>
    <row r="81" spans="1:81" s="259" customFormat="1" ht="16.5" customHeight="1" thickBot="1" x14ac:dyDescent="0.3">
      <c r="A81" s="1736"/>
      <c r="B81" s="555" t="s">
        <v>156</v>
      </c>
      <c r="C81" s="557">
        <v>144.5</v>
      </c>
      <c r="D81" s="288"/>
      <c r="E81" s="356"/>
      <c r="F81" s="356" t="s">
        <v>88</v>
      </c>
      <c r="G81" s="284">
        <v>80.25</v>
      </c>
      <c r="H81" s="1794" t="s">
        <v>358</v>
      </c>
      <c r="I81" s="1795"/>
      <c r="J81" s="560">
        <v>57.6</v>
      </c>
      <c r="K81" s="1794" t="s">
        <v>158</v>
      </c>
      <c r="L81" s="1795"/>
      <c r="M81" s="560">
        <v>10.78</v>
      </c>
      <c r="N81" s="1794" t="s">
        <v>89</v>
      </c>
      <c r="O81" s="1795"/>
      <c r="P81" s="560">
        <v>7.2</v>
      </c>
      <c r="Q81" s="1794" t="s">
        <v>359</v>
      </c>
      <c r="R81" s="1795"/>
      <c r="S81" s="560">
        <v>-0.5</v>
      </c>
      <c r="T81" s="1813"/>
      <c r="U81" s="1821"/>
      <c r="V81" s="1814"/>
      <c r="W81" s="1813"/>
      <c r="X81" s="1821"/>
      <c r="Y81" s="1814"/>
      <c r="Z81" s="1813"/>
      <c r="AA81" s="1821"/>
      <c r="AB81" s="1814"/>
      <c r="AC81" s="1813"/>
      <c r="AD81" s="1821"/>
      <c r="AE81" s="1814"/>
      <c r="AF81" s="1813"/>
      <c r="AG81" s="1821"/>
      <c r="AH81" s="1814"/>
      <c r="AI81" s="1813"/>
      <c r="AJ81" s="1821"/>
      <c r="AK81" s="1814"/>
      <c r="AL81" s="1813"/>
      <c r="AM81" s="1821"/>
      <c r="AN81" s="1814"/>
      <c r="AO81" s="1813"/>
      <c r="AP81" s="1821"/>
      <c r="AQ81" s="1814"/>
    </row>
    <row r="82" spans="1:81" s="259" customFormat="1" ht="16.5" customHeight="1" thickBot="1" x14ac:dyDescent="0.3">
      <c r="A82" s="1737"/>
      <c r="B82" s="1797" t="s">
        <v>90</v>
      </c>
      <c r="C82" s="1798"/>
      <c r="D82" s="1798"/>
      <c r="E82" s="1798"/>
      <c r="F82" s="1798"/>
      <c r="G82" s="1799"/>
      <c r="H82" s="1344">
        <f>I6</f>
        <v>5.57</v>
      </c>
      <c r="I82" s="1345" t="s">
        <v>83</v>
      </c>
      <c r="J82" s="1346">
        <f>J6</f>
        <v>1.33</v>
      </c>
      <c r="K82" s="1344">
        <f>L6</f>
        <v>5.5110000000000001</v>
      </c>
      <c r="L82" s="1345" t="s">
        <v>83</v>
      </c>
      <c r="M82" s="1346">
        <f>M6</f>
        <v>1.333</v>
      </c>
      <c r="N82" s="1344">
        <f>O6</f>
        <v>5.6230000000000002</v>
      </c>
      <c r="O82" s="1345" t="s">
        <v>83</v>
      </c>
      <c r="P82" s="1346">
        <f>P6</f>
        <v>1.399</v>
      </c>
      <c r="Q82" s="1344">
        <f>R6</f>
        <v>5.98</v>
      </c>
      <c r="R82" s="1345" t="s">
        <v>83</v>
      </c>
      <c r="S82" s="1346">
        <f>S6</f>
        <v>1.4319999999999999</v>
      </c>
      <c r="T82" s="1344">
        <f>U6</f>
        <v>6.7910000000000004</v>
      </c>
      <c r="U82" s="1345" t="s">
        <v>83</v>
      </c>
      <c r="V82" s="1346">
        <f>V6</f>
        <v>1.538</v>
      </c>
      <c r="W82" s="1344">
        <f>X6</f>
        <v>7.7089999999999996</v>
      </c>
      <c r="X82" s="1345" t="s">
        <v>83</v>
      </c>
      <c r="Y82" s="1346">
        <f>Y6</f>
        <v>1.8080000000000001</v>
      </c>
      <c r="Z82" s="1344">
        <f>AA6</f>
        <v>8.4809999999999999</v>
      </c>
      <c r="AA82" s="1345" t="s">
        <v>83</v>
      </c>
      <c r="AB82" s="1346">
        <f>AB6</f>
        <v>2.06</v>
      </c>
      <c r="AC82" s="1344">
        <f>AD6</f>
        <v>8.9830000000000005</v>
      </c>
      <c r="AD82" s="1345" t="s">
        <v>83</v>
      </c>
      <c r="AE82" s="1346">
        <f>AE6</f>
        <v>2.0790000000000002</v>
      </c>
      <c r="AF82" s="1344">
        <f>AG6</f>
        <v>9.24</v>
      </c>
      <c r="AG82" s="1345" t="s">
        <v>83</v>
      </c>
      <c r="AH82" s="1346">
        <f>AH6</f>
        <v>2.0979999999999999</v>
      </c>
      <c r="AI82" s="1344">
        <f>AJ6</f>
        <v>9.2789999999999999</v>
      </c>
      <c r="AJ82" s="1345" t="s">
        <v>83</v>
      </c>
      <c r="AK82" s="1346">
        <f>AK6</f>
        <v>2.0790000000000002</v>
      </c>
      <c r="AL82" s="1344">
        <f>AM6</f>
        <v>9.1809999999999992</v>
      </c>
      <c r="AM82" s="1345" t="s">
        <v>83</v>
      </c>
      <c r="AN82" s="1346">
        <f>AN6</f>
        <v>2</v>
      </c>
      <c r="AO82" s="1344">
        <f>AP6</f>
        <v>9.0549999999999997</v>
      </c>
      <c r="AP82" s="1345" t="s">
        <v>83</v>
      </c>
      <c r="AQ82" s="1346">
        <f>AQ6</f>
        <v>2.0129999999999999</v>
      </c>
    </row>
    <row r="83" spans="1:81" s="259" customFormat="1" ht="16.5" customHeight="1" x14ac:dyDescent="0.25">
      <c r="A83" s="1735" t="s">
        <v>91</v>
      </c>
      <c r="B83" s="337" t="s">
        <v>81</v>
      </c>
      <c r="C83" s="338"/>
      <c r="D83" s="338" t="s">
        <v>82</v>
      </c>
      <c r="E83" s="338"/>
      <c r="F83" s="338"/>
      <c r="G83" s="338"/>
      <c r="H83" s="1338">
        <f>$C$85/1000</f>
        <v>3.2500000000000001E-2</v>
      </c>
      <c r="I83" s="1339" t="s">
        <v>83</v>
      </c>
      <c r="J83" s="1340">
        <f>$G$85/1000</f>
        <v>4.6399999999999997E-2</v>
      </c>
      <c r="K83" s="1338">
        <f>$C$85/1000</f>
        <v>3.2500000000000001E-2</v>
      </c>
      <c r="L83" s="1339" t="s">
        <v>83</v>
      </c>
      <c r="M83" s="1340">
        <f>$G$85/1000</f>
        <v>4.6399999999999997E-2</v>
      </c>
      <c r="N83" s="1338">
        <f>$C$85/1000</f>
        <v>3.2500000000000001E-2</v>
      </c>
      <c r="O83" s="1339" t="s">
        <v>83</v>
      </c>
      <c r="P83" s="1340">
        <f>$G$85/1000</f>
        <v>4.6399999999999997E-2</v>
      </c>
      <c r="Q83" s="1338">
        <f>$C$85/1000</f>
        <v>3.2500000000000001E-2</v>
      </c>
      <c r="R83" s="1339" t="s">
        <v>83</v>
      </c>
      <c r="S83" s="1340">
        <f>$G$85/1000</f>
        <v>4.6399999999999997E-2</v>
      </c>
      <c r="T83" s="1338">
        <f>$C$85/1000</f>
        <v>3.2500000000000001E-2</v>
      </c>
      <c r="U83" s="1339" t="s">
        <v>83</v>
      </c>
      <c r="V83" s="1340">
        <f>$G$85/1000</f>
        <v>4.6399999999999997E-2</v>
      </c>
      <c r="W83" s="1338">
        <f>$C$85/1000</f>
        <v>3.2500000000000001E-2</v>
      </c>
      <c r="X83" s="1339" t="s">
        <v>83</v>
      </c>
      <c r="Y83" s="1340">
        <f>$G$85/1000</f>
        <v>4.6399999999999997E-2</v>
      </c>
      <c r="Z83" s="1338">
        <f>$C$85/1000</f>
        <v>3.2500000000000001E-2</v>
      </c>
      <c r="AA83" s="1339" t="s">
        <v>83</v>
      </c>
      <c r="AB83" s="1340">
        <f>$G$85/1000</f>
        <v>4.6399999999999997E-2</v>
      </c>
      <c r="AC83" s="1338">
        <f>$C$85/1000</f>
        <v>3.2500000000000001E-2</v>
      </c>
      <c r="AD83" s="1339" t="s">
        <v>83</v>
      </c>
      <c r="AE83" s="1340">
        <f>$G$85/1000</f>
        <v>4.6399999999999997E-2</v>
      </c>
      <c r="AF83" s="1338">
        <f>$C$85/1000</f>
        <v>3.2500000000000001E-2</v>
      </c>
      <c r="AG83" s="1339" t="s">
        <v>83</v>
      </c>
      <c r="AH83" s="1340">
        <f>$G$85/1000</f>
        <v>4.6399999999999997E-2</v>
      </c>
      <c r="AI83" s="1338">
        <f>$C$85/1000</f>
        <v>3.2500000000000001E-2</v>
      </c>
      <c r="AJ83" s="1339" t="s">
        <v>83</v>
      </c>
      <c r="AK83" s="1340">
        <f>$G$85/1000</f>
        <v>4.6399999999999997E-2</v>
      </c>
      <c r="AL83" s="1338">
        <f>$C$85/1000</f>
        <v>3.2500000000000001E-2</v>
      </c>
      <c r="AM83" s="1339" t="s">
        <v>83</v>
      </c>
      <c r="AN83" s="1340">
        <f>$G$85/1000</f>
        <v>4.6399999999999997E-2</v>
      </c>
      <c r="AO83" s="1338">
        <f>$C$85/1000</f>
        <v>3.2500000000000001E-2</v>
      </c>
      <c r="AP83" s="1339" t="s">
        <v>83</v>
      </c>
      <c r="AQ83" s="1340">
        <f>$G$85/1000</f>
        <v>4.6399999999999997E-2</v>
      </c>
    </row>
    <row r="84" spans="1:81" s="259" customFormat="1" ht="16.5" customHeight="1" thickBot="1" x14ac:dyDescent="0.3">
      <c r="A84" s="1736"/>
      <c r="B84" s="343" t="s">
        <v>84</v>
      </c>
      <c r="C84" s="344"/>
      <c r="D84" s="344" t="s">
        <v>85</v>
      </c>
      <c r="E84" s="344"/>
      <c r="F84" s="344"/>
      <c r="G84" s="361"/>
      <c r="H84" s="1341">
        <f>(((I6^2+J6^2)*$C$86/1000)+((I7^2+J7^2)*$G$86/1000)+((I8^2+J8^2)*$J$86/1000))/$C$6^2</f>
        <v>3.804672471687501E-3</v>
      </c>
      <c r="I84" s="1342" t="s">
        <v>83</v>
      </c>
      <c r="J84" s="1343">
        <f>(((I14^2+J14^2)*$M$86)+((I15^2+J15^2)*$P$86)+((I16^2+J16^2)*S86))/(100*$C$6)</f>
        <v>0.20200436663999993</v>
      </c>
      <c r="K84" s="1341">
        <f>(((L6^2+M6^2)*$C$86/1000)+((L7^2+M7^2)*$G$86/1000)+((L8^2+M8^2)*$J$86/1000))/$C$6^2</f>
        <v>3.728426253624999E-3</v>
      </c>
      <c r="L84" s="1342" t="s">
        <v>83</v>
      </c>
      <c r="M84" s="1343">
        <f>(((L14^2+M14^2)*$M$86)+((L15^2+M15^2)*$P$86)+((L16^2+M16^2)*V86))/(100*$C$6)</f>
        <v>0.20133414573000002</v>
      </c>
      <c r="N84" s="1341">
        <f>(((O6^2+P6^2)*$C$86/1000)+((O7^2+P7^2)*$G$86/1000)+((O8^2+P8^2)*$J$86/1000))/$C$6^2</f>
        <v>3.8970709081625004E-3</v>
      </c>
      <c r="O84" s="1342" t="s">
        <v>83</v>
      </c>
      <c r="P84" s="1343">
        <f>(((O14^2+P14^2)*$M$86)+((O15^2+P15^2)*$P$86)+((O16^2+P16^2)*Y86))/(100*$C$6)</f>
        <v>0.19975212837</v>
      </c>
      <c r="Q84" s="1341">
        <f>(((R6^2+S6^2)*$C$86/1000)+((R7^2+S7^2)*$G$86/1000)+((R8^2+S8^2)*$J$86/1000))/$C$6^2</f>
        <v>4.3941364197874998E-3</v>
      </c>
      <c r="R84" s="1342" t="s">
        <v>83</v>
      </c>
      <c r="S84" s="1343">
        <f>(((R14^2+S14^2)*$M$86)+((R15^2+S15^2)*$P$86)+((R16^2+S16^2)*AB86))/(100*$C$6)</f>
        <v>0.21984645555000001</v>
      </c>
      <c r="T84" s="1341">
        <f>(((U6^2+V6^2)*$C$86/1000)+((U7^2+V7^2)*$G$86/1000)+((U8^2+V8^2)*$J$86/1000))/$C$6^2</f>
        <v>5.6194743166999997E-3</v>
      </c>
      <c r="U84" s="1342" t="s">
        <v>83</v>
      </c>
      <c r="V84" s="1343">
        <f>(((U14^2+V14^2)*$M$86)+((U15^2+V15^2)*$P$86)+((U16^2+V16^2)*AE86))/(100*$C$6)</f>
        <v>0.28152338924999998</v>
      </c>
      <c r="W84" s="1341">
        <f>(((X6^2+Y6^2)*$C$86/1000)+((X7^2+Y7^2)*$G$86/1000)+((X8^2+Y8^2)*$J$86/1000))/$C$6^2</f>
        <v>7.2684332382500008E-3</v>
      </c>
      <c r="X84" s="1342" t="s">
        <v>83</v>
      </c>
      <c r="Y84" s="1343">
        <f>(((X14^2+Y14^2)*$M$86)+((X15^2+Y15^2)*$P$86)+((X16^2+Y16^2)*AH86))/(100*$C$6)</f>
        <v>0.36195344202000002</v>
      </c>
      <c r="Z84" s="1341">
        <f>(((AA6^2+AB6^2)*$C$86/1000)+((AA7^2+AB7^2)*$G$86/1000)+((AA8^2+AB8^2)*$J$86/1000))/$C$6^2</f>
        <v>8.863222266437501E-3</v>
      </c>
      <c r="AA84" s="1342" t="s">
        <v>83</v>
      </c>
      <c r="AB84" s="1343">
        <f>(((AA14^2+AB14^2)*$M$86)+((AA15^2+AB15^2)*$P$86)+((AA16^2+AB16^2)*AK86))/(100*$C$6)</f>
        <v>0.46724364956999992</v>
      </c>
      <c r="AC84" s="1341">
        <f>(((AD6^2+AE6^2)*$C$86/1000)+((AD7^2+AE7^2)*$G$86/1000)+((AD8^2+AE8^2)*$J$86/1000))/$C$6^2</f>
        <v>9.8781613283125021E-3</v>
      </c>
      <c r="AD84" s="1342" t="s">
        <v>83</v>
      </c>
      <c r="AE84" s="1343">
        <f>(((AD14^2+AE14^2)*$M$86)+((AD15^2+AE15^2)*$P$86)+((AD16^2+AE16^2)*AN86))/(100*$C$6)</f>
        <v>0.50959090131000007</v>
      </c>
      <c r="AF84" s="1341">
        <f>(((AG6^2+AH6^2)*$C$86/1000)+((AG7^2+AH7^2)*$G$86/1000)+((AG8^2+AH8^2)*$J$86/1000))/$C$6^2</f>
        <v>1.0417684657150001E-2</v>
      </c>
      <c r="AG84" s="1342" t="s">
        <v>83</v>
      </c>
      <c r="AH84" s="1343">
        <f>(((AG14^2+AH14^2)*$M$86)+((AG15^2+AH15^2)*$P$86)+((AG16^2+AH16^2)*AQ86))/(100*$C$6)</f>
        <v>0.54194798093999996</v>
      </c>
      <c r="AI84" s="1341">
        <f>(((AJ6^2+AK6^2)*$C$86/1000)+((AJ7^2+AK7^2)*$G$86/1000)+((AJ8^2+AK8^2)*$J$86/1000))/$C$6^2</f>
        <v>1.0487317122562501E-2</v>
      </c>
      <c r="AJ84" s="1342" t="s">
        <v>83</v>
      </c>
      <c r="AK84" s="1343">
        <f>(((AJ14^2+AK14^2)*$M$86)+((AJ15^2+AK15^2)*$P$86)+((AJ16^2+AK16^2)*AT86))/(100*$C$6)</f>
        <v>0.55070707326000001</v>
      </c>
      <c r="AL84" s="1341">
        <f>(((AM6^2+AN6^2)*$C$86/1000)+((AM7^2+AN7^2)*$G$86/1000)+((AM8^2+AN8^2)*$J$86/1000))/$C$6^2</f>
        <v>1.02246680327E-2</v>
      </c>
      <c r="AM84" s="1342" t="s">
        <v>83</v>
      </c>
      <c r="AN84" s="1343">
        <f>(((AM14^2+AN14^2)*$M$86)+((AM15^2+AN15^2)*$P$86)+((AM16^2+AN16^2)*AW86))/(100*$C$6)</f>
        <v>0.54080378211000002</v>
      </c>
      <c r="AO84" s="1341">
        <f>(((AP6^2+AQ6^2)*$C$86/1000)+((AP7^2+AQ7^2)*$G$86/1000)+((AP8^2+AQ8^2)*$J$86/1000))/$C$6^2</f>
        <v>9.9716747776749971E-3</v>
      </c>
      <c r="AP84" s="1342" t="s">
        <v>83</v>
      </c>
      <c r="AQ84" s="1343">
        <f>(((AP14^2+AQ14^2)*$M$86)+((AP15^2+AQ15^2)*$P$86)+((AP16^2+AQ16^2)*AZ86))/(100*$C$6)</f>
        <v>0.52796038818000002</v>
      </c>
    </row>
    <row r="85" spans="1:81" s="259" customFormat="1" ht="16.5" customHeight="1" x14ac:dyDescent="0.25">
      <c r="A85" s="1736"/>
      <c r="B85" s="349" t="s">
        <v>86</v>
      </c>
      <c r="C85" s="350">
        <v>32.5</v>
      </c>
      <c r="D85" s="351"/>
      <c r="E85" s="1830" t="s">
        <v>87</v>
      </c>
      <c r="F85" s="1830"/>
      <c r="G85" s="352">
        <v>46.4</v>
      </c>
      <c r="H85" s="353"/>
      <c r="I85" s="354"/>
      <c r="J85" s="559"/>
      <c r="K85" s="413"/>
      <c r="L85" s="414"/>
      <c r="M85" s="415"/>
      <c r="N85" s="413"/>
      <c r="O85" s="414"/>
      <c r="P85" s="415"/>
      <c r="Q85" s="413"/>
      <c r="R85" s="414"/>
      <c r="S85" s="415"/>
      <c r="T85" s="1788"/>
      <c r="U85" s="1789"/>
      <c r="V85" s="1790"/>
      <c r="W85" s="1788"/>
      <c r="X85" s="1789"/>
      <c r="Y85" s="1790"/>
      <c r="Z85" s="1788"/>
      <c r="AA85" s="1789"/>
      <c r="AB85" s="1790"/>
      <c r="AC85" s="1788"/>
      <c r="AD85" s="1789"/>
      <c r="AE85" s="1790"/>
      <c r="AF85" s="1788"/>
      <c r="AG85" s="1789"/>
      <c r="AH85" s="1790"/>
      <c r="AI85" s="1788"/>
      <c r="AJ85" s="1789"/>
      <c r="AK85" s="1790"/>
      <c r="AL85" s="1788"/>
      <c r="AM85" s="1789"/>
      <c r="AN85" s="1790"/>
      <c r="AO85" s="1788"/>
      <c r="AP85" s="1789"/>
      <c r="AQ85" s="1790"/>
    </row>
    <row r="86" spans="1:81" s="259" customFormat="1" ht="16.5" customHeight="1" thickBot="1" x14ac:dyDescent="0.3">
      <c r="A86" s="1736"/>
      <c r="B86" s="555" t="s">
        <v>156</v>
      </c>
      <c r="C86" s="557">
        <v>150.1</v>
      </c>
      <c r="D86" s="288"/>
      <c r="E86" s="356"/>
      <c r="F86" s="356" t="s">
        <v>88</v>
      </c>
      <c r="G86" s="284">
        <v>76.239999999999995</v>
      </c>
      <c r="H86" s="1794" t="s">
        <v>358</v>
      </c>
      <c r="I86" s="1795"/>
      <c r="J86" s="560">
        <v>58.7</v>
      </c>
      <c r="K86" s="1794" t="s">
        <v>158</v>
      </c>
      <c r="L86" s="1795"/>
      <c r="M86" s="560">
        <v>10.68</v>
      </c>
      <c r="N86" s="1794" t="s">
        <v>89</v>
      </c>
      <c r="O86" s="1795"/>
      <c r="P86" s="560">
        <v>7</v>
      </c>
      <c r="Q86" s="1794" t="s">
        <v>359</v>
      </c>
      <c r="R86" s="1795"/>
      <c r="S86" s="560">
        <v>-0.4</v>
      </c>
      <c r="T86" s="1791"/>
      <c r="U86" s="1792"/>
      <c r="V86" s="1793"/>
      <c r="W86" s="1791"/>
      <c r="X86" s="1792"/>
      <c r="Y86" s="1793"/>
      <c r="Z86" s="1791"/>
      <c r="AA86" s="1792"/>
      <c r="AB86" s="1793"/>
      <c r="AC86" s="1791"/>
      <c r="AD86" s="1792"/>
      <c r="AE86" s="1793"/>
      <c r="AF86" s="1791"/>
      <c r="AG86" s="1792"/>
      <c r="AH86" s="1793"/>
      <c r="AI86" s="1791"/>
      <c r="AJ86" s="1792"/>
      <c r="AK86" s="1793"/>
      <c r="AL86" s="1791"/>
      <c r="AM86" s="1792"/>
      <c r="AN86" s="1793"/>
      <c r="AO86" s="1791"/>
      <c r="AP86" s="1792"/>
      <c r="AQ86" s="1793"/>
    </row>
    <row r="87" spans="1:81" s="366" customFormat="1" ht="16.5" customHeight="1" thickBot="1" x14ac:dyDescent="0.3">
      <c r="A87" s="1737"/>
      <c r="B87" s="1797" t="s">
        <v>90</v>
      </c>
      <c r="C87" s="1798"/>
      <c r="D87" s="1798"/>
      <c r="E87" s="1798"/>
      <c r="F87" s="1798"/>
      <c r="G87" s="1799"/>
      <c r="H87" s="1347">
        <f>I14</f>
        <v>8.1709999999999994</v>
      </c>
      <c r="I87" s="1348" t="s">
        <v>83</v>
      </c>
      <c r="J87" s="1349">
        <f>J14</f>
        <v>2.7989999999999999</v>
      </c>
      <c r="K87" s="1347">
        <f>L14</f>
        <v>8.0449999999999999</v>
      </c>
      <c r="L87" s="1348" t="s">
        <v>83</v>
      </c>
      <c r="M87" s="1349">
        <f>M14</f>
        <v>2.8380000000000001</v>
      </c>
      <c r="N87" s="1347">
        <f>O14</f>
        <v>8.0190000000000001</v>
      </c>
      <c r="O87" s="1348" t="s">
        <v>83</v>
      </c>
      <c r="P87" s="1349">
        <f>P14</f>
        <v>2.8050000000000002</v>
      </c>
      <c r="Q87" s="1347">
        <f>R14</f>
        <v>8.4480000000000004</v>
      </c>
      <c r="R87" s="1348" t="s">
        <v>83</v>
      </c>
      <c r="S87" s="1349">
        <f>S14</f>
        <v>2.8439999999999999</v>
      </c>
      <c r="T87" s="1347">
        <f>U14</f>
        <v>9.6430000000000007</v>
      </c>
      <c r="U87" s="1348" t="s">
        <v>83</v>
      </c>
      <c r="V87" s="1349">
        <f>V14</f>
        <v>2.9510000000000001</v>
      </c>
      <c r="W87" s="1347">
        <f>X14</f>
        <v>10.916</v>
      </c>
      <c r="X87" s="1348" t="s">
        <v>83</v>
      </c>
      <c r="Y87" s="1349">
        <f>Y14</f>
        <v>3.4449999999999998</v>
      </c>
      <c r="Z87" s="1347">
        <f>AA14</f>
        <v>12.395</v>
      </c>
      <c r="AA87" s="1348" t="s">
        <v>83</v>
      </c>
      <c r="AB87" s="1349">
        <f>AB14</f>
        <v>4.0389999999999997</v>
      </c>
      <c r="AC87" s="1347">
        <f>AD14</f>
        <v>12.942</v>
      </c>
      <c r="AD87" s="1348" t="s">
        <v>83</v>
      </c>
      <c r="AE87" s="1349">
        <f>AE14</f>
        <v>4.1980000000000004</v>
      </c>
      <c r="AF87" s="1347">
        <f>AG14</f>
        <v>13.359</v>
      </c>
      <c r="AG87" s="1348" t="s">
        <v>83</v>
      </c>
      <c r="AH87" s="1349">
        <f>AH14</f>
        <v>4.2759999999999998</v>
      </c>
      <c r="AI87" s="1347">
        <f>AJ14</f>
        <v>13.477</v>
      </c>
      <c r="AJ87" s="1348" t="s">
        <v>83</v>
      </c>
      <c r="AK87" s="1349">
        <f>AK14</f>
        <v>4.2569999999999997</v>
      </c>
      <c r="AL87" s="1347">
        <f>AM14</f>
        <v>13.352</v>
      </c>
      <c r="AM87" s="1348" t="s">
        <v>83</v>
      </c>
      <c r="AN87" s="1349">
        <f>AN14</f>
        <v>4.1980000000000004</v>
      </c>
      <c r="AO87" s="1347">
        <f>AP14</f>
        <v>13.18</v>
      </c>
      <c r="AP87" s="1348" t="s">
        <v>83</v>
      </c>
      <c r="AQ87" s="1349">
        <f>AQ14</f>
        <v>4.1980000000000004</v>
      </c>
      <c r="CC87" s="10"/>
    </row>
    <row r="88" spans="1:81" s="259" customFormat="1" ht="16.5" customHeight="1" x14ac:dyDescent="0.25">
      <c r="A88" s="1800" t="s">
        <v>92</v>
      </c>
      <c r="B88" s="1801"/>
      <c r="C88" s="1801"/>
      <c r="D88" s="1801"/>
      <c r="E88" s="1801"/>
      <c r="F88" s="1801"/>
      <c r="G88" s="1802"/>
      <c r="H88" s="367"/>
      <c r="I88" s="368"/>
      <c r="J88" s="559"/>
      <c r="K88" s="367"/>
      <c r="L88" s="368"/>
      <c r="M88" s="559"/>
      <c r="N88" s="367"/>
      <c r="O88" s="368"/>
      <c r="P88" s="559"/>
      <c r="Q88" s="367"/>
      <c r="R88" s="368"/>
      <c r="S88" s="559"/>
      <c r="T88" s="367"/>
      <c r="U88" s="368"/>
      <c r="V88" s="559"/>
      <c r="W88" s="367"/>
      <c r="X88" s="368"/>
      <c r="Y88" s="559"/>
      <c r="Z88" s="367"/>
      <c r="AA88" s="368"/>
      <c r="AB88" s="559"/>
      <c r="AC88" s="367"/>
      <c r="AD88" s="368"/>
      <c r="AE88" s="559"/>
      <c r="AF88" s="367"/>
      <c r="AG88" s="368"/>
      <c r="AH88" s="559"/>
      <c r="AI88" s="367"/>
      <c r="AJ88" s="368"/>
      <c r="AK88" s="559"/>
      <c r="AL88" s="367"/>
      <c r="AM88" s="368"/>
      <c r="AN88" s="559"/>
      <c r="AO88" s="367"/>
      <c r="AP88" s="368"/>
      <c r="AQ88" s="559"/>
    </row>
    <row r="89" spans="1:81" s="259" customFormat="1" ht="16.5" customHeight="1" thickBot="1" x14ac:dyDescent="0.3">
      <c r="A89" s="369" t="s">
        <v>93</v>
      </c>
      <c r="B89" s="370"/>
      <c r="C89" s="371"/>
      <c r="D89" s="370"/>
      <c r="E89" s="288"/>
      <c r="F89" s="370" t="s">
        <v>94</v>
      </c>
      <c r="G89" s="287"/>
      <c r="H89" s="1350">
        <f>SUM(H82,H87)</f>
        <v>13.741</v>
      </c>
      <c r="I89" s="1351" t="s">
        <v>83</v>
      </c>
      <c r="J89" s="1352">
        <f>SUM(J82,J87)</f>
        <v>4.1289999999999996</v>
      </c>
      <c r="K89" s="1350">
        <f>SUM(K82,K87)</f>
        <v>13.556000000000001</v>
      </c>
      <c r="L89" s="1351" t="s">
        <v>83</v>
      </c>
      <c r="M89" s="1352">
        <f>SUM(M82,M87)</f>
        <v>4.1710000000000003</v>
      </c>
      <c r="N89" s="1350">
        <f>SUM(N82,N87)</f>
        <v>13.641999999999999</v>
      </c>
      <c r="O89" s="1351" t="s">
        <v>83</v>
      </c>
      <c r="P89" s="1352">
        <f>SUM(P82,P87)</f>
        <v>4.2040000000000006</v>
      </c>
      <c r="Q89" s="1350">
        <f>SUM(Q82,Q87)</f>
        <v>14.428000000000001</v>
      </c>
      <c r="R89" s="1351" t="s">
        <v>83</v>
      </c>
      <c r="S89" s="1352">
        <f>SUM(S82,S87)</f>
        <v>4.2759999999999998</v>
      </c>
      <c r="T89" s="1350">
        <f>SUM(T82,T87)</f>
        <v>16.434000000000001</v>
      </c>
      <c r="U89" s="1351" t="s">
        <v>83</v>
      </c>
      <c r="V89" s="1352">
        <f>SUM(V82,V87)</f>
        <v>4.4889999999999999</v>
      </c>
      <c r="W89" s="1350">
        <f>SUM(W82,W87)</f>
        <v>18.625</v>
      </c>
      <c r="X89" s="1351" t="s">
        <v>83</v>
      </c>
      <c r="Y89" s="1352">
        <f>SUM(Y82,Y87)</f>
        <v>5.2530000000000001</v>
      </c>
      <c r="Z89" s="1350">
        <f>SUM(Z82,Z87)</f>
        <v>20.875999999999998</v>
      </c>
      <c r="AA89" s="1351" t="s">
        <v>83</v>
      </c>
      <c r="AB89" s="1352">
        <f>SUM(AB82,AB87)</f>
        <v>6.0990000000000002</v>
      </c>
      <c r="AC89" s="1350">
        <f>SUM(AC82,AC87)</f>
        <v>21.925000000000001</v>
      </c>
      <c r="AD89" s="1351" t="s">
        <v>83</v>
      </c>
      <c r="AE89" s="1352">
        <f>SUM(AE82,AE87)</f>
        <v>6.277000000000001</v>
      </c>
      <c r="AF89" s="1350">
        <f>SUM(AF82,AF87)</f>
        <v>22.599</v>
      </c>
      <c r="AG89" s="1351" t="s">
        <v>83</v>
      </c>
      <c r="AH89" s="1352">
        <f>SUM(AH82,AH87)</f>
        <v>6.3739999999999997</v>
      </c>
      <c r="AI89" s="1350">
        <f>SUM(AI82,AI87)</f>
        <v>22.756</v>
      </c>
      <c r="AJ89" s="1351" t="s">
        <v>83</v>
      </c>
      <c r="AK89" s="1352">
        <f>SUM(AK82,AK87)</f>
        <v>6.3360000000000003</v>
      </c>
      <c r="AL89" s="1350">
        <f>SUM(AL82,AL87)</f>
        <v>22.533000000000001</v>
      </c>
      <c r="AM89" s="1351" t="s">
        <v>83</v>
      </c>
      <c r="AN89" s="1352">
        <f>SUM(AN82,AN87)</f>
        <v>6.1980000000000004</v>
      </c>
      <c r="AO89" s="1350">
        <f>SUM(AO82,AO87)</f>
        <v>22.234999999999999</v>
      </c>
      <c r="AP89" s="1351" t="s">
        <v>83</v>
      </c>
      <c r="AQ89" s="1352">
        <f>SUM(AQ82,AQ87)</f>
        <v>6.2110000000000003</v>
      </c>
    </row>
    <row r="90" spans="1:81" s="259" customFormat="1" ht="16.5" customHeight="1" x14ac:dyDescent="0.25">
      <c r="A90" s="375"/>
      <c r="B90" s="366"/>
      <c r="C90" s="366"/>
      <c r="D90" s="366"/>
      <c r="E90" s="366"/>
      <c r="F90" s="366"/>
      <c r="G90" s="366"/>
      <c r="H90" s="366"/>
      <c r="I90" s="376"/>
      <c r="J90" s="366"/>
      <c r="K90" s="366"/>
      <c r="L90" s="376"/>
      <c r="M90" s="366"/>
      <c r="N90" s="366"/>
      <c r="O90" s="376"/>
      <c r="P90" s="366"/>
      <c r="Q90" s="366"/>
      <c r="R90" s="376"/>
      <c r="S90" s="366"/>
      <c r="T90" s="366"/>
      <c r="U90" s="376"/>
      <c r="V90" s="366"/>
      <c r="W90" s="366"/>
      <c r="X90" s="376"/>
      <c r="Y90" s="366"/>
      <c r="Z90" s="366"/>
      <c r="AA90" s="376"/>
      <c r="AB90" s="366"/>
      <c r="AC90" s="366"/>
      <c r="AD90" s="376"/>
      <c r="AE90" s="366"/>
      <c r="AF90" s="366"/>
      <c r="AG90" s="376"/>
      <c r="AH90" s="366"/>
      <c r="AI90" s="366"/>
      <c r="AJ90" s="376"/>
      <c r="AK90" s="366"/>
      <c r="AL90" s="366"/>
      <c r="AM90" s="376"/>
      <c r="AN90" s="366"/>
      <c r="AO90" s="366"/>
      <c r="AP90" s="376"/>
      <c r="AQ90" s="366"/>
    </row>
    <row r="91" spans="1:81" s="377" customFormat="1" ht="16.5" customHeight="1" x14ac:dyDescent="0.25">
      <c r="A91" s="375"/>
      <c r="B91" s="375"/>
      <c r="C91" s="375"/>
      <c r="D91" s="375"/>
      <c r="E91" s="375"/>
      <c r="F91" s="375"/>
      <c r="T91" s="378"/>
      <c r="U91" s="379"/>
    </row>
    <row r="92" spans="1:81" s="252" customFormat="1" ht="30.75" customHeight="1" thickBot="1" x14ac:dyDescent="0.25">
      <c r="I92" s="253"/>
      <c r="L92" s="253"/>
      <c r="O92" s="253"/>
      <c r="R92" s="253"/>
      <c r="U92" s="253"/>
      <c r="X92" s="253"/>
      <c r="AA92" s="253"/>
      <c r="AD92" s="253"/>
      <c r="AG92" s="253"/>
      <c r="AJ92" s="253"/>
      <c r="AM92" s="253"/>
      <c r="AP92" s="253"/>
      <c r="AS92" s="253"/>
      <c r="AV92" s="253"/>
      <c r="AY92" s="253"/>
      <c r="BB92" s="253"/>
      <c r="BE92" s="253"/>
      <c r="BH92" s="253"/>
      <c r="BK92" s="253"/>
      <c r="BN92" s="253"/>
      <c r="BQ92" s="253"/>
      <c r="BT92" s="253"/>
      <c r="BW92" s="253"/>
      <c r="BZ92" s="253"/>
    </row>
    <row r="93" spans="1:81" s="252" customFormat="1" ht="17.25" thickBot="1" x14ac:dyDescent="0.3">
      <c r="A93" s="1753" t="s">
        <v>2</v>
      </c>
      <c r="B93" s="1754"/>
      <c r="C93" s="1754"/>
      <c r="D93" s="1754"/>
      <c r="E93" s="1754"/>
      <c r="F93" s="1754"/>
      <c r="G93" s="1755"/>
      <c r="H93" s="1756" t="s">
        <v>97</v>
      </c>
      <c r="I93" s="1757"/>
      <c r="J93" s="1758"/>
      <c r="K93" s="1756" t="s">
        <v>98</v>
      </c>
      <c r="L93" s="1757"/>
      <c r="M93" s="1758"/>
      <c r="N93" s="1756" t="s">
        <v>99</v>
      </c>
      <c r="O93" s="1757"/>
      <c r="P93" s="1758"/>
      <c r="Q93" s="1756" t="s">
        <v>100</v>
      </c>
      <c r="R93" s="1757"/>
      <c r="S93" s="1758"/>
      <c r="T93" s="1756" t="s">
        <v>101</v>
      </c>
      <c r="U93" s="1757"/>
      <c r="V93" s="1758"/>
      <c r="W93" s="1756" t="s">
        <v>102</v>
      </c>
      <c r="X93" s="1757"/>
      <c r="Y93" s="1758"/>
      <c r="Z93" s="1756" t="s">
        <v>103</v>
      </c>
      <c r="AA93" s="1757"/>
      <c r="AB93" s="1758"/>
      <c r="AC93" s="1756" t="s">
        <v>104</v>
      </c>
      <c r="AD93" s="1757"/>
      <c r="AE93" s="1758"/>
      <c r="AF93" s="1756" t="s">
        <v>105</v>
      </c>
      <c r="AG93" s="1757"/>
      <c r="AH93" s="1758"/>
      <c r="AI93" s="1756" t="s">
        <v>106</v>
      </c>
      <c r="AJ93" s="1757"/>
      <c r="AK93" s="1758"/>
      <c r="AL93" s="1756" t="s">
        <v>107</v>
      </c>
      <c r="AM93" s="1757"/>
      <c r="AN93" s="1758"/>
      <c r="AO93" s="1756" t="s">
        <v>108</v>
      </c>
      <c r="AP93" s="1757"/>
      <c r="AQ93" s="1758"/>
    </row>
    <row r="94" spans="1:81" s="252" customFormat="1" ht="16.5" x14ac:dyDescent="0.25">
      <c r="A94" s="1776" t="s">
        <v>15</v>
      </c>
      <c r="B94" s="1777"/>
      <c r="C94" s="1780" t="s">
        <v>16</v>
      </c>
      <c r="D94" s="1782"/>
      <c r="E94" s="1783"/>
      <c r="F94" s="1783"/>
      <c r="G94" s="1784"/>
      <c r="H94" s="265" t="s">
        <v>17</v>
      </c>
      <c r="I94" s="266" t="s">
        <v>18</v>
      </c>
      <c r="J94" s="267" t="s">
        <v>19</v>
      </c>
      <c r="K94" s="265" t="s">
        <v>17</v>
      </c>
      <c r="L94" s="266" t="s">
        <v>18</v>
      </c>
      <c r="M94" s="267" t="s">
        <v>19</v>
      </c>
      <c r="N94" s="265" t="s">
        <v>17</v>
      </c>
      <c r="O94" s="266" t="s">
        <v>18</v>
      </c>
      <c r="P94" s="267" t="s">
        <v>19</v>
      </c>
      <c r="Q94" s="265" t="s">
        <v>17</v>
      </c>
      <c r="R94" s="266" t="s">
        <v>18</v>
      </c>
      <c r="S94" s="267" t="s">
        <v>19</v>
      </c>
      <c r="T94" s="265" t="s">
        <v>17</v>
      </c>
      <c r="U94" s="266" t="s">
        <v>18</v>
      </c>
      <c r="V94" s="267" t="s">
        <v>19</v>
      </c>
      <c r="W94" s="265" t="s">
        <v>17</v>
      </c>
      <c r="X94" s="266" t="s">
        <v>18</v>
      </c>
      <c r="Y94" s="267" t="s">
        <v>19</v>
      </c>
      <c r="Z94" s="265" t="s">
        <v>17</v>
      </c>
      <c r="AA94" s="266" t="s">
        <v>18</v>
      </c>
      <c r="AB94" s="267" t="s">
        <v>19</v>
      </c>
      <c r="AC94" s="265" t="s">
        <v>17</v>
      </c>
      <c r="AD94" s="266" t="s">
        <v>18</v>
      </c>
      <c r="AE94" s="267" t="s">
        <v>19</v>
      </c>
      <c r="AF94" s="265" t="s">
        <v>17</v>
      </c>
      <c r="AG94" s="266" t="s">
        <v>18</v>
      </c>
      <c r="AH94" s="267" t="s">
        <v>19</v>
      </c>
      <c r="AI94" s="265" t="s">
        <v>17</v>
      </c>
      <c r="AJ94" s="266" t="s">
        <v>18</v>
      </c>
      <c r="AK94" s="267" t="s">
        <v>19</v>
      </c>
      <c r="AL94" s="265" t="s">
        <v>17</v>
      </c>
      <c r="AM94" s="266" t="s">
        <v>18</v>
      </c>
      <c r="AN94" s="267" t="s">
        <v>19</v>
      </c>
      <c r="AO94" s="265" t="s">
        <v>17</v>
      </c>
      <c r="AP94" s="266" t="s">
        <v>18</v>
      </c>
      <c r="AQ94" s="267" t="s">
        <v>19</v>
      </c>
      <c r="BN94" s="18"/>
      <c r="BO94" s="18"/>
      <c r="BP94" s="16">
        <v>0</v>
      </c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1:81" ht="17.25" thickBot="1" x14ac:dyDescent="0.3">
      <c r="A95" s="1778"/>
      <c r="B95" s="1779"/>
      <c r="C95" s="1781"/>
      <c r="D95" s="1785"/>
      <c r="E95" s="1786"/>
      <c r="F95" s="1786"/>
      <c r="G95" s="1787"/>
      <c r="H95" s="268" t="s">
        <v>20</v>
      </c>
      <c r="I95" s="269" t="s">
        <v>21</v>
      </c>
      <c r="J95" s="270" t="s">
        <v>22</v>
      </c>
      <c r="K95" s="268" t="s">
        <v>20</v>
      </c>
      <c r="L95" s="269" t="s">
        <v>21</v>
      </c>
      <c r="M95" s="270" t="s">
        <v>22</v>
      </c>
      <c r="N95" s="268" t="s">
        <v>20</v>
      </c>
      <c r="O95" s="269" t="s">
        <v>21</v>
      </c>
      <c r="P95" s="270" t="s">
        <v>22</v>
      </c>
      <c r="Q95" s="268" t="s">
        <v>20</v>
      </c>
      <c r="R95" s="269" t="s">
        <v>21</v>
      </c>
      <c r="S95" s="270" t="s">
        <v>22</v>
      </c>
      <c r="T95" s="268" t="s">
        <v>20</v>
      </c>
      <c r="U95" s="269" t="s">
        <v>21</v>
      </c>
      <c r="V95" s="270" t="s">
        <v>22</v>
      </c>
      <c r="W95" s="268" t="s">
        <v>20</v>
      </c>
      <c r="X95" s="269" t="s">
        <v>21</v>
      </c>
      <c r="Y95" s="270" t="s">
        <v>22</v>
      </c>
      <c r="Z95" s="268" t="s">
        <v>20</v>
      </c>
      <c r="AA95" s="269" t="s">
        <v>21</v>
      </c>
      <c r="AB95" s="270" t="s">
        <v>22</v>
      </c>
      <c r="AC95" s="268" t="s">
        <v>20</v>
      </c>
      <c r="AD95" s="269" t="s">
        <v>21</v>
      </c>
      <c r="AE95" s="270" t="s">
        <v>22</v>
      </c>
      <c r="AF95" s="268" t="s">
        <v>20</v>
      </c>
      <c r="AG95" s="269" t="s">
        <v>21</v>
      </c>
      <c r="AH95" s="270" t="s">
        <v>22</v>
      </c>
      <c r="AI95" s="268" t="s">
        <v>20</v>
      </c>
      <c r="AJ95" s="269" t="s">
        <v>21</v>
      </c>
      <c r="AK95" s="270" t="s">
        <v>22</v>
      </c>
      <c r="AL95" s="268" t="s">
        <v>20</v>
      </c>
      <c r="AM95" s="269" t="s">
        <v>21</v>
      </c>
      <c r="AN95" s="270" t="s">
        <v>22</v>
      </c>
      <c r="AO95" s="268" t="s">
        <v>20</v>
      </c>
      <c r="AP95" s="269" t="s">
        <v>21</v>
      </c>
      <c r="AQ95" s="270" t="s">
        <v>22</v>
      </c>
      <c r="BN95" s="18"/>
      <c r="BO95" s="18"/>
    </row>
    <row r="96" spans="1:81" ht="16.5" x14ac:dyDescent="0.25">
      <c r="A96" s="1729" t="s">
        <v>23</v>
      </c>
      <c r="B96" s="1730"/>
      <c r="C96" s="1735">
        <v>40</v>
      </c>
      <c r="D96" s="1738" t="s">
        <v>24</v>
      </c>
      <c r="E96" s="1739"/>
      <c r="F96" s="2205" t="s">
        <v>25</v>
      </c>
      <c r="G96" s="2206"/>
      <c r="H96" s="1279">
        <f>SQRT(I96^2+J96^2)*1000/(1.73*H100)</f>
        <v>45.772908375883468</v>
      </c>
      <c r="I96" s="1280">
        <v>9.1940000000000008</v>
      </c>
      <c r="J96" s="1282">
        <v>2.0659999999999998</v>
      </c>
      <c r="K96" s="1279">
        <f>SQRT(L96^2+M96^2)*1000/(1.73*K100)</f>
        <v>47.347189989714884</v>
      </c>
      <c r="L96" s="1280">
        <v>9.51</v>
      </c>
      <c r="M96" s="1282">
        <v>2.1379999999999999</v>
      </c>
      <c r="N96" s="1279">
        <f>SQRT(O96^2+P96^2)*1000/(1.73*N100)</f>
        <v>47.97140563385787</v>
      </c>
      <c r="O96" s="1280">
        <v>9.6430000000000007</v>
      </c>
      <c r="P96" s="1282">
        <v>2.1320000000000001</v>
      </c>
      <c r="Q96" s="1279">
        <f>SQRT(R96^2+S96^2)*1000/(1.73*Q100)</f>
        <v>46.814388418028109</v>
      </c>
      <c r="R96" s="1280">
        <v>9.4179999999999993</v>
      </c>
      <c r="S96" s="1282">
        <v>2.0459999999999998</v>
      </c>
      <c r="T96" s="1279">
        <f>SQRT(U96^2+V96^2)*1000/(1.73*T100)</f>
        <v>46.120103486968681</v>
      </c>
      <c r="U96" s="1280">
        <v>9.2859999999999996</v>
      </c>
      <c r="V96" s="1282">
        <v>1.98</v>
      </c>
      <c r="W96" s="1279">
        <f>SQRT(X96^2+Y96^2)*1000/(1.73*W100)</f>
        <v>44.299544834663806</v>
      </c>
      <c r="X96" s="1280">
        <v>9.0090000000000003</v>
      </c>
      <c r="Y96" s="1282">
        <v>1.8480000000000001</v>
      </c>
      <c r="Z96" s="1279">
        <f>SQRT(AA96^2+AB96^2)*1000/(1.73*Z100)</f>
        <v>42.361269310053608</v>
      </c>
      <c r="AA96" s="1280">
        <v>8.6129999999999995</v>
      </c>
      <c r="AB96" s="1282">
        <v>1.776</v>
      </c>
      <c r="AC96" s="1279">
        <f>SQRT(AD96^2+AE96^2)*1000/(1.73*AC100)</f>
        <v>39.875271219597316</v>
      </c>
      <c r="AD96" s="1280">
        <v>8.1120000000000001</v>
      </c>
      <c r="AE96" s="1282">
        <v>1.65</v>
      </c>
      <c r="AF96" s="1279">
        <f>SQRT(AG96^2+AH96^2)*1000/(1.73*AF100)</f>
        <v>36.579016646320341</v>
      </c>
      <c r="AG96" s="1280">
        <v>7.431</v>
      </c>
      <c r="AH96" s="1282">
        <v>1.5640000000000001</v>
      </c>
      <c r="AI96" s="1279">
        <f>SQRT(AJ96^2+AK96^2)*1000/(1.73*AI100)</f>
        <v>33.07776496793916</v>
      </c>
      <c r="AJ96" s="1280">
        <v>6.7060000000000004</v>
      </c>
      <c r="AK96" s="1282">
        <v>1.478</v>
      </c>
      <c r="AL96" s="1279">
        <f>SQRT(AM96^2+AN96^2)*1000/(1.73*AL100)</f>
        <v>29.578010738782453</v>
      </c>
      <c r="AM96" s="1280">
        <v>6.0389999999999997</v>
      </c>
      <c r="AN96" s="1282">
        <v>1.3660000000000001</v>
      </c>
      <c r="AO96" s="1279">
        <f>SQRT(AP96^2+AQ96^2)*1000/(1.73*AO100)</f>
        <v>27.978309762238553</v>
      </c>
      <c r="AP96" s="1280">
        <v>5.7089999999999996</v>
      </c>
      <c r="AQ96" s="1282">
        <v>1.3069999999999999</v>
      </c>
      <c r="BN96" s="18"/>
      <c r="BO96" s="18"/>
    </row>
    <row r="97" spans="1:68" ht="16.5" x14ac:dyDescent="0.25">
      <c r="A97" s="1834"/>
      <c r="B97" s="1732"/>
      <c r="C97" s="1736"/>
      <c r="D97" s="1835"/>
      <c r="E97" s="1836"/>
      <c r="F97" s="2207" t="s">
        <v>26</v>
      </c>
      <c r="G97" s="2208"/>
      <c r="H97" s="1285">
        <f>SQRT(I97^2+J97^2)*1000/(1.73*H101)</f>
        <v>157.05940042288896</v>
      </c>
      <c r="I97" s="1280">
        <v>2.7869999999999999</v>
      </c>
      <c r="J97" s="1282">
        <v>0.255</v>
      </c>
      <c r="K97" s="1285">
        <f>SQRT(L97^2+M97^2)*1000/(1.73*K101)</f>
        <v>164.07385306611235</v>
      </c>
      <c r="L97" s="1280">
        <v>2.91</v>
      </c>
      <c r="M97" s="1282">
        <v>0.28199999999999997</v>
      </c>
      <c r="N97" s="1285">
        <f>SQRT(O97^2+P97^2)*1000/(1.73*N101)</f>
        <v>169.13363799489997</v>
      </c>
      <c r="O97" s="1280">
        <v>3</v>
      </c>
      <c r="P97" s="1282">
        <v>0.28799999999999998</v>
      </c>
      <c r="Q97" s="1285">
        <f>SQRT(R97^2+S97^2)*1000/(1.73*Q101)</f>
        <v>172.18242560041611</v>
      </c>
      <c r="R97" s="1280">
        <v>3.0539999999999998</v>
      </c>
      <c r="S97" s="1282">
        <v>0.29399999999999998</v>
      </c>
      <c r="T97" s="1285">
        <f>SQRT(U97^2+V97^2)*1000/(1.73*T101)</f>
        <v>174.6805459215351</v>
      </c>
      <c r="U97" s="1280">
        <v>3.0990000000000002</v>
      </c>
      <c r="V97" s="1282">
        <v>0.29099999999999998</v>
      </c>
      <c r="W97" s="1285">
        <f>SQRT(X97^2+Y97^2)*1000/(1.73*W101)</f>
        <v>177.6225866505952</v>
      </c>
      <c r="X97" s="1280">
        <v>3.153</v>
      </c>
      <c r="Y97" s="1282">
        <v>0.27600000000000002</v>
      </c>
      <c r="Z97" s="1285">
        <f>SQRT(AA97^2+AB97^2)*1000/(1.73*Z101)</f>
        <v>169.12031413373953</v>
      </c>
      <c r="AA97" s="1280">
        <v>3.0030000000000001</v>
      </c>
      <c r="AB97" s="1282">
        <v>0.252</v>
      </c>
      <c r="AC97" s="1285">
        <f>SQRT(AD97^2+AE97^2)*1000/(1.73*AC101)</f>
        <v>155.162570868405</v>
      </c>
      <c r="AD97" s="1280">
        <v>2.7839999999999998</v>
      </c>
      <c r="AE97" s="1282">
        <v>0.20699999999999999</v>
      </c>
      <c r="AF97" s="1285">
        <f>SQRT(AG97^2+AH97^2)*1000/(1.73*AF101)</f>
        <v>139.63691133798983</v>
      </c>
      <c r="AG97" s="1280">
        <v>2.5049999999999999</v>
      </c>
      <c r="AH97" s="1282">
        <v>0.192</v>
      </c>
      <c r="AI97" s="1285">
        <f>SQRT(AJ97^2+AK97^2)*1000/(1.73*AI101)</f>
        <v>121.34261231023392</v>
      </c>
      <c r="AJ97" s="1280">
        <v>2.1749999999999998</v>
      </c>
      <c r="AK97" s="1282">
        <v>0.189</v>
      </c>
      <c r="AL97" s="1285">
        <f>SQRT(AM97^2+AN97^2)*1000/(1.73*AL101)</f>
        <v>106.5024632122184</v>
      </c>
      <c r="AM97" s="1280">
        <v>1.9079999999999999</v>
      </c>
      <c r="AN97" s="1282">
        <v>0.17699999999999999</v>
      </c>
      <c r="AO97" s="1285">
        <f>SQRT(AP97^2+AQ97^2)*1000/(1.73*AO101)</f>
        <v>99.233176733020173</v>
      </c>
      <c r="AP97" s="1280">
        <v>1.776</v>
      </c>
      <c r="AQ97" s="1282">
        <v>0.183</v>
      </c>
      <c r="BN97" s="18"/>
      <c r="BO97" s="18"/>
      <c r="BP97" s="16">
        <v>0</v>
      </c>
    </row>
    <row r="98" spans="1:68" ht="17.25" thickBot="1" x14ac:dyDescent="0.3">
      <c r="A98" s="1731"/>
      <c r="B98" s="1732"/>
      <c r="C98" s="1736"/>
      <c r="D98" s="1740"/>
      <c r="E98" s="1741"/>
      <c r="F98" s="2209" t="s">
        <v>299</v>
      </c>
      <c r="G98" s="2210"/>
      <c r="H98" s="1287">
        <f>SQRT(I98^2+J98^2)*1000/(1.73*H102)</f>
        <v>624.04763481328541</v>
      </c>
      <c r="I98" s="1288">
        <v>6.3869999999999996</v>
      </c>
      <c r="J98" s="1288">
        <v>1.605</v>
      </c>
      <c r="K98" s="1287">
        <f>SQRT(L98^2+M98^2)*1000/(1.73*K102)</f>
        <v>632.36576472103764</v>
      </c>
      <c r="L98" s="1288">
        <v>6.5819999999999999</v>
      </c>
      <c r="M98" s="1288">
        <v>1.6379999999999999</v>
      </c>
      <c r="N98" s="1287">
        <f>SQRT(O98^2+P98^2)*1000/(1.73*N102)</f>
        <v>635.49384591889077</v>
      </c>
      <c r="O98" s="1288">
        <v>6.6210000000000004</v>
      </c>
      <c r="P98" s="1288">
        <v>1.62</v>
      </c>
      <c r="Q98" s="1287">
        <f>SQRT(R98^2+S98^2)*1000/(1.73*Q102)</f>
        <v>608.56605714003581</v>
      </c>
      <c r="R98" s="1288">
        <v>6.3419999999999996</v>
      </c>
      <c r="S98" s="1288">
        <v>1.5449999999999999</v>
      </c>
      <c r="T98" s="1287">
        <f>SQRT(U98^2+V98^2)*1000/(1.73*T102)</f>
        <v>592.09221091992322</v>
      </c>
      <c r="U98" s="1288">
        <v>6.1740000000000004</v>
      </c>
      <c r="V98" s="1288">
        <v>1.488</v>
      </c>
      <c r="W98" s="1287">
        <f>SQRT(X98^2+Y98^2)*1000/(1.73*W102)</f>
        <v>559.12906537426363</v>
      </c>
      <c r="X98" s="1288">
        <v>5.8319999999999999</v>
      </c>
      <c r="Y98" s="1288">
        <v>1.3979999999999999</v>
      </c>
      <c r="Z98" s="1287">
        <f>SQRT(AA98^2+AB98^2)*1000/(1.73*Z102)</f>
        <v>545.6639042520103</v>
      </c>
      <c r="AA98" s="1288">
        <v>5.5949999999999998</v>
      </c>
      <c r="AB98" s="1288">
        <v>1.3620000000000001</v>
      </c>
      <c r="AC98" s="1287">
        <f>SQRT(AD98^2+AE98^2)*1000/(1.73*AC102)</f>
        <v>517.87131370602822</v>
      </c>
      <c r="AD98" s="1288">
        <v>5.3070000000000004</v>
      </c>
      <c r="AE98" s="1288">
        <v>1.3049999999999999</v>
      </c>
      <c r="AF98" s="1287">
        <f>SQRT(AG98^2+AH98^2)*1000/(1.73*AF102)</f>
        <v>472.89044242786457</v>
      </c>
      <c r="AG98" s="1288">
        <v>4.9139999999999997</v>
      </c>
      <c r="AH98" s="1288">
        <v>1.2569999999999999</v>
      </c>
      <c r="AI98" s="1287">
        <f>SQRT(AJ98^2+AK98^2)*1000/(1.73*AI102)</f>
        <v>434.81474945412396</v>
      </c>
      <c r="AJ98" s="1288">
        <v>4.5060000000000002</v>
      </c>
      <c r="AK98" s="1288">
        <v>1.2030000000000001</v>
      </c>
      <c r="AL98" s="1287">
        <f>SQRT(AM98^2+AN98^2)*1000/(1.73*AL102)</f>
        <v>397.05584221519086</v>
      </c>
      <c r="AM98" s="1288">
        <v>4.1100000000000003</v>
      </c>
      <c r="AN98" s="1288">
        <v>1.1160000000000001</v>
      </c>
      <c r="AO98" s="1287">
        <f>SQRT(AP98^2+AQ98^2)*1000/(1.73*AO102)</f>
        <v>378.1425256888337</v>
      </c>
      <c r="AP98" s="1288">
        <v>3.9119999999999999</v>
      </c>
      <c r="AQ98" s="1288">
        <v>1.071</v>
      </c>
      <c r="BN98" s="18"/>
      <c r="BO98" s="18"/>
      <c r="BP98" s="16">
        <v>0</v>
      </c>
    </row>
    <row r="99" spans="1:68" ht="17.25" thickBot="1" x14ac:dyDescent="0.3">
      <c r="A99" s="1731"/>
      <c r="B99" s="1732"/>
      <c r="C99" s="1736"/>
      <c r="D99" s="1746" t="s">
        <v>27</v>
      </c>
      <c r="E99" s="1747"/>
      <c r="F99" s="1841"/>
      <c r="G99" s="1842"/>
      <c r="H99" s="2202">
        <v>7</v>
      </c>
      <c r="I99" s="2203"/>
      <c r="J99" s="2204"/>
      <c r="K99" s="2202">
        <v>7</v>
      </c>
      <c r="L99" s="2203"/>
      <c r="M99" s="2204"/>
      <c r="N99" s="2202">
        <v>7</v>
      </c>
      <c r="O99" s="2203"/>
      <c r="P99" s="2204"/>
      <c r="Q99" s="2202">
        <v>7</v>
      </c>
      <c r="R99" s="2203"/>
      <c r="S99" s="2204"/>
      <c r="T99" s="2202">
        <v>7</v>
      </c>
      <c r="U99" s="2203"/>
      <c r="V99" s="2204"/>
      <c r="W99" s="2202">
        <v>7</v>
      </c>
      <c r="X99" s="2203"/>
      <c r="Y99" s="2204"/>
      <c r="Z99" s="2202">
        <v>7</v>
      </c>
      <c r="AA99" s="2203"/>
      <c r="AB99" s="2204"/>
      <c r="AC99" s="2202">
        <v>7</v>
      </c>
      <c r="AD99" s="2203"/>
      <c r="AE99" s="2204"/>
      <c r="AF99" s="2202">
        <v>7</v>
      </c>
      <c r="AG99" s="2203"/>
      <c r="AH99" s="2204"/>
      <c r="AI99" s="2202">
        <v>7</v>
      </c>
      <c r="AJ99" s="2203"/>
      <c r="AK99" s="2204"/>
      <c r="AL99" s="2202">
        <v>7</v>
      </c>
      <c r="AM99" s="2203"/>
      <c r="AN99" s="2204"/>
      <c r="AO99" s="2202">
        <v>7</v>
      </c>
      <c r="AP99" s="2203"/>
      <c r="AQ99" s="2204"/>
      <c r="BN99" s="18"/>
      <c r="BO99" s="18"/>
      <c r="BP99" s="16">
        <v>0</v>
      </c>
    </row>
    <row r="100" spans="1:68" ht="16.5" x14ac:dyDescent="0.25">
      <c r="A100" s="1731"/>
      <c r="B100" s="1732"/>
      <c r="C100" s="1736"/>
      <c r="D100" s="1796" t="s">
        <v>28</v>
      </c>
      <c r="E100" s="1809"/>
      <c r="F100" s="1742" t="s">
        <v>25</v>
      </c>
      <c r="G100" s="1837"/>
      <c r="H100" s="2199">
        <v>119</v>
      </c>
      <c r="I100" s="2200"/>
      <c r="J100" s="2201"/>
      <c r="K100" s="2199">
        <v>119</v>
      </c>
      <c r="L100" s="2200"/>
      <c r="M100" s="2201"/>
      <c r="N100" s="2199">
        <v>119</v>
      </c>
      <c r="O100" s="2200"/>
      <c r="P100" s="2201"/>
      <c r="Q100" s="2199">
        <v>119</v>
      </c>
      <c r="R100" s="2200"/>
      <c r="S100" s="2201"/>
      <c r="T100" s="2199">
        <v>119</v>
      </c>
      <c r="U100" s="2200"/>
      <c r="V100" s="2201"/>
      <c r="W100" s="2199">
        <v>120</v>
      </c>
      <c r="X100" s="2200"/>
      <c r="Y100" s="2201"/>
      <c r="Z100" s="2199">
        <v>120</v>
      </c>
      <c r="AA100" s="2200"/>
      <c r="AB100" s="2201"/>
      <c r="AC100" s="2199">
        <v>120</v>
      </c>
      <c r="AD100" s="2200"/>
      <c r="AE100" s="2201"/>
      <c r="AF100" s="2199">
        <v>120</v>
      </c>
      <c r="AG100" s="2200"/>
      <c r="AH100" s="2201"/>
      <c r="AI100" s="2199">
        <v>120</v>
      </c>
      <c r="AJ100" s="2200"/>
      <c r="AK100" s="2201"/>
      <c r="AL100" s="2199">
        <v>121</v>
      </c>
      <c r="AM100" s="2200"/>
      <c r="AN100" s="2201"/>
      <c r="AO100" s="2199">
        <v>121</v>
      </c>
      <c r="AP100" s="2200"/>
      <c r="AQ100" s="2201"/>
      <c r="AX100" s="18"/>
      <c r="AY100" s="18"/>
      <c r="AZ100" s="16">
        <v>0</v>
      </c>
      <c r="BB100" s="18"/>
      <c r="BC100" s="18"/>
      <c r="BN100" s="18"/>
      <c r="BO100" s="18"/>
      <c r="BP100" s="16">
        <v>0</v>
      </c>
    </row>
    <row r="101" spans="1:68" ht="16.5" x14ac:dyDescent="0.25">
      <c r="A101" s="1731"/>
      <c r="B101" s="1732"/>
      <c r="C101" s="1736"/>
      <c r="D101" s="1731"/>
      <c r="E101" s="1843"/>
      <c r="F101" s="1838" t="s">
        <v>26</v>
      </c>
      <c r="G101" s="1839"/>
      <c r="H101" s="2196">
        <v>10.3</v>
      </c>
      <c r="I101" s="2197"/>
      <c r="J101" s="2198"/>
      <c r="K101" s="2196">
        <v>10.3</v>
      </c>
      <c r="L101" s="2197"/>
      <c r="M101" s="2198"/>
      <c r="N101" s="2196">
        <v>10.3</v>
      </c>
      <c r="O101" s="2197"/>
      <c r="P101" s="2198"/>
      <c r="Q101" s="2196">
        <v>10.3</v>
      </c>
      <c r="R101" s="2197"/>
      <c r="S101" s="2198"/>
      <c r="T101" s="2196">
        <v>10.3</v>
      </c>
      <c r="U101" s="2197"/>
      <c r="V101" s="2198"/>
      <c r="W101" s="2196">
        <v>10.3</v>
      </c>
      <c r="X101" s="2197"/>
      <c r="Y101" s="2198"/>
      <c r="Z101" s="2196">
        <v>10.3</v>
      </c>
      <c r="AA101" s="2197"/>
      <c r="AB101" s="2198"/>
      <c r="AC101" s="2196">
        <v>10.4</v>
      </c>
      <c r="AD101" s="2197"/>
      <c r="AE101" s="2198"/>
      <c r="AF101" s="2196">
        <v>10.4</v>
      </c>
      <c r="AG101" s="2197"/>
      <c r="AH101" s="2198"/>
      <c r="AI101" s="2196">
        <v>10.4</v>
      </c>
      <c r="AJ101" s="2197"/>
      <c r="AK101" s="2198"/>
      <c r="AL101" s="2196">
        <v>10.4</v>
      </c>
      <c r="AM101" s="2197"/>
      <c r="AN101" s="2198"/>
      <c r="AO101" s="2196">
        <v>10.4</v>
      </c>
      <c r="AP101" s="2197"/>
      <c r="AQ101" s="2198"/>
      <c r="AX101" s="18"/>
      <c r="AY101" s="18"/>
      <c r="AZ101" s="16">
        <v>0</v>
      </c>
      <c r="BB101" s="18"/>
      <c r="BC101" s="18"/>
      <c r="BN101" s="18"/>
      <c r="BO101" s="19"/>
      <c r="BP101" s="16">
        <v>0</v>
      </c>
    </row>
    <row r="102" spans="1:68" ht="17.25" thickBot="1" x14ac:dyDescent="0.3">
      <c r="A102" s="1731"/>
      <c r="B102" s="1732"/>
      <c r="C102" s="1736"/>
      <c r="D102" s="1733"/>
      <c r="E102" s="1810"/>
      <c r="F102" s="1744" t="s">
        <v>299</v>
      </c>
      <c r="G102" s="1840"/>
      <c r="H102" s="2193">
        <v>6.1</v>
      </c>
      <c r="I102" s="2194"/>
      <c r="J102" s="2195"/>
      <c r="K102" s="2193">
        <v>6.2</v>
      </c>
      <c r="L102" s="2194"/>
      <c r="M102" s="2195"/>
      <c r="N102" s="2193">
        <v>6.2</v>
      </c>
      <c r="O102" s="2194"/>
      <c r="P102" s="2195"/>
      <c r="Q102" s="2193">
        <v>6.2</v>
      </c>
      <c r="R102" s="2194"/>
      <c r="S102" s="2195"/>
      <c r="T102" s="2193">
        <v>6.2</v>
      </c>
      <c r="U102" s="2194"/>
      <c r="V102" s="2195"/>
      <c r="W102" s="2193">
        <v>6.2</v>
      </c>
      <c r="X102" s="2194"/>
      <c r="Y102" s="2195"/>
      <c r="Z102" s="2193">
        <v>6.1</v>
      </c>
      <c r="AA102" s="2194"/>
      <c r="AB102" s="2195"/>
      <c r="AC102" s="2193">
        <v>6.1</v>
      </c>
      <c r="AD102" s="2194"/>
      <c r="AE102" s="2195"/>
      <c r="AF102" s="2193">
        <v>6.2</v>
      </c>
      <c r="AG102" s="2194"/>
      <c r="AH102" s="2195"/>
      <c r="AI102" s="2193">
        <v>6.2</v>
      </c>
      <c r="AJ102" s="2194"/>
      <c r="AK102" s="2195"/>
      <c r="AL102" s="2193">
        <v>6.2</v>
      </c>
      <c r="AM102" s="2194"/>
      <c r="AN102" s="2195"/>
      <c r="AO102" s="2193">
        <v>6.2</v>
      </c>
      <c r="AP102" s="2194"/>
      <c r="AQ102" s="2195"/>
      <c r="AX102" s="18"/>
      <c r="AY102" s="18"/>
      <c r="AZ102" s="16">
        <v>0</v>
      </c>
      <c r="BB102" s="18"/>
      <c r="BC102" s="18"/>
    </row>
    <row r="103" spans="1:68" ht="17.25" thickBot="1" x14ac:dyDescent="0.3">
      <c r="A103" s="1733"/>
      <c r="B103" s="1734"/>
      <c r="C103" s="1737"/>
      <c r="D103" s="1746" t="s">
        <v>29</v>
      </c>
      <c r="E103" s="1747"/>
      <c r="F103" s="1829"/>
      <c r="G103" s="1848"/>
      <c r="H103" s="1762" t="s">
        <v>30</v>
      </c>
      <c r="I103" s="1763"/>
      <c r="J103" s="1764"/>
      <c r="K103" s="1762" t="s">
        <v>30</v>
      </c>
      <c r="L103" s="1763"/>
      <c r="M103" s="1764"/>
      <c r="N103" s="1762" t="s">
        <v>30</v>
      </c>
      <c r="O103" s="1763"/>
      <c r="P103" s="1764"/>
      <c r="Q103" s="1762" t="s">
        <v>30</v>
      </c>
      <c r="R103" s="1763"/>
      <c r="S103" s="1764"/>
      <c r="T103" s="1762" t="s">
        <v>30</v>
      </c>
      <c r="U103" s="1763"/>
      <c r="V103" s="1764"/>
      <c r="W103" s="1762" t="s">
        <v>30</v>
      </c>
      <c r="X103" s="1763"/>
      <c r="Y103" s="1764"/>
      <c r="Z103" s="1762" t="s">
        <v>30</v>
      </c>
      <c r="AA103" s="1763"/>
      <c r="AB103" s="1764"/>
      <c r="AC103" s="1762" t="s">
        <v>30</v>
      </c>
      <c r="AD103" s="1763"/>
      <c r="AE103" s="1764"/>
      <c r="AF103" s="1762" t="s">
        <v>30</v>
      </c>
      <c r="AG103" s="1763"/>
      <c r="AH103" s="1764"/>
      <c r="AI103" s="1762" t="s">
        <v>30</v>
      </c>
      <c r="AJ103" s="1763"/>
      <c r="AK103" s="1764"/>
      <c r="AL103" s="1762" t="s">
        <v>30</v>
      </c>
      <c r="AM103" s="1763"/>
      <c r="AN103" s="1764"/>
      <c r="AO103" s="1762" t="s">
        <v>30</v>
      </c>
      <c r="AP103" s="1763"/>
      <c r="AQ103" s="1764"/>
      <c r="AX103" s="18"/>
      <c r="AY103" s="18"/>
      <c r="AZ103" s="16">
        <v>0</v>
      </c>
      <c r="BB103" s="18"/>
      <c r="BC103" s="18"/>
    </row>
    <row r="104" spans="1:68" ht="16.5" x14ac:dyDescent="0.25">
      <c r="A104" s="1729" t="s">
        <v>91</v>
      </c>
      <c r="B104" s="1730"/>
      <c r="C104" s="1735">
        <v>40</v>
      </c>
      <c r="D104" s="1738" t="s">
        <v>24</v>
      </c>
      <c r="E104" s="1739"/>
      <c r="F104" s="2205" t="s">
        <v>25</v>
      </c>
      <c r="G104" s="2206"/>
      <c r="H104" s="1279">
        <f>SQRT(I104^2+J104^2)*1000/(1.73*H108)</f>
        <v>67.236268559639669</v>
      </c>
      <c r="I104" s="1290">
        <v>13.305999999999999</v>
      </c>
      <c r="J104" s="1291">
        <v>4.2169999999999996</v>
      </c>
      <c r="K104" s="1279">
        <f>SQRT(L104^2+M104^2)*1000/(1.73*K108)</f>
        <v>70.753094336963642</v>
      </c>
      <c r="L104" s="1290">
        <v>14.010999999999999</v>
      </c>
      <c r="M104" s="1291">
        <v>4.4089999999999998</v>
      </c>
      <c r="N104" s="1279">
        <f>SQRT(O104^2+P104^2)*1000/(1.73*N108)</f>
        <v>71.13098576256445</v>
      </c>
      <c r="O104" s="1290">
        <v>14.118</v>
      </c>
      <c r="P104" s="1291">
        <v>4.3289999999999997</v>
      </c>
      <c r="Q104" s="1279">
        <f>SQRT(R104^2+S104^2)*1000/(1.73*Q108)</f>
        <v>70.112804931831548</v>
      </c>
      <c r="R104" s="1290">
        <v>13.939</v>
      </c>
      <c r="S104" s="1291">
        <v>4.1909999999999998</v>
      </c>
      <c r="T104" s="1279">
        <f>SQRT(U104^2+V104^2)*1000/(1.73*T108)</f>
        <v>69.462452604737848</v>
      </c>
      <c r="U104" s="1290">
        <v>13.847</v>
      </c>
      <c r="V104" s="1291">
        <v>4.0259999999999998</v>
      </c>
      <c r="W104" s="1279">
        <f>SQRT(X104^2+Y104^2)*1000/(1.73*W108)</f>
        <v>68.915806464230798</v>
      </c>
      <c r="X104" s="1290">
        <v>13.53</v>
      </c>
      <c r="Y104" s="1291">
        <v>3.855</v>
      </c>
      <c r="Z104" s="1279">
        <f>SQRT(AA104^2+AB104^2)*1000/(1.73*Z108)</f>
        <v>63.647940902043906</v>
      </c>
      <c r="AA104" s="1290">
        <v>12.625999999999999</v>
      </c>
      <c r="AB104" s="1291">
        <v>3.504</v>
      </c>
      <c r="AC104" s="1279">
        <f>SQRT(AD104^2+AE104^2)*1000/(1.73*AC108)</f>
        <v>59.08885051060355</v>
      </c>
      <c r="AD104" s="1290">
        <v>11.734</v>
      </c>
      <c r="AE104" s="1291">
        <v>3.2080000000000002</v>
      </c>
      <c r="AF104" s="1279">
        <f>SQRT(AG104^2+AH104^2)*1000/(1.73*AF108)</f>
        <v>54.004830722204574</v>
      </c>
      <c r="AG104" s="1290">
        <v>10.686</v>
      </c>
      <c r="AH104" s="1291">
        <v>3.069</v>
      </c>
      <c r="AI104" s="1279">
        <f>SQRT(AJ104^2+AK104^2)*1000/(1.73*AI108)</f>
        <v>48.941619214635658</v>
      </c>
      <c r="AJ104" s="1290">
        <v>9.6419999999999995</v>
      </c>
      <c r="AK104" s="1291">
        <v>2.9239999999999999</v>
      </c>
      <c r="AL104" s="1279">
        <f>SQRT(AM104^2+AN104^2)*1000/(1.73*AL108)</f>
        <v>44.027245311860931</v>
      </c>
      <c r="AM104" s="1290">
        <v>8.6989999999999998</v>
      </c>
      <c r="AN104" s="1291">
        <v>2.8050000000000002</v>
      </c>
      <c r="AO104" s="1279">
        <f>SQRT(AP104^2+AQ104^2)*1000/(1.73*AO108)</f>
        <v>41.734340334374167</v>
      </c>
      <c r="AP104" s="1290">
        <v>8.2110000000000003</v>
      </c>
      <c r="AQ104" s="1291">
        <v>2.7650000000000001</v>
      </c>
      <c r="AX104" s="18"/>
      <c r="AY104" s="18"/>
      <c r="AZ104" s="16">
        <v>0</v>
      </c>
      <c r="BB104" s="18"/>
      <c r="BC104" s="18"/>
    </row>
    <row r="105" spans="1:68" ht="16.5" x14ac:dyDescent="0.25">
      <c r="A105" s="1834"/>
      <c r="B105" s="1732"/>
      <c r="C105" s="1736"/>
      <c r="D105" s="1835"/>
      <c r="E105" s="1836"/>
      <c r="F105" s="2207" t="s">
        <v>26</v>
      </c>
      <c r="G105" s="2208"/>
      <c r="H105" s="1285">
        <f>SQRT(I105^2+J105^2)*1000/(1.73*H109)</f>
        <v>173.40848068160065</v>
      </c>
      <c r="I105" s="1280">
        <v>3.0779999999999998</v>
      </c>
      <c r="J105" s="1282">
        <v>0.51</v>
      </c>
      <c r="K105" s="1285">
        <f>SQRT(L105^2+M105^2)*1000/(1.73*K109)</f>
        <v>185.196088198181</v>
      </c>
      <c r="L105" s="1280">
        <v>3.2879999999999998</v>
      </c>
      <c r="M105" s="1282">
        <v>0.54</v>
      </c>
      <c r="N105" s="1285">
        <f>SQRT(O105^2+P105^2)*1000/(1.73*N109)</f>
        <v>190.02977144366614</v>
      </c>
      <c r="O105" s="1280">
        <v>3.3780000000000001</v>
      </c>
      <c r="P105" s="1282">
        <v>0.52800000000000002</v>
      </c>
      <c r="Q105" s="1285">
        <f>SQRT(R105^2+S105^2)*1000/(1.73*Q109)</f>
        <v>191.51257612631602</v>
      </c>
      <c r="R105" s="1280">
        <v>3.4049999999999998</v>
      </c>
      <c r="S105" s="1282">
        <v>0.52800000000000002</v>
      </c>
      <c r="T105" s="1285">
        <f>SQRT(U105^2+V105^2)*1000/(1.73*T109)</f>
        <v>193.02108142436498</v>
      </c>
      <c r="U105" s="1280">
        <v>3.4319999999999999</v>
      </c>
      <c r="V105" s="1282">
        <v>0.53100000000000003</v>
      </c>
      <c r="W105" s="1285">
        <f>SQRT(X105^2+Y105^2)*1000/(1.73*W109)</f>
        <v>188.67401923221263</v>
      </c>
      <c r="X105" s="1280">
        <v>3.3570000000000002</v>
      </c>
      <c r="Y105" s="1282">
        <v>0.504</v>
      </c>
      <c r="Z105" s="1285">
        <f>SQRT(AA105^2+AB105^2)*1000/(1.73*Z109)</f>
        <v>168.2659508641861</v>
      </c>
      <c r="AA105" s="1280">
        <v>3.03</v>
      </c>
      <c r="AB105" s="1282">
        <v>0.40200000000000002</v>
      </c>
      <c r="AC105" s="1285">
        <f>SQRT(AD105^2+AE105^2)*1000/(1.73*AC109)</f>
        <v>154.92579519569529</v>
      </c>
      <c r="AD105" s="1280">
        <v>2.7930000000000001</v>
      </c>
      <c r="AE105" s="1282">
        <v>0.34499999999999997</v>
      </c>
      <c r="AF105" s="1285">
        <f>SQRT(AG105^2+AH105^2)*1000/(1.73*AF109)</f>
        <v>141.4511991731068</v>
      </c>
      <c r="AG105" s="1280">
        <v>2.5470000000000002</v>
      </c>
      <c r="AH105" s="1282">
        <v>0.33900000000000002</v>
      </c>
      <c r="AI105" s="1285">
        <f>SQRT(AJ105^2+AK105^2)*1000/(1.73*AI109)</f>
        <v>126.61359034798373</v>
      </c>
      <c r="AJ105" s="1280">
        <v>2.2770000000000001</v>
      </c>
      <c r="AK105" s="1282">
        <v>0.32400000000000001</v>
      </c>
      <c r="AL105" s="1285">
        <f>SQRT(AM105^2+AN105^2)*1000/(1.73*AL109)</f>
        <v>113.0478587672297</v>
      </c>
      <c r="AM105" s="1280">
        <v>2.0489999999999999</v>
      </c>
      <c r="AN105" s="1282">
        <v>0.315</v>
      </c>
      <c r="AO105" s="1285">
        <f>SQRT(AP105^2+AQ105^2)*1000/(1.73*AO109)</f>
        <v>106.23546961247375</v>
      </c>
      <c r="AP105" s="1280">
        <v>1.923</v>
      </c>
      <c r="AQ105" s="1282">
        <v>0.312</v>
      </c>
      <c r="AX105" s="18"/>
      <c r="AY105" s="18"/>
      <c r="AZ105" s="16">
        <v>0</v>
      </c>
      <c r="BB105" s="18"/>
      <c r="BC105" s="18"/>
    </row>
    <row r="106" spans="1:68" ht="17.25" thickBot="1" x14ac:dyDescent="0.3">
      <c r="A106" s="1731"/>
      <c r="B106" s="1732"/>
      <c r="C106" s="1736"/>
      <c r="D106" s="1740"/>
      <c r="E106" s="1741"/>
      <c r="F106" s="2209" t="s">
        <v>299</v>
      </c>
      <c r="G106" s="2210"/>
      <c r="H106" s="1287">
        <f>SQRT(I106^2+J106^2)*1000/(1.73*H110)</f>
        <v>992.06117662491567</v>
      </c>
      <c r="I106" s="1288">
        <v>10.202999999999999</v>
      </c>
      <c r="J106" s="1288">
        <v>3.0209999999999999</v>
      </c>
      <c r="K106" s="1287">
        <f>SQRT(L106^2+M106^2)*1000/(1.73*K110)</f>
        <v>1022.7140152602143</v>
      </c>
      <c r="L106" s="1288">
        <v>10.701000000000001</v>
      </c>
      <c r="M106" s="1288">
        <v>3.12</v>
      </c>
      <c r="N106" s="1287">
        <f>SQRT(O106^2+P106^2)*1000/(1.73*N110)</f>
        <v>1021.6035099464974</v>
      </c>
      <c r="O106" s="1288">
        <v>10.71</v>
      </c>
      <c r="P106" s="1288">
        <v>3.0449999999999999</v>
      </c>
      <c r="Q106" s="1287">
        <f>SQRT(R106^2+S106^2)*1000/(1.73*Q110)</f>
        <v>1000.751458982947</v>
      </c>
      <c r="R106" s="1288">
        <v>10.506</v>
      </c>
      <c r="S106" s="1288">
        <v>2.931</v>
      </c>
      <c r="T106" s="1287">
        <f>SQRT(U106^2+V106^2)*1000/(1.73*T110)</f>
        <v>986.50165669027035</v>
      </c>
      <c r="U106" s="1288">
        <v>10.385999999999999</v>
      </c>
      <c r="V106" s="1288">
        <v>2.7810000000000001</v>
      </c>
      <c r="W106" s="1287">
        <f>SQRT(X106^2+Y106^2)*1000/(1.73*W110)</f>
        <v>963.41834730162168</v>
      </c>
      <c r="X106" s="1288">
        <v>10.151999999999999</v>
      </c>
      <c r="Y106" s="1288">
        <v>2.6819999999999999</v>
      </c>
      <c r="Z106" s="1287">
        <f>SQRT(AA106^2+AB106^2)*1000/(1.73*Z110)</f>
        <v>907.84115776940803</v>
      </c>
      <c r="AA106" s="1288">
        <v>9.5730000000000004</v>
      </c>
      <c r="AB106" s="1288">
        <v>2.5019999999999998</v>
      </c>
      <c r="AC106" s="1287">
        <f>SQRT(AD106^2+AE106^2)*1000/(1.73*AC110)</f>
        <v>846.16745939045813</v>
      </c>
      <c r="AD106" s="1288">
        <v>8.9190000000000005</v>
      </c>
      <c r="AE106" s="1288">
        <v>2.3460000000000001</v>
      </c>
      <c r="AF106" s="1287">
        <f>SQRT(AG106^2+AH106^2)*1000/(1.73*AF110)</f>
        <v>774.29635653367075</v>
      </c>
      <c r="AG106" s="1288">
        <v>8.1210000000000004</v>
      </c>
      <c r="AH106" s="1288">
        <v>2.2949999999999999</v>
      </c>
      <c r="AI106" s="1287">
        <f>SQRT(AJ106^2+AK106^2)*1000/(1.73*AI110)</f>
        <v>703.70680940136924</v>
      </c>
      <c r="AJ106" s="1288">
        <v>7.335</v>
      </c>
      <c r="AK106" s="1288">
        <v>2.2410000000000001</v>
      </c>
      <c r="AL106" s="1287">
        <f>SQRT(AM106^2+AN106^2)*1000/(1.73*AL110)</f>
        <v>640.63995348579135</v>
      </c>
      <c r="AM106" s="1288">
        <v>6.63</v>
      </c>
      <c r="AN106" s="1288">
        <v>2.19</v>
      </c>
      <c r="AO106" s="1287">
        <f>SQRT(AP106^2+AQ106^2)*1000/(1.73*AO110)</f>
        <v>608.57250648731872</v>
      </c>
      <c r="AP106" s="1288">
        <v>6.2640000000000002</v>
      </c>
      <c r="AQ106" s="1288">
        <v>2.181</v>
      </c>
      <c r="AX106" s="18"/>
      <c r="AY106" s="18"/>
      <c r="AZ106" s="16">
        <v>0</v>
      </c>
      <c r="BB106" s="18"/>
      <c r="BC106" s="18"/>
    </row>
    <row r="107" spans="1:68" ht="17.25" thickBot="1" x14ac:dyDescent="0.3">
      <c r="A107" s="1731"/>
      <c r="B107" s="1732"/>
      <c r="C107" s="1736"/>
      <c r="D107" s="1746" t="s">
        <v>27</v>
      </c>
      <c r="E107" s="1747"/>
      <c r="F107" s="1747"/>
      <c r="G107" s="1748"/>
      <c r="H107" s="2202">
        <v>8</v>
      </c>
      <c r="I107" s="2203"/>
      <c r="J107" s="2204"/>
      <c r="K107" s="2202">
        <v>8</v>
      </c>
      <c r="L107" s="2203"/>
      <c r="M107" s="2204"/>
      <c r="N107" s="2202">
        <v>8</v>
      </c>
      <c r="O107" s="2203"/>
      <c r="P107" s="2204"/>
      <c r="Q107" s="2202">
        <v>8</v>
      </c>
      <c r="R107" s="2203"/>
      <c r="S107" s="2204"/>
      <c r="T107" s="2202">
        <v>8</v>
      </c>
      <c r="U107" s="2203"/>
      <c r="V107" s="2204"/>
      <c r="W107" s="2202">
        <v>8</v>
      </c>
      <c r="X107" s="2203"/>
      <c r="Y107" s="2204"/>
      <c r="Z107" s="2202">
        <v>8</v>
      </c>
      <c r="AA107" s="2203"/>
      <c r="AB107" s="2204"/>
      <c r="AC107" s="2202">
        <v>8</v>
      </c>
      <c r="AD107" s="2203"/>
      <c r="AE107" s="2204"/>
      <c r="AF107" s="2202">
        <v>8</v>
      </c>
      <c r="AG107" s="2203"/>
      <c r="AH107" s="2204"/>
      <c r="AI107" s="2202">
        <v>8</v>
      </c>
      <c r="AJ107" s="2203"/>
      <c r="AK107" s="2204"/>
      <c r="AL107" s="2202">
        <v>8</v>
      </c>
      <c r="AM107" s="2203"/>
      <c r="AN107" s="2204"/>
      <c r="AO107" s="2202">
        <v>8</v>
      </c>
      <c r="AP107" s="2203"/>
      <c r="AQ107" s="2204"/>
      <c r="AX107" s="18"/>
      <c r="AY107" s="18"/>
      <c r="AZ107" s="16">
        <v>0</v>
      </c>
      <c r="BB107" s="18"/>
      <c r="BC107" s="18"/>
    </row>
    <row r="108" spans="1:68" ht="16.5" x14ac:dyDescent="0.25">
      <c r="A108" s="1731"/>
      <c r="B108" s="1732"/>
      <c r="C108" s="1736"/>
      <c r="D108" s="1796" t="s">
        <v>28</v>
      </c>
      <c r="E108" s="1809"/>
      <c r="F108" s="1742" t="s">
        <v>25</v>
      </c>
      <c r="G108" s="1837"/>
      <c r="H108" s="2199">
        <v>120</v>
      </c>
      <c r="I108" s="2200"/>
      <c r="J108" s="2201"/>
      <c r="K108" s="2199">
        <v>120</v>
      </c>
      <c r="L108" s="2200"/>
      <c r="M108" s="2201"/>
      <c r="N108" s="2199">
        <v>120</v>
      </c>
      <c r="O108" s="2200"/>
      <c r="P108" s="2201"/>
      <c r="Q108" s="2199">
        <v>120</v>
      </c>
      <c r="R108" s="2200"/>
      <c r="S108" s="2201"/>
      <c r="T108" s="2199">
        <v>120</v>
      </c>
      <c r="U108" s="2200"/>
      <c r="V108" s="2201"/>
      <c r="W108" s="2199">
        <v>118</v>
      </c>
      <c r="X108" s="2200"/>
      <c r="Y108" s="2201"/>
      <c r="Z108" s="2199">
        <v>119</v>
      </c>
      <c r="AA108" s="2200"/>
      <c r="AB108" s="2201"/>
      <c r="AC108" s="2199">
        <v>119</v>
      </c>
      <c r="AD108" s="2200"/>
      <c r="AE108" s="2201"/>
      <c r="AF108" s="2199">
        <v>119</v>
      </c>
      <c r="AG108" s="2200"/>
      <c r="AH108" s="2201"/>
      <c r="AI108" s="2199">
        <v>119</v>
      </c>
      <c r="AJ108" s="2200"/>
      <c r="AK108" s="2201"/>
      <c r="AL108" s="2199">
        <v>120</v>
      </c>
      <c r="AM108" s="2200"/>
      <c r="AN108" s="2201"/>
      <c r="AO108" s="2199">
        <v>120</v>
      </c>
      <c r="AP108" s="2200"/>
      <c r="AQ108" s="2201"/>
    </row>
    <row r="109" spans="1:68" ht="16.5" x14ac:dyDescent="0.25">
      <c r="A109" s="1731"/>
      <c r="B109" s="1732"/>
      <c r="C109" s="1736"/>
      <c r="D109" s="1731"/>
      <c r="E109" s="1843"/>
      <c r="F109" s="1838" t="s">
        <v>26</v>
      </c>
      <c r="G109" s="1839"/>
      <c r="H109" s="2196">
        <v>10.4</v>
      </c>
      <c r="I109" s="2197"/>
      <c r="J109" s="2198"/>
      <c r="K109" s="2196">
        <v>10.4</v>
      </c>
      <c r="L109" s="2197"/>
      <c r="M109" s="2198"/>
      <c r="N109" s="2196">
        <v>10.4</v>
      </c>
      <c r="O109" s="2197"/>
      <c r="P109" s="2198"/>
      <c r="Q109" s="2196">
        <v>10.4</v>
      </c>
      <c r="R109" s="2197"/>
      <c r="S109" s="2198"/>
      <c r="T109" s="2196">
        <v>10.4</v>
      </c>
      <c r="U109" s="2197"/>
      <c r="V109" s="2198"/>
      <c r="W109" s="2196">
        <v>10.4</v>
      </c>
      <c r="X109" s="2197"/>
      <c r="Y109" s="2198"/>
      <c r="Z109" s="2196">
        <v>10.5</v>
      </c>
      <c r="AA109" s="2197"/>
      <c r="AB109" s="2198"/>
      <c r="AC109" s="2196">
        <v>10.5</v>
      </c>
      <c r="AD109" s="2197"/>
      <c r="AE109" s="2198"/>
      <c r="AF109" s="2196">
        <v>10.5</v>
      </c>
      <c r="AG109" s="2197"/>
      <c r="AH109" s="2198"/>
      <c r="AI109" s="2196">
        <v>10.5</v>
      </c>
      <c r="AJ109" s="2197"/>
      <c r="AK109" s="2198"/>
      <c r="AL109" s="2196">
        <v>10.6</v>
      </c>
      <c r="AM109" s="2197"/>
      <c r="AN109" s="2198"/>
      <c r="AO109" s="2196">
        <v>10.6</v>
      </c>
      <c r="AP109" s="2197"/>
      <c r="AQ109" s="2198"/>
    </row>
    <row r="110" spans="1:68" ht="17.25" thickBot="1" x14ac:dyDescent="0.3">
      <c r="A110" s="1731"/>
      <c r="B110" s="1732"/>
      <c r="C110" s="1736"/>
      <c r="D110" s="1733"/>
      <c r="E110" s="1810"/>
      <c r="F110" s="1744" t="s">
        <v>299</v>
      </c>
      <c r="G110" s="1840"/>
      <c r="H110" s="2193" t="s">
        <v>301</v>
      </c>
      <c r="I110" s="2194"/>
      <c r="J110" s="2195"/>
      <c r="K110" s="2193" t="s">
        <v>300</v>
      </c>
      <c r="L110" s="2194"/>
      <c r="M110" s="2195"/>
      <c r="N110" s="2193" t="s">
        <v>300</v>
      </c>
      <c r="O110" s="2194"/>
      <c r="P110" s="2195"/>
      <c r="Q110" s="2193" t="s">
        <v>300</v>
      </c>
      <c r="R110" s="2194"/>
      <c r="S110" s="2195"/>
      <c r="T110" s="2193" t="s">
        <v>300</v>
      </c>
      <c r="U110" s="2194"/>
      <c r="V110" s="2195"/>
      <c r="W110" s="2193" t="s">
        <v>300</v>
      </c>
      <c r="X110" s="2194"/>
      <c r="Y110" s="2195"/>
      <c r="Z110" s="2193" t="s">
        <v>300</v>
      </c>
      <c r="AA110" s="2194"/>
      <c r="AB110" s="2195"/>
      <c r="AC110" s="2193" t="s">
        <v>300</v>
      </c>
      <c r="AD110" s="2194"/>
      <c r="AE110" s="2195"/>
      <c r="AF110" s="2193" t="s">
        <v>300</v>
      </c>
      <c r="AG110" s="2194"/>
      <c r="AH110" s="2195"/>
      <c r="AI110" s="2193" t="s">
        <v>300</v>
      </c>
      <c r="AJ110" s="2194"/>
      <c r="AK110" s="2195"/>
      <c r="AL110" s="2193" t="s">
        <v>300</v>
      </c>
      <c r="AM110" s="2194"/>
      <c r="AN110" s="2195"/>
      <c r="AO110" s="2193" t="s">
        <v>300</v>
      </c>
      <c r="AP110" s="2194"/>
      <c r="AQ110" s="2195"/>
    </row>
    <row r="111" spans="1:68" ht="17.25" thickBot="1" x14ac:dyDescent="0.3">
      <c r="A111" s="1733"/>
      <c r="B111" s="1734"/>
      <c r="C111" s="1737"/>
      <c r="D111" s="1746" t="s">
        <v>29</v>
      </c>
      <c r="E111" s="1747"/>
      <c r="F111" s="1747"/>
      <c r="G111" s="1748"/>
      <c r="H111" s="1759" t="s">
        <v>30</v>
      </c>
      <c r="I111" s="1760"/>
      <c r="J111" s="1761"/>
      <c r="K111" s="1759" t="s">
        <v>30</v>
      </c>
      <c r="L111" s="1760"/>
      <c r="M111" s="1761"/>
      <c r="N111" s="1759" t="s">
        <v>30</v>
      </c>
      <c r="O111" s="1760"/>
      <c r="P111" s="1761"/>
      <c r="Q111" s="1759" t="s">
        <v>30</v>
      </c>
      <c r="R111" s="1760"/>
      <c r="S111" s="1761"/>
      <c r="T111" s="1759" t="s">
        <v>30</v>
      </c>
      <c r="U111" s="1760"/>
      <c r="V111" s="1761"/>
      <c r="W111" s="1759" t="s">
        <v>30</v>
      </c>
      <c r="X111" s="1760"/>
      <c r="Y111" s="1761"/>
      <c r="Z111" s="1759" t="s">
        <v>30</v>
      </c>
      <c r="AA111" s="1760"/>
      <c r="AB111" s="1761"/>
      <c r="AC111" s="1759" t="s">
        <v>30</v>
      </c>
      <c r="AD111" s="1760"/>
      <c r="AE111" s="1761"/>
      <c r="AF111" s="1759" t="s">
        <v>30</v>
      </c>
      <c r="AG111" s="1760"/>
      <c r="AH111" s="1761"/>
      <c r="AI111" s="1759" t="s">
        <v>30</v>
      </c>
      <c r="AJ111" s="1760"/>
      <c r="AK111" s="1761"/>
      <c r="AL111" s="1759" t="s">
        <v>30</v>
      </c>
      <c r="AM111" s="1760"/>
      <c r="AN111" s="1761"/>
      <c r="AO111" s="1759" t="s">
        <v>30</v>
      </c>
      <c r="AP111" s="1760"/>
      <c r="AQ111" s="1761"/>
    </row>
    <row r="112" spans="1:68" ht="16.5" x14ac:dyDescent="0.25">
      <c r="A112" s="1796" t="s">
        <v>32</v>
      </c>
      <c r="B112" s="1809"/>
      <c r="C112" s="1730"/>
      <c r="D112" s="1811"/>
      <c r="E112" s="1812"/>
      <c r="F112" s="1742" t="s">
        <v>25</v>
      </c>
      <c r="G112" s="1837"/>
      <c r="H112" s="1294">
        <f>H104+H96</f>
        <v>113.00917693552313</v>
      </c>
      <c r="I112" s="1295">
        <f>I104+I96</f>
        <v>22.5</v>
      </c>
      <c r="J112" s="1296">
        <f>J104+J96</f>
        <v>6.2829999999999995</v>
      </c>
      <c r="K112" s="1294">
        <f>K104+K96</f>
        <v>118.10028432667852</v>
      </c>
      <c r="L112" s="1295">
        <f t="shared" ref="L112:AQ112" si="14">L104+L96</f>
        <v>23.521000000000001</v>
      </c>
      <c r="M112" s="1296">
        <f t="shared" si="14"/>
        <v>6.5469999999999997</v>
      </c>
      <c r="N112" s="1294">
        <f t="shared" si="14"/>
        <v>119.10239139642232</v>
      </c>
      <c r="O112" s="1295">
        <f t="shared" si="14"/>
        <v>23.761000000000003</v>
      </c>
      <c r="P112" s="1296">
        <f t="shared" si="14"/>
        <v>6.4610000000000003</v>
      </c>
      <c r="Q112" s="1294">
        <f t="shared" si="14"/>
        <v>116.92719334985966</v>
      </c>
      <c r="R112" s="1295">
        <f t="shared" si="14"/>
        <v>23.356999999999999</v>
      </c>
      <c r="S112" s="1296">
        <f t="shared" si="14"/>
        <v>6.2370000000000001</v>
      </c>
      <c r="T112" s="1294">
        <f t="shared" si="14"/>
        <v>115.58255609170652</v>
      </c>
      <c r="U112" s="1295">
        <f t="shared" si="14"/>
        <v>23.132999999999999</v>
      </c>
      <c r="V112" s="1296">
        <f t="shared" si="14"/>
        <v>6.0060000000000002</v>
      </c>
      <c r="W112" s="1294">
        <f t="shared" si="14"/>
        <v>113.2153512988946</v>
      </c>
      <c r="X112" s="1295">
        <f t="shared" si="14"/>
        <v>22.539000000000001</v>
      </c>
      <c r="Y112" s="1296">
        <f t="shared" si="14"/>
        <v>5.7030000000000003</v>
      </c>
      <c r="Z112" s="1294">
        <f t="shared" si="14"/>
        <v>106.00921021209751</v>
      </c>
      <c r="AA112" s="1295">
        <f t="shared" si="14"/>
        <v>21.238999999999997</v>
      </c>
      <c r="AB112" s="1296">
        <f t="shared" si="14"/>
        <v>5.28</v>
      </c>
      <c r="AC112" s="1294">
        <f t="shared" si="14"/>
        <v>98.964121730200873</v>
      </c>
      <c r="AD112" s="1295">
        <f t="shared" si="14"/>
        <v>19.846</v>
      </c>
      <c r="AE112" s="1296">
        <f t="shared" si="14"/>
        <v>4.8580000000000005</v>
      </c>
      <c r="AF112" s="1294">
        <f t="shared" si="14"/>
        <v>90.583847368524914</v>
      </c>
      <c r="AG112" s="1295">
        <f t="shared" si="14"/>
        <v>18.117000000000001</v>
      </c>
      <c r="AH112" s="1296">
        <f t="shared" si="14"/>
        <v>4.633</v>
      </c>
      <c r="AI112" s="1294">
        <f t="shared" si="14"/>
        <v>82.019384182574811</v>
      </c>
      <c r="AJ112" s="1295">
        <f t="shared" si="14"/>
        <v>16.347999999999999</v>
      </c>
      <c r="AK112" s="1296">
        <f t="shared" si="14"/>
        <v>4.4020000000000001</v>
      </c>
      <c r="AL112" s="1294">
        <f t="shared" si="14"/>
        <v>73.605256050643391</v>
      </c>
      <c r="AM112" s="1295">
        <f t="shared" si="14"/>
        <v>14.738</v>
      </c>
      <c r="AN112" s="1296">
        <f t="shared" si="14"/>
        <v>4.1710000000000003</v>
      </c>
      <c r="AO112" s="1294">
        <f t="shared" si="14"/>
        <v>69.71265009661272</v>
      </c>
      <c r="AP112" s="1295">
        <f t="shared" si="14"/>
        <v>13.92</v>
      </c>
      <c r="AQ112" s="1296">
        <f t="shared" si="14"/>
        <v>4.0720000000000001</v>
      </c>
    </row>
    <row r="113" spans="1:43" ht="16.5" x14ac:dyDescent="0.25">
      <c r="A113" s="1731"/>
      <c r="B113" s="1843"/>
      <c r="C113" s="1732"/>
      <c r="D113" s="1851"/>
      <c r="E113" s="1852"/>
      <c r="F113" s="1838" t="s">
        <v>26</v>
      </c>
      <c r="G113" s="1839"/>
      <c r="H113" s="1297">
        <f t="shared" ref="H113:AQ114" si="15">H105+H97</f>
        <v>330.46788110448961</v>
      </c>
      <c r="I113" s="1298">
        <f t="shared" si="15"/>
        <v>5.8650000000000002</v>
      </c>
      <c r="J113" s="1299">
        <f t="shared" si="15"/>
        <v>0.76500000000000001</v>
      </c>
      <c r="K113" s="1297">
        <f t="shared" si="15"/>
        <v>349.26994126429338</v>
      </c>
      <c r="L113" s="1298">
        <f t="shared" si="15"/>
        <v>6.1980000000000004</v>
      </c>
      <c r="M113" s="1299">
        <f t="shared" si="15"/>
        <v>0.82200000000000006</v>
      </c>
      <c r="N113" s="1297">
        <f t="shared" si="15"/>
        <v>359.16340943856608</v>
      </c>
      <c r="O113" s="1298">
        <f t="shared" si="15"/>
        <v>6.3780000000000001</v>
      </c>
      <c r="P113" s="1299">
        <f t="shared" si="15"/>
        <v>0.81600000000000006</v>
      </c>
      <c r="Q113" s="1297">
        <f t="shared" si="15"/>
        <v>363.69500172673213</v>
      </c>
      <c r="R113" s="1298">
        <f t="shared" si="15"/>
        <v>6.4589999999999996</v>
      </c>
      <c r="S113" s="1299">
        <f t="shared" si="15"/>
        <v>0.82200000000000006</v>
      </c>
      <c r="T113" s="1297">
        <f t="shared" si="15"/>
        <v>367.70162734590008</v>
      </c>
      <c r="U113" s="1298">
        <f t="shared" si="15"/>
        <v>6.5310000000000006</v>
      </c>
      <c r="V113" s="1299">
        <f t="shared" si="15"/>
        <v>0.82200000000000006</v>
      </c>
      <c r="W113" s="1297">
        <f t="shared" si="15"/>
        <v>366.29660588280785</v>
      </c>
      <c r="X113" s="1298">
        <f t="shared" si="15"/>
        <v>6.51</v>
      </c>
      <c r="Y113" s="1299">
        <f t="shared" si="15"/>
        <v>0.78</v>
      </c>
      <c r="Z113" s="1297">
        <f t="shared" si="15"/>
        <v>337.38626499792565</v>
      </c>
      <c r="AA113" s="1298">
        <f t="shared" si="15"/>
        <v>6.0329999999999995</v>
      </c>
      <c r="AB113" s="1299">
        <f t="shared" si="15"/>
        <v>0.65400000000000003</v>
      </c>
      <c r="AC113" s="1297">
        <f t="shared" si="15"/>
        <v>310.08836606410028</v>
      </c>
      <c r="AD113" s="1298">
        <f t="shared" si="15"/>
        <v>5.577</v>
      </c>
      <c r="AE113" s="1299">
        <f t="shared" si="15"/>
        <v>0.55199999999999994</v>
      </c>
      <c r="AF113" s="1297">
        <f t="shared" si="15"/>
        <v>281.0881105110966</v>
      </c>
      <c r="AG113" s="1298">
        <f t="shared" si="15"/>
        <v>5.0519999999999996</v>
      </c>
      <c r="AH113" s="1299">
        <f t="shared" si="15"/>
        <v>0.53100000000000003</v>
      </c>
      <c r="AI113" s="1297">
        <f t="shared" si="15"/>
        <v>247.95620265821765</v>
      </c>
      <c r="AJ113" s="1298">
        <f t="shared" si="15"/>
        <v>4.452</v>
      </c>
      <c r="AK113" s="1299">
        <f t="shared" si="15"/>
        <v>0.51300000000000001</v>
      </c>
      <c r="AL113" s="1297">
        <f t="shared" si="15"/>
        <v>219.55032197944809</v>
      </c>
      <c r="AM113" s="1298">
        <f t="shared" si="15"/>
        <v>3.9569999999999999</v>
      </c>
      <c r="AN113" s="1299">
        <f t="shared" si="15"/>
        <v>0.49199999999999999</v>
      </c>
      <c r="AO113" s="1297">
        <f t="shared" si="15"/>
        <v>205.46864634549394</v>
      </c>
      <c r="AP113" s="1298">
        <f t="shared" si="15"/>
        <v>3.6989999999999998</v>
      </c>
      <c r="AQ113" s="1299">
        <f t="shared" si="15"/>
        <v>0.495</v>
      </c>
    </row>
    <row r="114" spans="1:43" ht="17.25" thickBot="1" x14ac:dyDescent="0.3">
      <c r="A114" s="1733"/>
      <c r="B114" s="1810"/>
      <c r="C114" s="1734"/>
      <c r="D114" s="1813"/>
      <c r="E114" s="1814"/>
      <c r="F114" s="1744" t="s">
        <v>299</v>
      </c>
      <c r="G114" s="1840"/>
      <c r="H114" s="1300">
        <f t="shared" si="15"/>
        <v>1616.108811438201</v>
      </c>
      <c r="I114" s="1301">
        <f t="shared" si="15"/>
        <v>16.59</v>
      </c>
      <c r="J114" s="1302">
        <f t="shared" si="15"/>
        <v>4.6259999999999994</v>
      </c>
      <c r="K114" s="1300">
        <f t="shared" si="15"/>
        <v>1655.0797799812519</v>
      </c>
      <c r="L114" s="1301">
        <f t="shared" si="15"/>
        <v>17.283000000000001</v>
      </c>
      <c r="M114" s="1302">
        <f t="shared" si="15"/>
        <v>4.758</v>
      </c>
      <c r="N114" s="1300">
        <f t="shared" si="15"/>
        <v>1657.0973558653882</v>
      </c>
      <c r="O114" s="1301">
        <f t="shared" si="15"/>
        <v>17.331000000000003</v>
      </c>
      <c r="P114" s="1302">
        <f t="shared" si="15"/>
        <v>4.665</v>
      </c>
      <c r="Q114" s="1300">
        <f t="shared" si="15"/>
        <v>1609.3175161229829</v>
      </c>
      <c r="R114" s="1301">
        <f t="shared" si="15"/>
        <v>16.847999999999999</v>
      </c>
      <c r="S114" s="1302">
        <f t="shared" si="15"/>
        <v>4.476</v>
      </c>
      <c r="T114" s="1300">
        <f t="shared" si="15"/>
        <v>1578.5938676101937</v>
      </c>
      <c r="U114" s="1301">
        <f t="shared" si="15"/>
        <v>16.559999999999999</v>
      </c>
      <c r="V114" s="1302">
        <f t="shared" si="15"/>
        <v>4.2690000000000001</v>
      </c>
      <c r="W114" s="1300">
        <f t="shared" si="15"/>
        <v>1522.5474126758854</v>
      </c>
      <c r="X114" s="1301">
        <f t="shared" si="15"/>
        <v>15.983999999999998</v>
      </c>
      <c r="Y114" s="1302">
        <f t="shared" si="15"/>
        <v>4.08</v>
      </c>
      <c r="Z114" s="1300">
        <f t="shared" si="15"/>
        <v>1453.5050620214183</v>
      </c>
      <c r="AA114" s="1301">
        <f t="shared" si="15"/>
        <v>15.167999999999999</v>
      </c>
      <c r="AB114" s="1302">
        <f t="shared" si="15"/>
        <v>3.8639999999999999</v>
      </c>
      <c r="AC114" s="1300">
        <f t="shared" si="15"/>
        <v>1364.0387730964862</v>
      </c>
      <c r="AD114" s="1301">
        <f t="shared" si="15"/>
        <v>14.226000000000001</v>
      </c>
      <c r="AE114" s="1302">
        <f t="shared" si="15"/>
        <v>3.6509999999999998</v>
      </c>
      <c r="AF114" s="1300">
        <f t="shared" si="15"/>
        <v>1247.1867989615353</v>
      </c>
      <c r="AG114" s="1301">
        <f t="shared" si="15"/>
        <v>13.035</v>
      </c>
      <c r="AH114" s="1302">
        <f t="shared" si="15"/>
        <v>3.5519999999999996</v>
      </c>
      <c r="AI114" s="1300">
        <f t="shared" si="15"/>
        <v>1138.5215588554931</v>
      </c>
      <c r="AJ114" s="1301">
        <f t="shared" si="15"/>
        <v>11.841000000000001</v>
      </c>
      <c r="AK114" s="1302">
        <f t="shared" si="15"/>
        <v>3.444</v>
      </c>
      <c r="AL114" s="1300">
        <f t="shared" si="15"/>
        <v>1037.6957957009822</v>
      </c>
      <c r="AM114" s="1301">
        <f t="shared" si="15"/>
        <v>10.74</v>
      </c>
      <c r="AN114" s="1302">
        <f t="shared" si="15"/>
        <v>3.306</v>
      </c>
      <c r="AO114" s="1300">
        <f t="shared" si="15"/>
        <v>986.71503217615236</v>
      </c>
      <c r="AP114" s="1301">
        <f t="shared" si="15"/>
        <v>10.176</v>
      </c>
      <c r="AQ114" s="1302">
        <f t="shared" si="15"/>
        <v>3.2519999999999998</v>
      </c>
    </row>
    <row r="115" spans="1:43" ht="16.5" x14ac:dyDescent="0.25">
      <c r="A115" s="279"/>
      <c r="B115" s="280"/>
      <c r="C115" s="281"/>
      <c r="D115" s="558"/>
      <c r="E115" s="2192"/>
      <c r="F115" s="2192"/>
      <c r="G115" s="1305"/>
      <c r="H115" s="1303"/>
      <c r="I115" s="1303"/>
      <c r="J115" s="354"/>
      <c r="K115" s="1303"/>
      <c r="L115" s="1303"/>
      <c r="M115" s="354"/>
      <c r="N115" s="1303"/>
      <c r="O115" s="1303"/>
      <c r="P115" s="354"/>
      <c r="Q115" s="1303"/>
      <c r="R115" s="1303"/>
      <c r="S115" s="354"/>
      <c r="T115" s="1303"/>
      <c r="U115" s="1303"/>
      <c r="V115" s="354"/>
      <c r="W115" s="1303"/>
      <c r="X115" s="1303"/>
      <c r="Y115" s="354"/>
      <c r="Z115" s="1303"/>
      <c r="AA115" s="1303"/>
      <c r="AB115" s="354"/>
      <c r="AC115" s="1303"/>
      <c r="AD115" s="1303"/>
      <c r="AE115" s="354"/>
      <c r="AF115" s="1303"/>
      <c r="AG115" s="1303"/>
      <c r="AH115" s="354"/>
      <c r="AI115" s="1303"/>
      <c r="AJ115" s="1303"/>
      <c r="AK115" s="354"/>
      <c r="AL115" s="1303"/>
      <c r="AM115" s="1303"/>
      <c r="AN115" s="354"/>
      <c r="AO115" s="1303"/>
      <c r="AP115" s="1303"/>
      <c r="AQ115" s="1305"/>
    </row>
    <row r="116" spans="1:43" ht="16.5" x14ac:dyDescent="0.25">
      <c r="A116" s="362"/>
      <c r="B116" s="394"/>
      <c r="C116" s="395"/>
      <c r="D116" s="263"/>
      <c r="E116" s="1765"/>
      <c r="F116" s="1765"/>
      <c r="G116" s="282"/>
      <c r="H116" s="553"/>
      <c r="I116" s="553"/>
      <c r="J116" s="260"/>
      <c r="K116" s="553"/>
      <c r="L116" s="553"/>
      <c r="M116" s="260"/>
      <c r="N116" s="553"/>
      <c r="O116" s="553"/>
      <c r="P116" s="260"/>
      <c r="Q116" s="553"/>
      <c r="R116" s="553"/>
      <c r="S116" s="260"/>
      <c r="T116" s="553"/>
      <c r="U116" s="553"/>
      <c r="V116" s="260"/>
      <c r="W116" s="553"/>
      <c r="X116" s="553"/>
      <c r="Y116" s="260"/>
      <c r="Z116" s="553"/>
      <c r="AA116" s="553"/>
      <c r="AB116" s="260"/>
      <c r="AC116" s="553"/>
      <c r="AD116" s="553"/>
      <c r="AE116" s="260"/>
      <c r="AF116" s="553"/>
      <c r="AG116" s="553"/>
      <c r="AH116" s="260"/>
      <c r="AI116" s="553"/>
      <c r="AJ116" s="553"/>
      <c r="AK116" s="260"/>
      <c r="AL116" s="553"/>
      <c r="AM116" s="553"/>
      <c r="AN116" s="260"/>
      <c r="AO116" s="553"/>
      <c r="AP116" s="553"/>
      <c r="AQ116" s="282"/>
    </row>
    <row r="117" spans="1:43" ht="17.25" thickBot="1" x14ac:dyDescent="0.3">
      <c r="A117" s="556"/>
      <c r="B117" s="284"/>
      <c r="C117" s="285"/>
      <c r="D117" s="557"/>
      <c r="E117" s="1766"/>
      <c r="F117" s="1766"/>
      <c r="G117" s="287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7"/>
    </row>
    <row r="118" spans="1:43" ht="17.25" thickBot="1" x14ac:dyDescent="0.3">
      <c r="A118" s="289"/>
      <c r="B118" s="290"/>
      <c r="C118" s="290"/>
      <c r="D118" s="291"/>
      <c r="E118" s="292"/>
      <c r="F118" s="291"/>
      <c r="G118" s="292"/>
      <c r="H118" s="293"/>
      <c r="I118" s="291"/>
      <c r="J118" s="291"/>
      <c r="K118" s="293"/>
      <c r="L118" s="291"/>
      <c r="M118" s="291"/>
      <c r="N118" s="293"/>
      <c r="O118" s="291"/>
      <c r="P118" s="291"/>
      <c r="Q118" s="293"/>
      <c r="R118" s="291"/>
      <c r="S118" s="291"/>
      <c r="T118" s="293"/>
      <c r="U118" s="291"/>
      <c r="V118" s="291"/>
      <c r="W118" s="1353"/>
      <c r="X118" s="291"/>
      <c r="Y118" s="291"/>
      <c r="Z118" s="293"/>
      <c r="AA118" s="291"/>
      <c r="AB118" s="291"/>
      <c r="AC118" s="293"/>
      <c r="AD118" s="291"/>
      <c r="AE118" s="291"/>
      <c r="AF118" s="293"/>
      <c r="AG118" s="291"/>
      <c r="AH118" s="291"/>
      <c r="AI118" s="293"/>
      <c r="AJ118" s="291"/>
      <c r="AK118" s="291"/>
      <c r="AL118" s="293"/>
      <c r="AM118" s="291"/>
      <c r="AN118" s="291"/>
      <c r="AO118" s="293"/>
      <c r="AP118" s="291"/>
      <c r="AQ118" s="291"/>
    </row>
    <row r="119" spans="1:43" ht="16.5" x14ac:dyDescent="0.25">
      <c r="A119" s="1800" t="s">
        <v>37</v>
      </c>
      <c r="B119" s="1801"/>
      <c r="C119" s="1801"/>
      <c r="D119" s="1770" t="s">
        <v>38</v>
      </c>
      <c r="E119" s="1771"/>
      <c r="F119" s="1771" t="s">
        <v>39</v>
      </c>
      <c r="G119" s="1772"/>
      <c r="H119" s="265" t="s">
        <v>17</v>
      </c>
      <c r="I119" s="266" t="s">
        <v>18</v>
      </c>
      <c r="J119" s="267" t="s">
        <v>19</v>
      </c>
      <c r="K119" s="265" t="s">
        <v>17</v>
      </c>
      <c r="L119" s="266" t="s">
        <v>18</v>
      </c>
      <c r="M119" s="267" t="s">
        <v>19</v>
      </c>
      <c r="N119" s="265" t="s">
        <v>17</v>
      </c>
      <c r="O119" s="266" t="s">
        <v>18</v>
      </c>
      <c r="P119" s="267" t="s">
        <v>19</v>
      </c>
      <c r="Q119" s="265" t="s">
        <v>17</v>
      </c>
      <c r="R119" s="266" t="s">
        <v>18</v>
      </c>
      <c r="S119" s="267" t="s">
        <v>19</v>
      </c>
      <c r="T119" s="265" t="s">
        <v>17</v>
      </c>
      <c r="U119" s="266" t="s">
        <v>18</v>
      </c>
      <c r="V119" s="267" t="s">
        <v>19</v>
      </c>
      <c r="W119" s="265" t="s">
        <v>17</v>
      </c>
      <c r="X119" s="266" t="s">
        <v>18</v>
      </c>
      <c r="Y119" s="267" t="s">
        <v>19</v>
      </c>
      <c r="Z119" s="265" t="s">
        <v>17</v>
      </c>
      <c r="AA119" s="266" t="s">
        <v>18</v>
      </c>
      <c r="AB119" s="267" t="s">
        <v>19</v>
      </c>
      <c r="AC119" s="265" t="s">
        <v>17</v>
      </c>
      <c r="AD119" s="266" t="s">
        <v>18</v>
      </c>
      <c r="AE119" s="267" t="s">
        <v>19</v>
      </c>
      <c r="AF119" s="265" t="s">
        <v>17</v>
      </c>
      <c r="AG119" s="266" t="s">
        <v>18</v>
      </c>
      <c r="AH119" s="267" t="s">
        <v>19</v>
      </c>
      <c r="AI119" s="265" t="s">
        <v>17</v>
      </c>
      <c r="AJ119" s="266" t="s">
        <v>18</v>
      </c>
      <c r="AK119" s="267" t="s">
        <v>19</v>
      </c>
      <c r="AL119" s="265" t="s">
        <v>17</v>
      </c>
      <c r="AM119" s="266" t="s">
        <v>18</v>
      </c>
      <c r="AN119" s="267" t="s">
        <v>19</v>
      </c>
      <c r="AO119" s="265" t="s">
        <v>17</v>
      </c>
      <c r="AP119" s="266" t="s">
        <v>18</v>
      </c>
      <c r="AQ119" s="267" t="s">
        <v>19</v>
      </c>
    </row>
    <row r="120" spans="1:43" ht="17.25" thickBot="1" x14ac:dyDescent="0.3">
      <c r="A120" s="1818" t="s">
        <v>40</v>
      </c>
      <c r="B120" s="1819"/>
      <c r="C120" s="1819"/>
      <c r="D120" s="294" t="s">
        <v>41</v>
      </c>
      <c r="E120" s="295" t="s">
        <v>42</v>
      </c>
      <c r="F120" s="296" t="s">
        <v>41</v>
      </c>
      <c r="G120" s="297" t="s">
        <v>42</v>
      </c>
      <c r="H120" s="268" t="s">
        <v>20</v>
      </c>
      <c r="I120" s="269" t="s">
        <v>21</v>
      </c>
      <c r="J120" s="270" t="s">
        <v>22</v>
      </c>
      <c r="K120" s="268" t="s">
        <v>20</v>
      </c>
      <c r="L120" s="269" t="s">
        <v>21</v>
      </c>
      <c r="M120" s="270" t="s">
        <v>22</v>
      </c>
      <c r="N120" s="268" t="s">
        <v>20</v>
      </c>
      <c r="O120" s="269" t="s">
        <v>21</v>
      </c>
      <c r="P120" s="270" t="s">
        <v>22</v>
      </c>
      <c r="Q120" s="268" t="s">
        <v>20</v>
      </c>
      <c r="R120" s="269" t="s">
        <v>21</v>
      </c>
      <c r="S120" s="270" t="s">
        <v>22</v>
      </c>
      <c r="T120" s="268" t="s">
        <v>20</v>
      </c>
      <c r="U120" s="269" t="s">
        <v>21</v>
      </c>
      <c r="V120" s="270" t="s">
        <v>22</v>
      </c>
      <c r="W120" s="268" t="s">
        <v>20</v>
      </c>
      <c r="X120" s="269" t="s">
        <v>21</v>
      </c>
      <c r="Y120" s="270" t="s">
        <v>22</v>
      </c>
      <c r="Z120" s="268" t="s">
        <v>20</v>
      </c>
      <c r="AA120" s="269" t="s">
        <v>21</v>
      </c>
      <c r="AB120" s="270" t="s">
        <v>22</v>
      </c>
      <c r="AC120" s="268" t="s">
        <v>20</v>
      </c>
      <c r="AD120" s="269" t="s">
        <v>21</v>
      </c>
      <c r="AE120" s="270" t="s">
        <v>22</v>
      </c>
      <c r="AF120" s="268" t="s">
        <v>20</v>
      </c>
      <c r="AG120" s="269" t="s">
        <v>21</v>
      </c>
      <c r="AH120" s="270" t="s">
        <v>22</v>
      </c>
      <c r="AI120" s="268" t="s">
        <v>20</v>
      </c>
      <c r="AJ120" s="269" t="s">
        <v>21</v>
      </c>
      <c r="AK120" s="270" t="s">
        <v>22</v>
      </c>
      <c r="AL120" s="268" t="s">
        <v>20</v>
      </c>
      <c r="AM120" s="269" t="s">
        <v>21</v>
      </c>
      <c r="AN120" s="270" t="s">
        <v>22</v>
      </c>
      <c r="AO120" s="268" t="s">
        <v>20</v>
      </c>
      <c r="AP120" s="269" t="s">
        <v>21</v>
      </c>
      <c r="AQ120" s="270" t="s">
        <v>22</v>
      </c>
    </row>
    <row r="121" spans="1:43" ht="16.5" x14ac:dyDescent="0.25">
      <c r="A121" s="1308" t="s">
        <v>304</v>
      </c>
      <c r="B121" s="1309" t="s">
        <v>305</v>
      </c>
      <c r="C121" s="1310"/>
      <c r="D121" s="301"/>
      <c r="E121" s="302"/>
      <c r="F121" s="303"/>
      <c r="G121" s="304"/>
      <c r="H121" s="1311">
        <f>SQRT(I121^2+J121^2)*1000/(1.73*H101)</f>
        <v>77.045186605595063</v>
      </c>
      <c r="I121" s="1280">
        <v>1.3548</v>
      </c>
      <c r="J121" s="1354">
        <v>0.222</v>
      </c>
      <c r="K121" s="1311">
        <f>SQRT(L121^2+M121^2)*1000/(1.73*K101)</f>
        <v>81.195707947439274</v>
      </c>
      <c r="L121" s="1280">
        <v>1.4231999999999998</v>
      </c>
      <c r="M121" s="1282">
        <v>0.26039999999999996</v>
      </c>
      <c r="N121" s="1311">
        <f>SQRT(O121^2+P121^2)*1000/(1.73*N101)</f>
        <v>83.864073691496458</v>
      </c>
      <c r="O121" s="1280">
        <v>1.47</v>
      </c>
      <c r="P121" s="1282">
        <v>0.26879999999999993</v>
      </c>
      <c r="Q121" s="1311">
        <f>SQRT(R121^2+S121^2)*1000/(1.73*Q101)</f>
        <v>85.556613307109586</v>
      </c>
      <c r="R121" s="1280">
        <v>1.5</v>
      </c>
      <c r="S121" s="1282">
        <v>0.27239999999999998</v>
      </c>
      <c r="T121" s="1311">
        <f>SQRT(U121^2+V121^2)*1000/(1.73*T101)</f>
        <v>86.967818282303654</v>
      </c>
      <c r="U121" s="1280">
        <v>1.5264000000000002</v>
      </c>
      <c r="V121" s="1282">
        <v>0.2676</v>
      </c>
      <c r="W121" s="1311">
        <f>SQRT(X121^2+Y121^2)*1000/(1.73*W101)</f>
        <v>88.50408650263735</v>
      </c>
      <c r="X121" s="1280">
        <v>1.5564</v>
      </c>
      <c r="Y121" s="1282">
        <v>0.25440000000000002</v>
      </c>
      <c r="Z121" s="1311">
        <f>SQRT(AA121^2+AB121^2)*1000/(1.73*Z101)</f>
        <v>82.204109659902286</v>
      </c>
      <c r="AA121" s="1280">
        <v>1.4448000000000001</v>
      </c>
      <c r="AB121" s="1282">
        <v>0.2412</v>
      </c>
      <c r="AC121" s="1311">
        <f>SQRT(AD121^2+AE121^2)*1000/(1.73*AC101)</f>
        <v>71.64425546450876</v>
      </c>
      <c r="AD121" s="1280">
        <v>1.272</v>
      </c>
      <c r="AE121" s="1282">
        <v>0.20880000000000001</v>
      </c>
      <c r="AF121" s="1311">
        <f>SQRT(AG121^2+AH121^2)*1000/(1.73*AF101)</f>
        <v>62.313416418655407</v>
      </c>
      <c r="AG121" s="1280">
        <v>1.1051999999999997</v>
      </c>
      <c r="AH121" s="1282">
        <v>0.18840000000000001</v>
      </c>
      <c r="AI121" s="1311">
        <f>SQRT(AJ121^2+AK121^2)*1000/(1.73*AI101)</f>
        <v>52.739872127281039</v>
      </c>
      <c r="AJ121" s="1280">
        <v>0.93120000000000003</v>
      </c>
      <c r="AK121" s="1282">
        <v>0.18239999999999998</v>
      </c>
      <c r="AL121" s="1311">
        <f>SQRT(AM121^2+AN121^2)*1000/(1.73*AL101)</f>
        <v>45.250632061150583</v>
      </c>
      <c r="AM121" s="1280">
        <v>0.79559999999999997</v>
      </c>
      <c r="AN121" s="1282">
        <v>0.17280000000000001</v>
      </c>
      <c r="AO121" s="1311">
        <f>SQRT(AP121^2+AQ121^2)*1000/(1.73*AO101)</f>
        <v>41.478509395865444</v>
      </c>
      <c r="AP121" s="1280">
        <v>0.72599999999999998</v>
      </c>
      <c r="AQ121" s="1282">
        <v>0.17280000000000001</v>
      </c>
    </row>
    <row r="122" spans="1:43" ht="16.5" x14ac:dyDescent="0.25">
      <c r="A122" s="1312" t="s">
        <v>306</v>
      </c>
      <c r="B122" s="1313" t="s">
        <v>307</v>
      </c>
      <c r="C122" s="1314"/>
      <c r="D122" s="311"/>
      <c r="E122" s="312"/>
      <c r="F122" s="313"/>
      <c r="G122" s="314"/>
      <c r="H122" s="1311">
        <f>SQRT(I122^2+J122^2)*1000/(1.73*H101)</f>
        <v>3.0181432060559161</v>
      </c>
      <c r="I122" s="1280">
        <v>5.3599999999999995E-2</v>
      </c>
      <c r="J122" s="1354">
        <v>4.4000000000000003E-3</v>
      </c>
      <c r="K122" s="1311">
        <f>SQRT(L122^2+M122^2)*1000/(1.73*K101)</f>
        <v>2.9237537738665353</v>
      </c>
      <c r="L122" s="1280">
        <v>5.1999999999999998E-2</v>
      </c>
      <c r="M122" s="1282">
        <v>3.2000000000000002E-3</v>
      </c>
      <c r="N122" s="1311">
        <f>SQRT(O122^2+P122^2)*1000/(1.73*N101)</f>
        <v>3.115598198031289</v>
      </c>
      <c r="O122" s="1280">
        <v>5.5399999999999998E-2</v>
      </c>
      <c r="P122" s="1282">
        <v>3.5999999999999999E-3</v>
      </c>
      <c r="Q122" s="1311">
        <f>SQRT(R122^2+S122^2)*1000/(1.73*Q101)</f>
        <v>3.6955692096227972</v>
      </c>
      <c r="R122" s="1280">
        <v>6.5799999999999997E-2</v>
      </c>
      <c r="S122" s="1282">
        <v>2.5999999999999994E-3</v>
      </c>
      <c r="T122" s="1311">
        <f>SQRT(U122^2+V122^2)*1000/(1.73*T101)</f>
        <v>4.4385958584518841</v>
      </c>
      <c r="U122" s="1280">
        <v>7.9000000000000001E-2</v>
      </c>
      <c r="V122" s="1282">
        <v>3.8E-3</v>
      </c>
      <c r="W122" s="1311">
        <f>SQRT(X122^2+Y122^2)*1000/(1.73*W101)</f>
        <v>4.8625205547445312</v>
      </c>
      <c r="X122" s="1280">
        <v>8.6599999999999996E-2</v>
      </c>
      <c r="Y122" s="1282">
        <v>2.8E-3</v>
      </c>
      <c r="Z122" s="1311">
        <f>SQRT(AA122^2+AB122^2)*1000/(1.73*Z101)</f>
        <v>4.5833549927805883</v>
      </c>
      <c r="AA122" s="1280">
        <v>8.1599999999999992E-2</v>
      </c>
      <c r="AB122" s="1282">
        <v>3.3999999999999998E-3</v>
      </c>
      <c r="AC122" s="1311">
        <f>SQRT(AD122^2+AE122^2)*1000/(1.73*AC101)</f>
        <v>4.1061737588403453</v>
      </c>
      <c r="AD122" s="1280">
        <v>7.3799999999999991E-2</v>
      </c>
      <c r="AE122" s="1282">
        <v>3.4000000000000002E-3</v>
      </c>
      <c r="AF122" s="1311">
        <f>SQRT(AG122^2+AH122^2)*1000/(1.73*AF101)</f>
        <v>3.7151567290058707</v>
      </c>
      <c r="AG122" s="1280">
        <v>6.6800000000000012E-2</v>
      </c>
      <c r="AH122" s="1282">
        <v>2.3999999999999998E-3</v>
      </c>
      <c r="AI122" s="1311">
        <f>SQRT(AJ122^2+AK122^2)*1000/(1.73*AI101)</f>
        <v>2.6906585969463932</v>
      </c>
      <c r="AJ122" s="1280">
        <v>4.8399999999999999E-2</v>
      </c>
      <c r="AK122" s="1282">
        <v>1E-3</v>
      </c>
      <c r="AL122" s="1311">
        <f>SQRT(AM122^2+AN122^2)*1000/(1.73*AL101)</f>
        <v>2.0238847083641489</v>
      </c>
      <c r="AM122" s="1280">
        <v>3.6400000000000009E-2</v>
      </c>
      <c r="AN122" s="1282">
        <v>1E-3</v>
      </c>
      <c r="AO122" s="1311">
        <f>SQRT(AP122^2+AQ122^2)*1000/(1.73*AO101)</f>
        <v>1.6791126149550635</v>
      </c>
      <c r="AP122" s="1280">
        <v>3.0200000000000001E-2</v>
      </c>
      <c r="AQ122" s="1282">
        <v>8.0000000000000004E-4</v>
      </c>
    </row>
    <row r="123" spans="1:43" ht="16.5" x14ac:dyDescent="0.25">
      <c r="A123" s="1312" t="s">
        <v>308</v>
      </c>
      <c r="B123" s="1313" t="s">
        <v>309</v>
      </c>
      <c r="C123" s="1314"/>
      <c r="D123" s="311"/>
      <c r="E123" s="312"/>
      <c r="F123" s="313"/>
      <c r="G123" s="314"/>
      <c r="H123" s="1311">
        <f>SQRT(I123^2+J123^2)*1000/(1.73*H101)</f>
        <v>51.721170157867647</v>
      </c>
      <c r="I123" s="1280">
        <v>0.92159999999999986</v>
      </c>
      <c r="J123" s="1354">
        <v>6.0000000000000001E-3</v>
      </c>
      <c r="K123" s="1311">
        <f>SQRT(L123^2+M123^2)*1000/(1.73*K101)</f>
        <v>53.606082490347831</v>
      </c>
      <c r="L123" s="1280">
        <v>0.95520000000000005</v>
      </c>
      <c r="M123" s="1282">
        <v>3.5999999999999995E-3</v>
      </c>
      <c r="N123" s="1311">
        <f>SQRT(O123^2+P123^2)*1000/(1.73*N101)</f>
        <v>54.077276434558314</v>
      </c>
      <c r="O123" s="1280">
        <v>0.9635999999999999</v>
      </c>
      <c r="P123" s="1282">
        <v>2.3999999999999998E-3</v>
      </c>
      <c r="Q123" s="1311">
        <f>SQRT(R123^2+S123^2)*1000/(1.73*Q101)</f>
        <v>54.27930734962176</v>
      </c>
      <c r="R123" s="1280">
        <v>0.96720000000000006</v>
      </c>
      <c r="S123" s="1282">
        <v>2.3999999999999998E-3</v>
      </c>
      <c r="T123" s="1311">
        <f>SQRT(U123^2+V123^2)*1000/(1.73*T101)</f>
        <v>52.393902062306232</v>
      </c>
      <c r="U123" s="1280">
        <v>0.93359999999999987</v>
      </c>
      <c r="V123" s="1282">
        <v>3.5999999999999995E-3</v>
      </c>
      <c r="W123" s="1311">
        <f>SQRT(X123^2+Y123^2)*1000/(1.73*W101)</f>
        <v>51.720249452533892</v>
      </c>
      <c r="X123" s="1280">
        <v>0.92159999999999986</v>
      </c>
      <c r="Y123" s="1282">
        <v>2.3999999999999998E-3</v>
      </c>
      <c r="Z123" s="1311">
        <f>SQRT(AA123^2+AB123^2)*1000/(1.73*Z101)</f>
        <v>50.643288953765641</v>
      </c>
      <c r="AA123" s="1280">
        <v>0.90239999999999998</v>
      </c>
      <c r="AB123" s="1282">
        <v>4.7999999999999996E-3</v>
      </c>
      <c r="AC123" s="1311">
        <f>SQRT(AD123^2+AE123^2)*1000/(1.73*AC101)</f>
        <v>49.222057137980727</v>
      </c>
      <c r="AD123" s="1280">
        <v>0.88559999999999994</v>
      </c>
      <c r="AE123" s="1282">
        <v>2.3999999999999998E-3</v>
      </c>
      <c r="AF123" s="1311">
        <f>SQRT(AG123^2+AH123^2)*1000/(1.73*AF101)</f>
        <v>47.088350245919834</v>
      </c>
      <c r="AG123" s="1280">
        <v>0.84720000000000006</v>
      </c>
      <c r="AH123" s="1282">
        <v>4.7999999999999996E-3</v>
      </c>
      <c r="AI123" s="1311">
        <f>SQRT(AJ123^2+AK123^2)*1000/(1.73*AI101)</f>
        <v>45.288562186889308</v>
      </c>
      <c r="AJ123" s="1280">
        <v>0.81479999999999997</v>
      </c>
      <c r="AK123" s="1282">
        <v>7.1999999999999989E-3</v>
      </c>
      <c r="AL123" s="1311">
        <f>SQRT(AM123^2+AN123^2)*1000/(1.73*AL101)</f>
        <v>42.020580532284747</v>
      </c>
      <c r="AM123" s="1280">
        <v>0.75600000000000001</v>
      </c>
      <c r="AN123" s="1282">
        <v>7.1999999999999989E-3</v>
      </c>
      <c r="AO123" s="1311">
        <f>SQRT(AP123^2+AQ123^2)*1000/(1.73*AO101)</f>
        <v>41.353648171077865</v>
      </c>
      <c r="AP123" s="1280">
        <v>0.74399999999999999</v>
      </c>
      <c r="AQ123" s="1282">
        <v>7.1999999999999989E-3</v>
      </c>
    </row>
    <row r="124" spans="1:43" ht="16.5" x14ac:dyDescent="0.25">
      <c r="A124" s="1312" t="s">
        <v>310</v>
      </c>
      <c r="B124" s="1313" t="s">
        <v>311</v>
      </c>
      <c r="C124" s="1314"/>
      <c r="D124" s="311"/>
      <c r="E124" s="312"/>
      <c r="F124" s="313"/>
      <c r="G124" s="314"/>
      <c r="H124" s="1311">
        <f>SQRT(I124^2+J124^2)*1000/(1.73*H101)</f>
        <v>16.977929966655957</v>
      </c>
      <c r="I124" s="1280">
        <v>0.29820000000000002</v>
      </c>
      <c r="J124" s="1354">
        <v>5.0999999999999997E-2</v>
      </c>
      <c r="K124" s="1311">
        <f>SQRT(L124^2+M124^2)*1000/(1.73*K101)</f>
        <v>17.659246477101846</v>
      </c>
      <c r="L124" s="1280">
        <v>0.31079999999999997</v>
      </c>
      <c r="M124" s="1282">
        <v>4.9200000000000001E-2</v>
      </c>
      <c r="N124" s="1311">
        <f>SQRT(O124^2+P124^2)*1000/(1.73*N101)</f>
        <v>18.639591818408004</v>
      </c>
      <c r="O124" s="1280">
        <v>0.32819999999999999</v>
      </c>
      <c r="P124" s="1282">
        <v>5.0999999999999997E-2</v>
      </c>
      <c r="Q124" s="1311">
        <f>SQRT(R124^2+S124^2)*1000/(1.73*Q101)</f>
        <v>19.502555855836423</v>
      </c>
      <c r="R124" s="1280">
        <v>0.34320000000000006</v>
      </c>
      <c r="S124" s="1282">
        <v>5.4600000000000003E-2</v>
      </c>
      <c r="T124" s="1311">
        <f>SQRT(U124^2+V124^2)*1000/(1.73*T101)</f>
        <v>20.33943039185726</v>
      </c>
      <c r="U124" s="1280">
        <v>0.35820000000000002</v>
      </c>
      <c r="V124" s="1282">
        <v>5.5200000000000006E-2</v>
      </c>
      <c r="W124" s="1311">
        <f>SQRT(X124^2+Y124^2)*1000/(1.73*W101)</f>
        <v>20.666991519676106</v>
      </c>
      <c r="X124" s="1280">
        <v>0.36480000000000001</v>
      </c>
      <c r="Y124" s="1282">
        <v>5.04E-2</v>
      </c>
      <c r="Z124" s="1311">
        <f>SQRT(AA124^2+AB124^2)*1000/(1.73*Z101)</f>
        <v>19.603942918794029</v>
      </c>
      <c r="AA124" s="1280">
        <v>0.34739999999999999</v>
      </c>
      <c r="AB124" s="1282">
        <v>3.6599999999999994E-2</v>
      </c>
      <c r="AC124" s="1311">
        <f>SQRT(AD124^2+AE124^2)*1000/(1.73*AC101)</f>
        <v>18.200700643152182</v>
      </c>
      <c r="AD124" s="1280">
        <v>0.32580000000000003</v>
      </c>
      <c r="AE124" s="1282">
        <v>3.3000000000000002E-2</v>
      </c>
      <c r="AF124" s="1311">
        <f>SQRT(AG124^2+AH124^2)*1000/(1.73*AF101)</f>
        <v>16.211251134452073</v>
      </c>
      <c r="AG124" s="1280">
        <v>0.28979999999999995</v>
      </c>
      <c r="AH124" s="1282">
        <v>3.3000000000000002E-2</v>
      </c>
      <c r="AI124" s="1311">
        <f>SQRT(AJ124^2+AK124^2)*1000/(1.73*AI101)</f>
        <v>13.186992180648572</v>
      </c>
      <c r="AJ124" s="1280">
        <v>0.23519999999999999</v>
      </c>
      <c r="AK124" s="1282">
        <v>3.1199999999999999E-2</v>
      </c>
      <c r="AL124" s="1311">
        <f>SQRT(AM124^2+AN124^2)*1000/(1.73*AL101)</f>
        <v>11.559309396553941</v>
      </c>
      <c r="AM124" s="1280">
        <v>0.20580000000000001</v>
      </c>
      <c r="AN124" s="1282">
        <v>0.03</v>
      </c>
      <c r="AO124" s="1311">
        <f>SQRT(AP124^2+AQ124^2)*1000/(1.73*AO101)</f>
        <v>9.9952158395332962</v>
      </c>
      <c r="AP124" s="1280">
        <v>0.17699999999999999</v>
      </c>
      <c r="AQ124" s="1282">
        <v>3.1800000000000002E-2</v>
      </c>
    </row>
    <row r="125" spans="1:43" ht="16.5" x14ac:dyDescent="0.25">
      <c r="A125" s="1312" t="s">
        <v>312</v>
      </c>
      <c r="B125" s="1313" t="s">
        <v>313</v>
      </c>
      <c r="C125" s="1314"/>
      <c r="D125" s="311"/>
      <c r="E125" s="312"/>
      <c r="F125" s="313"/>
      <c r="G125" s="314"/>
      <c r="H125" s="1311">
        <f>SQRT(I125^2+J125^2)*1000/(1.73*H101)</f>
        <v>9.661260498616242</v>
      </c>
      <c r="I125" s="1280">
        <v>0.1668</v>
      </c>
      <c r="J125" s="1354">
        <v>4.2599999999999999E-2</v>
      </c>
      <c r="K125" s="1311">
        <f>SQRT(L125^2+M125^2)*1000/(1.73*K101)</f>
        <v>10.36532061718553</v>
      </c>
      <c r="L125" s="1280">
        <v>0.18</v>
      </c>
      <c r="M125" s="1282">
        <v>4.1399999999999999E-2</v>
      </c>
      <c r="N125" s="1311">
        <f>SQRT(O125^2+P125^2)*1000/(1.73*N101)</f>
        <v>10.942753395942217</v>
      </c>
      <c r="O125" s="1280">
        <v>0.19080000000000003</v>
      </c>
      <c r="P125" s="1282">
        <v>4.02E-2</v>
      </c>
      <c r="Q125" s="1311">
        <f>SQRT(R125^2+S125^2)*1000/(1.73*Q101)</f>
        <v>10.78516484225009</v>
      </c>
      <c r="R125" s="1280">
        <v>0.18780000000000002</v>
      </c>
      <c r="S125" s="1282">
        <v>4.0799999999999996E-2</v>
      </c>
      <c r="T125" s="1311">
        <f>SQRT(U125^2+V125^2)*1000/(1.73*T101)</f>
        <v>12.104716866581107</v>
      </c>
      <c r="U125" s="1280">
        <v>0.2112</v>
      </c>
      <c r="V125" s="1282">
        <v>4.3799999999999999E-2</v>
      </c>
      <c r="W125" s="1311">
        <f>SQRT(X125^2+Y125^2)*1000/(1.73*W101)</f>
        <v>13.385553016068847</v>
      </c>
      <c r="X125" s="1280">
        <v>0.23400000000000001</v>
      </c>
      <c r="Y125" s="1282">
        <v>4.6200000000000005E-2</v>
      </c>
      <c r="Z125" s="1311">
        <f>SQRT(AA125^2+AB125^2)*1000/(1.73*Z101)</f>
        <v>13.504960075989823</v>
      </c>
      <c r="AA125" s="1280">
        <v>0.23639999999999997</v>
      </c>
      <c r="AB125" s="1282">
        <v>4.4999999999999998E-2</v>
      </c>
      <c r="AC125" s="1311">
        <f>SQRT(AD125^2+AE125^2)*1000/(1.73*AC101)</f>
        <v>13.323954645400564</v>
      </c>
      <c r="AD125" s="1280">
        <v>0.23580000000000001</v>
      </c>
      <c r="AE125" s="1282">
        <v>4.3200000000000002E-2</v>
      </c>
      <c r="AF125" s="1311">
        <f>SQRT(AG125^2+AH125^2)*1000/(1.73*AF101)</f>
        <v>11.438805967407941</v>
      </c>
      <c r="AG125" s="1280">
        <v>0.2016</v>
      </c>
      <c r="AH125" s="1282">
        <v>4.1399999999999999E-2</v>
      </c>
      <c r="AI125" s="1311">
        <f>SQRT(AJ125^2+AK125^2)*1000/(1.73*AI101)</f>
        <v>8.719442478705103</v>
      </c>
      <c r="AJ125" s="1280">
        <v>0.15180000000000002</v>
      </c>
      <c r="AK125" s="1282">
        <v>3.9600000000000003E-2</v>
      </c>
      <c r="AL125" s="1311">
        <f>SQRT(AM125^2+AN125^2)*1000/(1.73*AL101)</f>
        <v>7.0972050289497712</v>
      </c>
      <c r="AM125" s="1280">
        <v>0.1212</v>
      </c>
      <c r="AN125" s="1282">
        <v>4.02E-2</v>
      </c>
      <c r="AO125" s="1311">
        <f>SQRT(AP125^2+AQ125^2)*1000/(1.73*AO101)</f>
        <v>6.1630060632886057</v>
      </c>
      <c r="AP125" s="1280">
        <v>0.1038</v>
      </c>
      <c r="AQ125" s="1282">
        <v>3.9E-2</v>
      </c>
    </row>
    <row r="126" spans="1:43" ht="16.5" x14ac:dyDescent="0.25">
      <c r="A126" s="1312" t="s">
        <v>314</v>
      </c>
      <c r="B126" s="1313" t="s">
        <v>315</v>
      </c>
      <c r="C126" s="1314"/>
      <c r="D126" s="311"/>
      <c r="E126" s="312"/>
      <c r="F126" s="313"/>
      <c r="G126" s="314"/>
      <c r="H126" s="1311">
        <f>SQRT(I126^2+J126^2)*1000/(1.73*H109)</f>
        <v>8.8976476562139357</v>
      </c>
      <c r="I126" s="1280">
        <v>0.15480000000000002</v>
      </c>
      <c r="J126" s="1354">
        <v>4.0799999999999996E-2</v>
      </c>
      <c r="K126" s="1311">
        <f>SQRT(L126^2+M126^2)*1000/(1.73*K109)</f>
        <v>10.8543120938558</v>
      </c>
      <c r="L126" s="1280">
        <v>0.18930000000000002</v>
      </c>
      <c r="M126" s="1282">
        <v>4.8000000000000001E-2</v>
      </c>
      <c r="N126" s="1311">
        <f>SQRT(O126^2+P126^2)*1000/(1.73*N109)</f>
        <v>11.792628495359283</v>
      </c>
      <c r="O126" s="1280">
        <v>0.20610000000000001</v>
      </c>
      <c r="P126" s="1282">
        <v>5.04E-2</v>
      </c>
      <c r="Q126" s="1311">
        <f>SQRT(R126^2+S126^2)*1000/(1.73*Q109)</f>
        <v>11.699559793490826</v>
      </c>
      <c r="R126" s="1280">
        <v>0.20399999999999999</v>
      </c>
      <c r="S126" s="1282">
        <v>5.1900000000000009E-2</v>
      </c>
      <c r="T126" s="1311">
        <f>SQRT(U126^2+V126^2)*1000/(1.73*T109)</f>
        <v>10.81484565648393</v>
      </c>
      <c r="U126" s="1280">
        <v>0.18810000000000002</v>
      </c>
      <c r="V126" s="1282">
        <v>4.9799999999999997E-2</v>
      </c>
      <c r="W126" s="1311">
        <f>SQRT(X126^2+Y126^2)*1000/(1.73*W109)</f>
        <v>9.948389527322302</v>
      </c>
      <c r="X126" s="1280">
        <v>0.17369999999999999</v>
      </c>
      <c r="Y126" s="1282">
        <v>4.3200000000000002E-2</v>
      </c>
      <c r="Z126" s="1311">
        <f>SQRT(AA126^2+AB126^2)*1000/(1.73*Z109)</f>
        <v>9.8129237632597004</v>
      </c>
      <c r="AA126" s="1280">
        <v>0.17399999999999999</v>
      </c>
      <c r="AB126" s="1282">
        <v>3.8700000000000005E-2</v>
      </c>
      <c r="AC126" s="1311">
        <f>SQRT(AD126^2+AE126^2)*1000/(1.73*AC109)</f>
        <v>9.2571919090227031</v>
      </c>
      <c r="AD126" s="1280">
        <v>0.16350000000000001</v>
      </c>
      <c r="AE126" s="1282">
        <v>3.9299999999999995E-2</v>
      </c>
      <c r="AF126" s="1311">
        <f>SQRT(AG126^2+AH126^2)*1000/(1.73*AF109)</f>
        <v>8.6920734042471199</v>
      </c>
      <c r="AG126" s="1280">
        <v>0.15330000000000002</v>
      </c>
      <c r="AH126" s="1282">
        <v>3.78E-2</v>
      </c>
      <c r="AI126" s="1311">
        <f>SQRT(AJ126^2+AK126^2)*1000/(1.73*AI109)</f>
        <v>7.7790283966891334</v>
      </c>
      <c r="AJ126" s="1280">
        <v>0.1368</v>
      </c>
      <c r="AK126" s="1282">
        <v>3.5400000000000001E-2</v>
      </c>
      <c r="AL126" s="1311">
        <f>SQRT(AM126^2+AN126^2)*1000/(1.73*AL109)</f>
        <v>7.1870235171273142</v>
      </c>
      <c r="AM126" s="1280">
        <v>0.12720000000000001</v>
      </c>
      <c r="AN126" s="1282">
        <v>3.4500000000000003E-2</v>
      </c>
      <c r="AO126" s="1311">
        <f>SQRT(AP126^2+AQ126^2)*1000/(1.73*AO109)</f>
        <v>6.7813120028084564</v>
      </c>
      <c r="AP126" s="1280">
        <v>0.12030000000000002</v>
      </c>
      <c r="AQ126" s="1282">
        <v>3.15E-2</v>
      </c>
    </row>
    <row r="127" spans="1:43" ht="16.5" x14ac:dyDescent="0.25">
      <c r="A127" s="1312" t="s">
        <v>316</v>
      </c>
      <c r="B127" s="1313" t="s">
        <v>317</v>
      </c>
      <c r="C127" s="1314"/>
      <c r="D127" s="311"/>
      <c r="E127" s="312"/>
      <c r="F127" s="313"/>
      <c r="G127" s="314"/>
      <c r="H127" s="1311">
        <f>SQRT(I127^2+J127^2)*1000/(1.73*H109)</f>
        <v>17.381588022694235</v>
      </c>
      <c r="I127" s="1280">
        <v>0.30299999999999999</v>
      </c>
      <c r="J127" s="1354">
        <v>7.740000000000001E-2</v>
      </c>
      <c r="K127" s="1311">
        <f>SQRT(L127^2+M127^2)*1000/(1.73*K109)</f>
        <v>19.106601095036826</v>
      </c>
      <c r="L127" s="1280">
        <v>0.33479999999999999</v>
      </c>
      <c r="M127" s="1282">
        <v>7.8E-2</v>
      </c>
      <c r="N127" s="1311">
        <f>SQRT(O127^2+P127^2)*1000/(1.73*N109)</f>
        <v>19.087558575716205</v>
      </c>
      <c r="O127" s="1280">
        <v>0.33539999999999998</v>
      </c>
      <c r="P127" s="1282">
        <v>7.3799999999999991E-2</v>
      </c>
      <c r="Q127" s="1311">
        <f>SQRT(R127^2+S127^2)*1000/(1.73*Q109)</f>
        <v>19.67710688973137</v>
      </c>
      <c r="R127" s="1280">
        <v>0.34560000000000002</v>
      </c>
      <c r="S127" s="1282">
        <v>7.6799999999999993E-2</v>
      </c>
      <c r="T127" s="1311">
        <f>SQRT(U127^2+V127^2)*1000/(1.73*T109)</f>
        <v>20.863822007071715</v>
      </c>
      <c r="U127" s="1280">
        <v>0.36599999999999999</v>
      </c>
      <c r="V127" s="1282">
        <v>8.3400000000000002E-2</v>
      </c>
      <c r="W127" s="1311">
        <f>SQRT(X127^2+Y127^2)*1000/(1.73*W109)</f>
        <v>20.15026204033034</v>
      </c>
      <c r="X127" s="1280">
        <v>0.35520000000000002</v>
      </c>
      <c r="Y127" s="1282">
        <v>7.2599999999999998E-2</v>
      </c>
      <c r="Z127" s="1311">
        <f>SQRT(AA127^2+AB127^2)*1000/(1.73*Z109)</f>
        <v>20.169338636622953</v>
      </c>
      <c r="AA127" s="1280">
        <v>0.36060000000000003</v>
      </c>
      <c r="AB127" s="1282">
        <v>6.4799999999999996E-2</v>
      </c>
      <c r="AC127" s="1311">
        <f>SQRT(AD127^2+AE127^2)*1000/(1.73*AC109)</f>
        <v>18.692170739479277</v>
      </c>
      <c r="AD127" s="1280">
        <v>0.33420000000000005</v>
      </c>
      <c r="AE127" s="1282">
        <v>0.06</v>
      </c>
      <c r="AF127" s="1311">
        <f>SQRT(AG127^2+AH127^2)*1000/(1.73*AF109)</f>
        <v>16.350357412273215</v>
      </c>
      <c r="AG127" s="1280">
        <v>0.29160000000000003</v>
      </c>
      <c r="AH127" s="1282">
        <v>5.6400000000000006E-2</v>
      </c>
      <c r="AI127" s="1311">
        <f>SQRT(AJ127^2+AK127^2)*1000/(1.73*AI109)</f>
        <v>13.772631726074273</v>
      </c>
      <c r="AJ127" s="1280">
        <v>0.24360000000000001</v>
      </c>
      <c r="AK127" s="1282">
        <v>5.7000000000000002E-2</v>
      </c>
      <c r="AL127" s="1311">
        <f>SQRT(AM127^2+AN127^2)*1000/(1.73*AL109)</f>
        <v>11.645094689579924</v>
      </c>
      <c r="AM127" s="1280">
        <v>0.20580000000000001</v>
      </c>
      <c r="AN127" s="1282">
        <v>5.7000000000000002E-2</v>
      </c>
      <c r="AO127" s="1311">
        <f>SQRT(AP127^2+AQ127^2)*1000/(1.73*AO109)</f>
        <v>10.401588586629963</v>
      </c>
      <c r="AP127" s="1280">
        <v>0.18240000000000001</v>
      </c>
      <c r="AQ127" s="1282">
        <v>5.5799999999999995E-2</v>
      </c>
    </row>
    <row r="128" spans="1:43" ht="16.5" x14ac:dyDescent="0.25">
      <c r="A128" s="1312" t="s">
        <v>318</v>
      </c>
      <c r="B128" s="1313" t="s">
        <v>319</v>
      </c>
      <c r="C128" s="1314"/>
      <c r="D128" s="311"/>
      <c r="E128" s="312"/>
      <c r="F128" s="313"/>
      <c r="G128" s="314"/>
      <c r="H128" s="1311">
        <f>SQRT(I128^2+J128^2)*1000/(1.73*H109)</f>
        <v>3.1354360000559782</v>
      </c>
      <c r="I128" s="1280">
        <v>5.6399999999999999E-2</v>
      </c>
      <c r="J128" s="1354">
        <v>1.2000000000000001E-3</v>
      </c>
      <c r="K128" s="1311">
        <f>SQRT(L128^2+M128^2)*1000/(1.73*K109)</f>
        <v>4.7654034712039781</v>
      </c>
      <c r="L128" s="1280">
        <v>8.5199999999999984E-2</v>
      </c>
      <c r="M128" s="1282">
        <v>9.6000000000000009E-3</v>
      </c>
      <c r="N128" s="1311">
        <f>SQRT(O128^2+P128^2)*1000/(1.73*N109)</f>
        <v>5.07987746313818</v>
      </c>
      <c r="O128" s="1280">
        <v>9.1200000000000003E-2</v>
      </c>
      <c r="P128" s="1282">
        <v>6.0000000000000001E-3</v>
      </c>
      <c r="Q128" s="1311">
        <f>SQRT(R128^2+S128^2)*1000/(1.73*Q109)</f>
        <v>5.1154373667172912</v>
      </c>
      <c r="R128" s="1280">
        <v>9.1800000000000007E-2</v>
      </c>
      <c r="S128" s="1282">
        <v>6.6E-3</v>
      </c>
      <c r="T128" s="1311">
        <f>SQRT(U128^2+V128^2)*1000/(1.73*T109)</f>
        <v>5.4557621915076613</v>
      </c>
      <c r="U128" s="1280">
        <v>9.7800000000000012E-2</v>
      </c>
      <c r="V128" s="1282">
        <v>8.4000000000000012E-3</v>
      </c>
      <c r="W128" s="1311">
        <f>SQRT(X128^2+Y128^2)*1000/(1.73*W109)</f>
        <v>5.1567937163390951</v>
      </c>
      <c r="X128" s="1280">
        <v>9.240000000000001E-2</v>
      </c>
      <c r="Y128" s="1282">
        <v>8.4000000000000012E-3</v>
      </c>
      <c r="Z128" s="1311">
        <f>SQRT(AA128^2+AB128^2)*1000/(1.73*Z109)</f>
        <v>5.1047969366149069</v>
      </c>
      <c r="AA128" s="1280">
        <v>9.240000000000001E-2</v>
      </c>
      <c r="AB128" s="1282">
        <v>7.8000000000000005E-3</v>
      </c>
      <c r="AC128" s="1311">
        <f>SQRT(AD128^2+AE128^2)*1000/(1.73*AC109)</f>
        <v>4.899668146203445</v>
      </c>
      <c r="AD128" s="1280">
        <v>8.8800000000000004E-2</v>
      </c>
      <c r="AE128" s="1282">
        <v>6.0000000000000001E-3</v>
      </c>
      <c r="AF128" s="1311">
        <f>SQRT(AG128^2+AH128^2)*1000/(1.73*AF109)</f>
        <v>4.8478455899642974</v>
      </c>
      <c r="AG128" s="1280">
        <v>8.7599999999999997E-2</v>
      </c>
      <c r="AH128" s="1282">
        <v>8.9999999999999993E-3</v>
      </c>
      <c r="AI128" s="1311">
        <f>SQRT(AJ128^2+AK128^2)*1000/(1.73*AI109)</f>
        <v>4.4468743246362541</v>
      </c>
      <c r="AJ128" s="1280">
        <v>8.0399999999999999E-2</v>
      </c>
      <c r="AK128" s="1282">
        <v>7.8000000000000005E-3</v>
      </c>
      <c r="AL128" s="1311">
        <f>SQRT(AM128^2+AN128^2)*1000/(1.73*AL109)</f>
        <v>4.0829257253283453</v>
      </c>
      <c r="AM128" s="1280">
        <v>7.4400000000000008E-2</v>
      </c>
      <c r="AN128" s="1282">
        <v>8.4000000000000012E-3</v>
      </c>
      <c r="AO128" s="1311">
        <f>SQRT(AP128^2+AQ128^2)*1000/(1.73*AO109)</f>
        <v>3.8313310943320609</v>
      </c>
      <c r="AP128" s="1280">
        <v>6.9599999999999995E-2</v>
      </c>
      <c r="AQ128" s="1282">
        <v>9.5999999999999992E-3</v>
      </c>
    </row>
    <row r="129" spans="1:87" ht="16.5" x14ac:dyDescent="0.25">
      <c r="A129" s="1312" t="s">
        <v>320</v>
      </c>
      <c r="B129" s="1313" t="s">
        <v>321</v>
      </c>
      <c r="C129" s="1314"/>
      <c r="D129" s="311"/>
      <c r="E129" s="312"/>
      <c r="F129" s="313"/>
      <c r="G129" s="314"/>
      <c r="H129" s="1311">
        <f>SQRT(I129^2+J129^2)*1000/(1.73*H109)</f>
        <v>55.441645742939762</v>
      </c>
      <c r="I129" s="1280">
        <v>0.99240000000000006</v>
      </c>
      <c r="J129" s="1354">
        <v>0.10080000000000001</v>
      </c>
      <c r="K129" s="1311">
        <f>SQRT(L129^2+M129^2)*1000/(1.73*K109)</f>
        <v>56.483938533802402</v>
      </c>
      <c r="L129" s="1280">
        <v>1.0115999999999998</v>
      </c>
      <c r="M129" s="1282">
        <v>9.7199999999999995E-2</v>
      </c>
      <c r="N129" s="1311">
        <f>SQRT(O129^2+P129^2)*1000/(1.73*N109)</f>
        <v>57.986870007124821</v>
      </c>
      <c r="O129" s="1280">
        <v>1.0392000000000001</v>
      </c>
      <c r="P129" s="1282">
        <v>9.240000000000001E-2</v>
      </c>
      <c r="Q129" s="1311">
        <f>SQRT(R129^2+S129^2)*1000/(1.73*Q109)</f>
        <v>58.252611673910401</v>
      </c>
      <c r="R129" s="1280">
        <v>1.044</v>
      </c>
      <c r="S129" s="1282">
        <v>9.240000000000001E-2</v>
      </c>
      <c r="T129" s="1311">
        <f>SQRT(U129^2+V129^2)*1000/(1.73*T109)</f>
        <v>58.192100021216795</v>
      </c>
      <c r="U129" s="1280">
        <v>1.0428000000000002</v>
      </c>
      <c r="V129" s="1282">
        <v>9.3599999999999989E-2</v>
      </c>
      <c r="W129" s="1311">
        <f>SQRT(X129^2+Y129^2)*1000/(1.73*W109)</f>
        <v>56.453018697835773</v>
      </c>
      <c r="X129" s="1280">
        <v>1.0115999999999998</v>
      </c>
      <c r="Y129" s="1282">
        <v>9.1200000000000003E-2</v>
      </c>
      <c r="Z129" s="1311">
        <f>SQRT(AA129^2+AB129^2)*1000/(1.73*Z109)</f>
        <v>55.454826576794837</v>
      </c>
      <c r="AA129" s="1280">
        <v>1.0032000000000001</v>
      </c>
      <c r="AB129" s="1282">
        <v>9.1200000000000003E-2</v>
      </c>
      <c r="AC129" s="1311">
        <f>SQRT(AD129^2+AE129^2)*1000/(1.73*AC109)</f>
        <v>55.485706136369529</v>
      </c>
      <c r="AD129" s="1280">
        <v>1.0032000000000001</v>
      </c>
      <c r="AE129" s="1282">
        <v>9.7199999999999995E-2</v>
      </c>
      <c r="AF129" s="1311">
        <f>SQRT(AG129^2+AH129^2)*1000/(1.73*AF109)</f>
        <v>54.34275924044438</v>
      </c>
      <c r="AG129" s="1280">
        <v>0.98159999999999992</v>
      </c>
      <c r="AH129" s="1282">
        <v>0.10440000000000001</v>
      </c>
      <c r="AI129" s="1311">
        <f>SQRT(AJ129^2+AK129^2)*1000/(1.73*AI109)</f>
        <v>51.839914386039084</v>
      </c>
      <c r="AJ129" s="1280">
        <v>0.93600000000000005</v>
      </c>
      <c r="AK129" s="1282">
        <v>0.10319999999999999</v>
      </c>
      <c r="AL129" s="1311">
        <f>SQRT(AM129^2+AN129^2)*1000/(1.73*AL109)</f>
        <v>48.895197321389908</v>
      </c>
      <c r="AM129" s="1280">
        <v>0.89039999999999997</v>
      </c>
      <c r="AN129" s="1282">
        <v>0.1056</v>
      </c>
      <c r="AO129" s="1311">
        <f>SQRT(AP129^2+AQ129^2)*1000/(1.73*AO109)</f>
        <v>47.676745075701163</v>
      </c>
      <c r="AP129" s="1280">
        <v>0.86759999999999993</v>
      </c>
      <c r="AQ129" s="1282">
        <v>0.108</v>
      </c>
    </row>
    <row r="130" spans="1:87" ht="17.25" thickBot="1" x14ac:dyDescent="0.3">
      <c r="A130" s="1312" t="s">
        <v>322</v>
      </c>
      <c r="B130" s="1313" t="s">
        <v>323</v>
      </c>
      <c r="C130" s="1314"/>
      <c r="D130" s="311"/>
      <c r="E130" s="312"/>
      <c r="F130" s="313"/>
      <c r="G130" s="314"/>
      <c r="H130" s="1315">
        <f>SQRT(I130^2+J130^2)*1000/(1.73*H109)</f>
        <v>89.390622962198307</v>
      </c>
      <c r="I130" s="1280">
        <v>1.5780000000000001</v>
      </c>
      <c r="J130" s="1354">
        <v>0.31080000000000002</v>
      </c>
      <c r="K130" s="1315">
        <f>SQRT(L130^2+M130^2)*1000/(1.73*K109)</f>
        <v>94.558926500793604</v>
      </c>
      <c r="L130" s="1280">
        <v>1.6704000000000001</v>
      </c>
      <c r="M130" s="1282">
        <v>0.32280000000000003</v>
      </c>
      <c r="N130" s="1315">
        <f>SQRT(O130^2+P130^2)*1000/(1.73*N109)</f>
        <v>96.827284674461524</v>
      </c>
      <c r="O130" s="1280">
        <v>1.7124000000000001</v>
      </c>
      <c r="P130" s="1282">
        <v>0.32039999999999996</v>
      </c>
      <c r="Q130" s="1315">
        <f>SQRT(R130^2+S130^2)*1000/(1.73*Q109)</f>
        <v>97.560720598093027</v>
      </c>
      <c r="R130" s="1280">
        <v>1.7255999999999998</v>
      </c>
      <c r="S130" s="1282">
        <v>0.3216</v>
      </c>
      <c r="T130" s="1315">
        <f>SQRT(U130^2+V130^2)*1000/(1.73*T109)</f>
        <v>98.449016947244402</v>
      </c>
      <c r="U130" s="1280">
        <v>1.7435999999999998</v>
      </c>
      <c r="V130" s="1282">
        <v>0.312</v>
      </c>
      <c r="W130" s="1315">
        <f>SQRT(X130^2+Y130^2)*1000/(1.73*W109)</f>
        <v>97.602614506919451</v>
      </c>
      <c r="X130" s="1280">
        <v>1.7291999999999998</v>
      </c>
      <c r="Y130" s="1282">
        <v>0.30599999999999999</v>
      </c>
      <c r="Z130" s="1315">
        <f>SQRT(AA130^2+AB130^2)*1000/(1.73*Z109)</f>
        <v>78.351591517625621</v>
      </c>
      <c r="AA130" s="1280">
        <v>1.4064000000000001</v>
      </c>
      <c r="AB130" s="1282">
        <v>0.21839999999999998</v>
      </c>
      <c r="AC130" s="1315">
        <f>SQRT(AD130^2+AE130^2)*1000/(1.73*AC109)</f>
        <v>67.084069744010336</v>
      </c>
      <c r="AD130" s="1280">
        <v>1.2084000000000001</v>
      </c>
      <c r="AE130" s="1282">
        <v>0.15719999999999998</v>
      </c>
      <c r="AF130" s="1315">
        <f>SQRT(AG130^2+AH130^2)*1000/(1.73*AF109)</f>
        <v>57.502958382249822</v>
      </c>
      <c r="AG130" s="1280">
        <v>1.0344</v>
      </c>
      <c r="AH130" s="1282">
        <v>0.1452</v>
      </c>
      <c r="AI130" s="1315">
        <f>SQRT(AJ130^2+AK130^2)*1000/(1.73*AI109)</f>
        <v>49.321285837898998</v>
      </c>
      <c r="AJ130" s="1280">
        <v>0.88559999999999994</v>
      </c>
      <c r="AK130" s="1282">
        <v>0.13560000000000003</v>
      </c>
      <c r="AL130" s="1315">
        <f>SQRT(AM130^2+AN130^2)*1000/(1.73*AL109)</f>
        <v>41.740807645130133</v>
      </c>
      <c r="AM130" s="1280">
        <v>0.75479999999999992</v>
      </c>
      <c r="AN130" s="1282">
        <v>0.12719999999999998</v>
      </c>
      <c r="AO130" s="1315">
        <f>SQRT(AP130^2+AQ130^2)*1000/(1.73*AO109)</f>
        <v>37.892097388331322</v>
      </c>
      <c r="AP130" s="1280">
        <v>0.68400000000000005</v>
      </c>
      <c r="AQ130" s="1282">
        <v>0.12240000000000001</v>
      </c>
    </row>
    <row r="131" spans="1:87" ht="16.5" x14ac:dyDescent="0.25">
      <c r="A131" s="1822" t="s">
        <v>77</v>
      </c>
      <c r="B131" s="1823"/>
      <c r="C131" s="1823"/>
      <c r="D131" s="1823"/>
      <c r="E131" s="1823"/>
      <c r="F131" s="1823"/>
      <c r="G131" s="1847"/>
      <c r="H131" s="1316">
        <f>H121+H122+H123+H124+H125</f>
        <v>158.42369043479079</v>
      </c>
      <c r="I131" s="1317">
        <f>I121+I122+I123+I124+I125</f>
        <v>2.7949999999999999</v>
      </c>
      <c r="J131" s="1318">
        <f>J121+J122+J123+J124+J125</f>
        <v>0.32599999999999996</v>
      </c>
      <c r="K131" s="1316">
        <f>K121+K122+K123+K124+K125</f>
        <v>165.750111305941</v>
      </c>
      <c r="L131" s="1317">
        <f t="shared" ref="L131:AQ131" si="16">L121+L122+L123+L124+L125</f>
        <v>2.9211999999999998</v>
      </c>
      <c r="M131" s="1318">
        <f t="shared" si="16"/>
        <v>0.35779999999999995</v>
      </c>
      <c r="N131" s="1316">
        <f t="shared" si="16"/>
        <v>170.63929353843631</v>
      </c>
      <c r="O131" s="1317">
        <f t="shared" si="16"/>
        <v>3.0079999999999996</v>
      </c>
      <c r="P131" s="1318">
        <f t="shared" si="16"/>
        <v>0.36599999999999994</v>
      </c>
      <c r="Q131" s="1316">
        <f t="shared" si="16"/>
        <v>173.81921056444065</v>
      </c>
      <c r="R131" s="1317">
        <f t="shared" si="16"/>
        <v>3.0640000000000005</v>
      </c>
      <c r="S131" s="1318">
        <f t="shared" si="16"/>
        <v>0.37279999999999996</v>
      </c>
      <c r="T131" s="1316">
        <f t="shared" si="16"/>
        <v>176.24446346150015</v>
      </c>
      <c r="U131" s="1317">
        <f t="shared" si="16"/>
        <v>3.1084000000000001</v>
      </c>
      <c r="V131" s="1318">
        <f t="shared" si="16"/>
        <v>0.37400000000000005</v>
      </c>
      <c r="W131" s="1316">
        <f t="shared" si="16"/>
        <v>179.13940104566075</v>
      </c>
      <c r="X131" s="1317">
        <f t="shared" si="16"/>
        <v>3.1634000000000002</v>
      </c>
      <c r="Y131" s="1318">
        <f t="shared" si="16"/>
        <v>0.35620000000000007</v>
      </c>
      <c r="Z131" s="1316">
        <f t="shared" si="16"/>
        <v>170.53965660123237</v>
      </c>
      <c r="AA131" s="1317">
        <f t="shared" si="16"/>
        <v>3.0125999999999999</v>
      </c>
      <c r="AB131" s="1318">
        <f t="shared" si="16"/>
        <v>0.33099999999999996</v>
      </c>
      <c r="AC131" s="1316">
        <f t="shared" si="16"/>
        <v>156.49714164988256</v>
      </c>
      <c r="AD131" s="1317">
        <f t="shared" si="16"/>
        <v>2.7930000000000001</v>
      </c>
      <c r="AE131" s="1318">
        <f t="shared" si="16"/>
        <v>0.2908</v>
      </c>
      <c r="AF131" s="1316">
        <f t="shared" si="16"/>
        <v>140.76698049544115</v>
      </c>
      <c r="AG131" s="1317">
        <f t="shared" si="16"/>
        <v>2.5105999999999997</v>
      </c>
      <c r="AH131" s="1318">
        <f t="shared" si="16"/>
        <v>0.27</v>
      </c>
      <c r="AI131" s="1316">
        <f t="shared" si="16"/>
        <v>122.62552757047042</v>
      </c>
      <c r="AJ131" s="1317">
        <f t="shared" si="16"/>
        <v>2.1814</v>
      </c>
      <c r="AK131" s="1318">
        <f t="shared" si="16"/>
        <v>0.26140000000000002</v>
      </c>
      <c r="AL131" s="1316">
        <f t="shared" si="16"/>
        <v>107.95161172730319</v>
      </c>
      <c r="AM131" s="1317">
        <f t="shared" si="16"/>
        <v>1.915</v>
      </c>
      <c r="AN131" s="1318">
        <f t="shared" si="16"/>
        <v>0.25120000000000003</v>
      </c>
      <c r="AO131" s="1316">
        <f t="shared" si="16"/>
        <v>100.66949208472028</v>
      </c>
      <c r="AP131" s="1317">
        <f t="shared" si="16"/>
        <v>1.7810000000000001</v>
      </c>
      <c r="AQ131" s="1318">
        <f t="shared" si="16"/>
        <v>0.25159999999999999</v>
      </c>
    </row>
    <row r="132" spans="1:87" ht="17.25" thickBot="1" x14ac:dyDescent="0.3">
      <c r="A132" s="1825" t="s">
        <v>78</v>
      </c>
      <c r="B132" s="1826"/>
      <c r="C132" s="1826"/>
      <c r="D132" s="1826"/>
      <c r="E132" s="1826"/>
      <c r="F132" s="1826"/>
      <c r="G132" s="1853"/>
      <c r="H132" s="1319">
        <f>H130+H129+H128+H127+H126</f>
        <v>174.24694038410223</v>
      </c>
      <c r="I132" s="1320">
        <f>I130+I129+I128+I127+I126</f>
        <v>3.0846</v>
      </c>
      <c r="J132" s="1321">
        <f>J130+J129+J128+J127+J126</f>
        <v>0.53100000000000003</v>
      </c>
      <c r="K132" s="1319">
        <f>K130+K129+K128+K127+K126</f>
        <v>185.76918169469261</v>
      </c>
      <c r="L132" s="1320">
        <f t="shared" ref="L132:AQ132" si="17">L130+L129+L128+L127+L126</f>
        <v>3.2912999999999997</v>
      </c>
      <c r="M132" s="1321">
        <f t="shared" si="17"/>
        <v>0.55560000000000009</v>
      </c>
      <c r="N132" s="1319">
        <f t="shared" si="17"/>
        <v>190.7742192158</v>
      </c>
      <c r="O132" s="1320">
        <f t="shared" si="17"/>
        <v>3.3843000000000005</v>
      </c>
      <c r="P132" s="1321">
        <f t="shared" si="17"/>
        <v>0.54299999999999993</v>
      </c>
      <c r="Q132" s="1319">
        <f t="shared" si="17"/>
        <v>192.30543632194292</v>
      </c>
      <c r="R132" s="1320">
        <f t="shared" si="17"/>
        <v>3.411</v>
      </c>
      <c r="S132" s="1321">
        <f t="shared" si="17"/>
        <v>0.54930000000000001</v>
      </c>
      <c r="T132" s="1319">
        <f t="shared" si="17"/>
        <v>193.77554682352451</v>
      </c>
      <c r="U132" s="1320">
        <f t="shared" si="17"/>
        <v>3.4382999999999999</v>
      </c>
      <c r="V132" s="1321">
        <f t="shared" si="17"/>
        <v>0.54719999999999991</v>
      </c>
      <c r="W132" s="1319">
        <f t="shared" si="17"/>
        <v>189.31107848874697</v>
      </c>
      <c r="X132" s="1320">
        <f t="shared" si="17"/>
        <v>3.3620999999999999</v>
      </c>
      <c r="Y132" s="1321">
        <f t="shared" si="17"/>
        <v>0.52139999999999997</v>
      </c>
      <c r="Z132" s="1319">
        <f t="shared" si="17"/>
        <v>168.89347743091801</v>
      </c>
      <c r="AA132" s="1320">
        <f t="shared" si="17"/>
        <v>3.0366000000000004</v>
      </c>
      <c r="AB132" s="1321">
        <f t="shared" si="17"/>
        <v>0.4209</v>
      </c>
      <c r="AC132" s="1319">
        <f t="shared" si="17"/>
        <v>155.41880667508528</v>
      </c>
      <c r="AD132" s="1320">
        <f t="shared" si="17"/>
        <v>2.7981000000000003</v>
      </c>
      <c r="AE132" s="1321">
        <f t="shared" si="17"/>
        <v>0.35969999999999996</v>
      </c>
      <c r="AF132" s="1319">
        <f t="shared" si="17"/>
        <v>141.73599402917881</v>
      </c>
      <c r="AG132" s="1320">
        <f t="shared" si="17"/>
        <v>2.5485000000000002</v>
      </c>
      <c r="AH132" s="1321">
        <f t="shared" si="17"/>
        <v>0.3528</v>
      </c>
      <c r="AI132" s="1319">
        <f t="shared" si="17"/>
        <v>127.15973467133774</v>
      </c>
      <c r="AJ132" s="1320">
        <f t="shared" si="17"/>
        <v>2.2824</v>
      </c>
      <c r="AK132" s="1321">
        <f t="shared" si="17"/>
        <v>0.33900000000000002</v>
      </c>
      <c r="AL132" s="1319">
        <f t="shared" si="17"/>
        <v>113.55104889855562</v>
      </c>
      <c r="AM132" s="1320">
        <f t="shared" si="17"/>
        <v>2.0526</v>
      </c>
      <c r="AN132" s="1321">
        <f t="shared" si="17"/>
        <v>0.3327</v>
      </c>
      <c r="AO132" s="1319">
        <f t="shared" si="17"/>
        <v>106.58307414780298</v>
      </c>
      <c r="AP132" s="1320">
        <f t="shared" si="17"/>
        <v>1.9238999999999999</v>
      </c>
      <c r="AQ132" s="1321">
        <f t="shared" si="17"/>
        <v>0.32730000000000004</v>
      </c>
    </row>
    <row r="133" spans="1:87" ht="17.25" thickBot="1" x14ac:dyDescent="0.3">
      <c r="A133" s="1828" t="s">
        <v>79</v>
      </c>
      <c r="B133" s="1829"/>
      <c r="C133" s="1829"/>
      <c r="D133" s="1829"/>
      <c r="E133" s="1829"/>
      <c r="F133" s="1829"/>
      <c r="G133" s="1829"/>
      <c r="H133" s="1322">
        <f>H131+H132</f>
        <v>332.67063081889302</v>
      </c>
      <c r="I133" s="1323">
        <f t="shared" ref="I133:AQ133" si="18">I131+I132</f>
        <v>5.8795999999999999</v>
      </c>
      <c r="J133" s="1324">
        <f t="shared" si="18"/>
        <v>0.85699999999999998</v>
      </c>
      <c r="K133" s="1322">
        <f t="shared" si="18"/>
        <v>351.51929300063364</v>
      </c>
      <c r="L133" s="1323">
        <f t="shared" si="18"/>
        <v>6.2124999999999995</v>
      </c>
      <c r="M133" s="1324">
        <f t="shared" si="18"/>
        <v>0.91339999999999999</v>
      </c>
      <c r="N133" s="1322">
        <f t="shared" si="18"/>
        <v>361.41351275423631</v>
      </c>
      <c r="O133" s="1323">
        <f t="shared" si="18"/>
        <v>6.3923000000000005</v>
      </c>
      <c r="P133" s="1324">
        <f t="shared" si="18"/>
        <v>0.90899999999999981</v>
      </c>
      <c r="Q133" s="1322">
        <f t="shared" si="18"/>
        <v>366.12464688638357</v>
      </c>
      <c r="R133" s="1323">
        <f t="shared" si="18"/>
        <v>6.4750000000000005</v>
      </c>
      <c r="S133" s="1324">
        <f t="shared" si="18"/>
        <v>0.92209999999999992</v>
      </c>
      <c r="T133" s="1322">
        <f t="shared" si="18"/>
        <v>370.02001028502468</v>
      </c>
      <c r="U133" s="1323">
        <f t="shared" si="18"/>
        <v>6.5466999999999995</v>
      </c>
      <c r="V133" s="1324">
        <f t="shared" si="18"/>
        <v>0.92120000000000002</v>
      </c>
      <c r="W133" s="1322">
        <f t="shared" si="18"/>
        <v>368.45047953440769</v>
      </c>
      <c r="X133" s="1323">
        <f t="shared" si="18"/>
        <v>6.5255000000000001</v>
      </c>
      <c r="Y133" s="1324">
        <f t="shared" si="18"/>
        <v>0.87760000000000005</v>
      </c>
      <c r="Z133" s="1322">
        <f t="shared" si="18"/>
        <v>339.43313403215041</v>
      </c>
      <c r="AA133" s="1323">
        <f t="shared" si="18"/>
        <v>6.0492000000000008</v>
      </c>
      <c r="AB133" s="1324">
        <f t="shared" si="18"/>
        <v>0.75190000000000001</v>
      </c>
      <c r="AC133" s="1322">
        <f t="shared" si="18"/>
        <v>311.91594832496787</v>
      </c>
      <c r="AD133" s="1323">
        <f t="shared" si="18"/>
        <v>5.5911000000000008</v>
      </c>
      <c r="AE133" s="1324">
        <f t="shared" si="18"/>
        <v>0.65049999999999997</v>
      </c>
      <c r="AF133" s="1322">
        <f t="shared" si="18"/>
        <v>282.50297452461996</v>
      </c>
      <c r="AG133" s="1323">
        <f t="shared" si="18"/>
        <v>5.0590999999999999</v>
      </c>
      <c r="AH133" s="1324">
        <f t="shared" si="18"/>
        <v>0.62280000000000002</v>
      </c>
      <c r="AI133" s="1322">
        <f t="shared" si="18"/>
        <v>249.78526224180817</v>
      </c>
      <c r="AJ133" s="1323">
        <f t="shared" si="18"/>
        <v>4.4638</v>
      </c>
      <c r="AK133" s="1324">
        <f t="shared" si="18"/>
        <v>0.60040000000000004</v>
      </c>
      <c r="AL133" s="1322">
        <f t="shared" si="18"/>
        <v>221.50266062585882</v>
      </c>
      <c r="AM133" s="1323">
        <f t="shared" si="18"/>
        <v>3.9676</v>
      </c>
      <c r="AN133" s="1324">
        <f t="shared" si="18"/>
        <v>0.58390000000000009</v>
      </c>
      <c r="AO133" s="1322">
        <f t="shared" si="18"/>
        <v>207.25256623252324</v>
      </c>
      <c r="AP133" s="1323">
        <f t="shared" si="18"/>
        <v>3.7049000000000003</v>
      </c>
      <c r="AQ133" s="1324">
        <f t="shared" si="18"/>
        <v>0.57889999999999997</v>
      </c>
    </row>
    <row r="134" spans="1:87" ht="17.25" thickBot="1" x14ac:dyDescent="0.3">
      <c r="A134" s="332"/>
      <c r="B134" s="260"/>
      <c r="C134" s="289"/>
      <c r="D134" s="291"/>
      <c r="E134" s="292"/>
      <c r="F134" s="291"/>
      <c r="G134" s="292"/>
      <c r="H134" s="293"/>
      <c r="I134" s="291"/>
      <c r="J134" s="291"/>
      <c r="K134" s="293"/>
      <c r="L134" s="291"/>
      <c r="M134" s="291"/>
      <c r="N134" s="293"/>
      <c r="O134" s="291"/>
      <c r="P134" s="291"/>
      <c r="Q134" s="293"/>
      <c r="R134" s="291"/>
      <c r="S134" s="291"/>
      <c r="T134" s="293"/>
      <c r="U134" s="291"/>
      <c r="V134" s="291"/>
      <c r="W134" s="293"/>
      <c r="X134" s="291"/>
      <c r="Y134" s="291"/>
      <c r="Z134" s="293"/>
      <c r="AA134" s="291"/>
      <c r="AB134" s="291"/>
      <c r="AC134" s="293"/>
      <c r="AD134" s="291"/>
      <c r="AE134" s="291"/>
      <c r="AF134" s="293"/>
      <c r="AG134" s="291"/>
      <c r="AH134" s="291"/>
      <c r="AI134" s="293"/>
      <c r="AJ134" s="291"/>
      <c r="AK134" s="291"/>
      <c r="AL134" s="293"/>
      <c r="AM134" s="291"/>
      <c r="AN134" s="291"/>
      <c r="AO134" s="293"/>
      <c r="AP134" s="291"/>
      <c r="AQ134" s="291"/>
    </row>
    <row r="135" spans="1:87" ht="16.5" x14ac:dyDescent="0.25">
      <c r="A135" s="1800" t="s">
        <v>37</v>
      </c>
      <c r="B135" s="1801"/>
      <c r="C135" s="1801"/>
      <c r="D135" s="1770" t="s">
        <v>38</v>
      </c>
      <c r="E135" s="1771"/>
      <c r="F135" s="1771" t="s">
        <v>39</v>
      </c>
      <c r="G135" s="1772"/>
      <c r="H135" s="265" t="s">
        <v>17</v>
      </c>
      <c r="I135" s="266" t="s">
        <v>18</v>
      </c>
      <c r="J135" s="267" t="s">
        <v>19</v>
      </c>
      <c r="K135" s="265" t="s">
        <v>17</v>
      </c>
      <c r="L135" s="266" t="s">
        <v>18</v>
      </c>
      <c r="M135" s="267" t="s">
        <v>19</v>
      </c>
      <c r="N135" s="265" t="s">
        <v>17</v>
      </c>
      <c r="O135" s="266" t="s">
        <v>18</v>
      </c>
      <c r="P135" s="267" t="s">
        <v>19</v>
      </c>
      <c r="Q135" s="265" t="s">
        <v>17</v>
      </c>
      <c r="R135" s="266" t="s">
        <v>18</v>
      </c>
      <c r="S135" s="267" t="s">
        <v>19</v>
      </c>
      <c r="T135" s="265" t="s">
        <v>17</v>
      </c>
      <c r="U135" s="266" t="s">
        <v>18</v>
      </c>
      <c r="V135" s="267" t="s">
        <v>19</v>
      </c>
      <c r="W135" s="265" t="s">
        <v>17</v>
      </c>
      <c r="X135" s="266" t="s">
        <v>18</v>
      </c>
      <c r="Y135" s="267" t="s">
        <v>19</v>
      </c>
      <c r="Z135" s="265" t="s">
        <v>17</v>
      </c>
      <c r="AA135" s="266" t="s">
        <v>18</v>
      </c>
      <c r="AB135" s="267" t="s">
        <v>19</v>
      </c>
      <c r="AC135" s="265" t="s">
        <v>17</v>
      </c>
      <c r="AD135" s="266" t="s">
        <v>18</v>
      </c>
      <c r="AE135" s="267" t="s">
        <v>19</v>
      </c>
      <c r="AF135" s="265" t="s">
        <v>17</v>
      </c>
      <c r="AG135" s="266" t="s">
        <v>18</v>
      </c>
      <c r="AH135" s="267" t="s">
        <v>19</v>
      </c>
      <c r="AI135" s="265" t="s">
        <v>17</v>
      </c>
      <c r="AJ135" s="266" t="s">
        <v>18</v>
      </c>
      <c r="AK135" s="267" t="s">
        <v>19</v>
      </c>
      <c r="AL135" s="265" t="s">
        <v>17</v>
      </c>
      <c r="AM135" s="266" t="s">
        <v>18</v>
      </c>
      <c r="AN135" s="267" t="s">
        <v>19</v>
      </c>
      <c r="AO135" s="265" t="s">
        <v>17</v>
      </c>
      <c r="AP135" s="266" t="s">
        <v>18</v>
      </c>
      <c r="AQ135" s="267" t="s">
        <v>19</v>
      </c>
    </row>
    <row r="136" spans="1:87" ht="17.25" thickBot="1" x14ac:dyDescent="0.3">
      <c r="A136" s="1818" t="s">
        <v>324</v>
      </c>
      <c r="B136" s="1819"/>
      <c r="C136" s="1819"/>
      <c r="D136" s="294" t="s">
        <v>41</v>
      </c>
      <c r="E136" s="295" t="s">
        <v>42</v>
      </c>
      <c r="F136" s="296" t="s">
        <v>41</v>
      </c>
      <c r="G136" s="297" t="s">
        <v>42</v>
      </c>
      <c r="H136" s="268" t="s">
        <v>20</v>
      </c>
      <c r="I136" s="269" t="s">
        <v>21</v>
      </c>
      <c r="J136" s="270" t="s">
        <v>22</v>
      </c>
      <c r="K136" s="268" t="s">
        <v>20</v>
      </c>
      <c r="L136" s="269" t="s">
        <v>21</v>
      </c>
      <c r="M136" s="270" t="s">
        <v>22</v>
      </c>
      <c r="N136" s="268" t="s">
        <v>20</v>
      </c>
      <c r="O136" s="269" t="s">
        <v>21</v>
      </c>
      <c r="P136" s="270" t="s">
        <v>22</v>
      </c>
      <c r="Q136" s="268" t="s">
        <v>20</v>
      </c>
      <c r="R136" s="269" t="s">
        <v>21</v>
      </c>
      <c r="S136" s="270" t="s">
        <v>22</v>
      </c>
      <c r="T136" s="268" t="s">
        <v>20</v>
      </c>
      <c r="U136" s="269" t="s">
        <v>21</v>
      </c>
      <c r="V136" s="270" t="s">
        <v>22</v>
      </c>
      <c r="W136" s="268" t="s">
        <v>20</v>
      </c>
      <c r="X136" s="269" t="s">
        <v>21</v>
      </c>
      <c r="Y136" s="270" t="s">
        <v>22</v>
      </c>
      <c r="Z136" s="268" t="s">
        <v>20</v>
      </c>
      <c r="AA136" s="269" t="s">
        <v>21</v>
      </c>
      <c r="AB136" s="270" t="s">
        <v>22</v>
      </c>
      <c r="AC136" s="268" t="s">
        <v>20</v>
      </c>
      <c r="AD136" s="269" t="s">
        <v>21</v>
      </c>
      <c r="AE136" s="270" t="s">
        <v>22</v>
      </c>
      <c r="AF136" s="268" t="s">
        <v>20</v>
      </c>
      <c r="AG136" s="269" t="s">
        <v>21</v>
      </c>
      <c r="AH136" s="270" t="s">
        <v>22</v>
      </c>
      <c r="AI136" s="268" t="s">
        <v>20</v>
      </c>
      <c r="AJ136" s="269" t="s">
        <v>21</v>
      </c>
      <c r="AK136" s="270" t="s">
        <v>22</v>
      </c>
      <c r="AL136" s="268" t="s">
        <v>20</v>
      </c>
      <c r="AM136" s="269" t="s">
        <v>21</v>
      </c>
      <c r="AN136" s="270" t="s">
        <v>22</v>
      </c>
      <c r="AO136" s="268" t="s">
        <v>20</v>
      </c>
      <c r="AP136" s="269" t="s">
        <v>21</v>
      </c>
      <c r="AQ136" s="270" t="s">
        <v>22</v>
      </c>
    </row>
    <row r="137" spans="1:87" ht="16.5" x14ac:dyDescent="0.25">
      <c r="A137" s="1308" t="s">
        <v>43</v>
      </c>
      <c r="B137" s="1309" t="s">
        <v>325</v>
      </c>
      <c r="C137" s="1310"/>
      <c r="D137" s="301"/>
      <c r="E137" s="302"/>
      <c r="F137" s="303"/>
      <c r="G137" s="304"/>
      <c r="H137" s="1311">
        <f>SQRT(I137^2+J137^2)*1000/(1.73*H102)</f>
        <v>10.779873021889511</v>
      </c>
      <c r="I137" s="1280">
        <v>0.11376</v>
      </c>
      <c r="J137" s="1281">
        <v>0</v>
      </c>
      <c r="K137" s="1311">
        <f>SQRT(L137^2+M137^2)*1000/(1.73*K102)</f>
        <v>12.317732612343834</v>
      </c>
      <c r="L137" s="1280">
        <v>0.13211999999999999</v>
      </c>
      <c r="M137" s="1281">
        <v>0</v>
      </c>
      <c r="N137" s="1311">
        <f>SQRT(O137^2+P137^2)*1000/(1.73*N102)</f>
        <v>12.552675741189633</v>
      </c>
      <c r="O137" s="1280">
        <v>0.13464000000000001</v>
      </c>
      <c r="P137" s="1281">
        <v>0</v>
      </c>
      <c r="Q137" s="1311">
        <f>SQRT(R137^2+S137^2)*1000/(1.73*Q102)</f>
        <v>12.015662875256385</v>
      </c>
      <c r="R137" s="1280">
        <v>0.12887999999999999</v>
      </c>
      <c r="S137" s="1281">
        <v>0</v>
      </c>
      <c r="T137" s="1311">
        <f>SQRT(U137^2+V137^2)*1000/(1.73*T102)</f>
        <v>10.068991236248367</v>
      </c>
      <c r="U137" s="1280">
        <v>0.108</v>
      </c>
      <c r="V137" s="1281">
        <v>0</v>
      </c>
      <c r="W137" s="1311">
        <f>SQRT(X137^2+Y137^2)*1000/(1.73*W102)</f>
        <v>9.4984150661942923</v>
      </c>
      <c r="X137" s="1280">
        <v>0.10188</v>
      </c>
      <c r="Y137" s="1281">
        <v>0</v>
      </c>
      <c r="Z137" s="1311">
        <f>SQRT(AA137^2+AB137^2)*1000/(1.73*Z102)</f>
        <v>8.3578129441864881</v>
      </c>
      <c r="AA137" s="1280">
        <v>8.8200000000000001E-2</v>
      </c>
      <c r="AB137" s="1281">
        <v>0</v>
      </c>
      <c r="AC137" s="1311">
        <f>SQRT(AD137^2+AE137^2)*1000/(1.73*AC102)</f>
        <v>6.8568179664550373</v>
      </c>
      <c r="AD137" s="1280">
        <v>7.2359999999999994E-2</v>
      </c>
      <c r="AE137" s="1281">
        <v>0</v>
      </c>
      <c r="AF137" s="1311">
        <f>SQRT(AG137^2+AH137^2)*1000/(1.73*AF102)</f>
        <v>5.3365653552116354</v>
      </c>
      <c r="AG137" s="1280">
        <v>5.7239999999999999E-2</v>
      </c>
      <c r="AH137" s="1281">
        <v>0</v>
      </c>
      <c r="AI137" s="1311">
        <f>SQRT(AJ137^2+AK137^2)*1000/(1.73*AI102)</f>
        <v>4.564609360432593</v>
      </c>
      <c r="AJ137" s="1280">
        <v>4.8959999999999997E-2</v>
      </c>
      <c r="AK137" s="1281">
        <v>0</v>
      </c>
      <c r="AL137" s="1311">
        <f>SQRT(AM137^2+AN137^2)*1000/(1.73*AL102)</f>
        <v>4.6988625769159045</v>
      </c>
      <c r="AM137" s="1280">
        <v>5.04E-2</v>
      </c>
      <c r="AN137" s="1281">
        <v>0</v>
      </c>
      <c r="AO137" s="1311">
        <f>SQRT(AP137^2+AQ137^2)*1000/(1.73*AO102)</f>
        <v>4.8331157933992159</v>
      </c>
      <c r="AP137" s="1280">
        <v>5.1839999999999997E-2</v>
      </c>
      <c r="AQ137" s="1281">
        <v>0</v>
      </c>
    </row>
    <row r="138" spans="1:87" ht="16.5" x14ac:dyDescent="0.25">
      <c r="A138" s="1312" t="s">
        <v>45</v>
      </c>
      <c r="B138" s="1313" t="s">
        <v>326</v>
      </c>
      <c r="C138" s="1314"/>
      <c r="D138" s="311"/>
      <c r="E138" s="312"/>
      <c r="F138" s="313"/>
      <c r="G138" s="314"/>
      <c r="H138" s="1311">
        <f>SQRT(I138^2+J138^2)*1000/(1.73*H102)</f>
        <v>88.638064852938783</v>
      </c>
      <c r="I138" s="1280">
        <v>0.87480000000000002</v>
      </c>
      <c r="J138" s="1282">
        <v>0.33119999999999999</v>
      </c>
      <c r="K138" s="1311">
        <f>SQRT(L138^2+M138^2)*1000/(1.73*K102)</f>
        <v>88.170129167832513</v>
      </c>
      <c r="L138" s="1280">
        <v>0.88848000000000005</v>
      </c>
      <c r="M138" s="1282">
        <v>0.32400000000000001</v>
      </c>
      <c r="N138" s="1311">
        <f>SQRT(O138^2+P138^2)*1000/(1.73*N102)</f>
        <v>94.567669319352973</v>
      </c>
      <c r="O138" s="1280">
        <v>0.96264000000000005</v>
      </c>
      <c r="P138" s="1282">
        <v>0.31968000000000002</v>
      </c>
      <c r="Q138" s="1311">
        <f>SQRT(R138^2+S138^2)*1000/(1.73*Q102)</f>
        <v>84.403588888521142</v>
      </c>
      <c r="R138" s="1280">
        <v>0.85607999999999995</v>
      </c>
      <c r="S138" s="1282">
        <v>0.29448000000000002</v>
      </c>
      <c r="T138" s="1311">
        <f>SQRT(U138^2+V138^2)*1000/(1.73*T102)</f>
        <v>85.694812416946519</v>
      </c>
      <c r="U138" s="1280">
        <v>0.87263999999999997</v>
      </c>
      <c r="V138" s="1282">
        <v>0.28872000000000003</v>
      </c>
      <c r="W138" s="1311">
        <f>SQRT(X138^2+Y138^2)*1000/(1.73*W102)</f>
        <v>79.942914992919924</v>
      </c>
      <c r="X138" s="1280">
        <v>0.81215999999999999</v>
      </c>
      <c r="Y138" s="1282">
        <v>0.27503999999999995</v>
      </c>
      <c r="Z138" s="1311">
        <f>SQRT(AA138^2+AB138^2)*1000/(1.73*Z102)</f>
        <v>77.909937528965841</v>
      </c>
      <c r="AA138" s="1280">
        <v>0.77832000000000001</v>
      </c>
      <c r="AB138" s="1282">
        <v>0.26495999999999997</v>
      </c>
      <c r="AC138" s="1311">
        <f>SQRT(AD138^2+AE138^2)*1000/(1.73*AC102)</f>
        <v>73.209780555464562</v>
      </c>
      <c r="AD138" s="1280">
        <v>0.73007999999999995</v>
      </c>
      <c r="AE138" s="1282">
        <v>0.25272</v>
      </c>
      <c r="AF138" s="1311">
        <f>SQRT(AG138^2+AH138^2)*1000/(1.73*AF102)</f>
        <v>66.130646102434596</v>
      </c>
      <c r="AG138" s="1280">
        <v>0.66600000000000004</v>
      </c>
      <c r="AH138" s="1282">
        <v>0.24408000000000002</v>
      </c>
      <c r="AI138" s="1311">
        <f>SQRT(AJ138^2+AK138^2)*1000/(1.73*AI102)</f>
        <v>58.359434649317379</v>
      </c>
      <c r="AJ138" s="1280">
        <v>0.57672000000000001</v>
      </c>
      <c r="AK138" s="1282">
        <v>0.24336000000000002</v>
      </c>
      <c r="AL138" s="1311">
        <f>SQRT(AM138^2+AN138^2)*1000/(1.73*AL102)</f>
        <v>54.726961472566245</v>
      </c>
      <c r="AM138" s="1280">
        <v>0.53351999999999999</v>
      </c>
      <c r="AN138" s="1282">
        <v>0.24480000000000002</v>
      </c>
      <c r="AO138" s="1311">
        <f>SQRT(AP138^2+AQ138^2)*1000/(1.73*AO102)</f>
        <v>51.065395303315746</v>
      </c>
      <c r="AP138" s="1280">
        <v>0.49175999999999997</v>
      </c>
      <c r="AQ138" s="1282">
        <v>0.2412</v>
      </c>
    </row>
    <row r="139" spans="1:87" ht="16.5" x14ac:dyDescent="0.25">
      <c r="A139" s="1312" t="s">
        <v>55</v>
      </c>
      <c r="B139" s="1313" t="s">
        <v>327</v>
      </c>
      <c r="C139" s="1314"/>
      <c r="D139" s="311"/>
      <c r="E139" s="312"/>
      <c r="F139" s="313"/>
      <c r="G139" s="314"/>
      <c r="H139" s="1311">
        <f>SQRT(I139^2+J139^2)*1000/(1.73*H102)</f>
        <v>3.4417296202700403</v>
      </c>
      <c r="I139" s="1280">
        <v>3.5880000000000002E-2</v>
      </c>
      <c r="J139" s="1282">
        <v>5.6400000000000009E-3</v>
      </c>
      <c r="K139" s="1311">
        <f>SQRT(L139^2+M139^2)*1000/(1.73*K102)</f>
        <v>3.3992593036201373</v>
      </c>
      <c r="L139" s="1280">
        <v>3.5880000000000002E-2</v>
      </c>
      <c r="M139" s="1282">
        <v>6.4800000000000005E-3</v>
      </c>
      <c r="N139" s="1311">
        <f>SQRT(O139^2+P139^2)*1000/(1.73*N102)</f>
        <v>3.485865081953766</v>
      </c>
      <c r="O139" s="1280">
        <v>3.7080000000000002E-2</v>
      </c>
      <c r="P139" s="1282">
        <v>4.7999999999999996E-3</v>
      </c>
      <c r="Q139" s="1311">
        <f>SQRT(R139^2+S139^2)*1000/(1.73*Q102)</f>
        <v>4.711166332123562</v>
      </c>
      <c r="R139" s="1280">
        <v>5.0279999999999998E-2</v>
      </c>
      <c r="S139" s="1282">
        <v>5.0400000000000002E-3</v>
      </c>
      <c r="T139" s="1311">
        <f>SQRT(U139^2+V139^2)*1000/(1.73*T102)</f>
        <v>5.1409833224483226</v>
      </c>
      <c r="U139" s="1280">
        <v>5.4480000000000001E-2</v>
      </c>
      <c r="V139" s="1282">
        <v>8.5199999999999998E-3</v>
      </c>
      <c r="W139" s="1311">
        <f>SQRT(X139^2+Y139^2)*1000/(1.73*W102)</f>
        <v>3.899141810958747</v>
      </c>
      <c r="X139" s="1280">
        <v>4.0919999999999998E-2</v>
      </c>
      <c r="Y139" s="1282">
        <v>8.6400000000000001E-3</v>
      </c>
      <c r="Z139" s="1311">
        <f>SQRT(AA139^2+AB139^2)*1000/(1.73*Z102)</f>
        <v>3.9633394899648993</v>
      </c>
      <c r="AA139" s="1280">
        <v>4.0680000000000001E-2</v>
      </c>
      <c r="AB139" s="1282">
        <v>9.7199999999999995E-3</v>
      </c>
      <c r="AC139" s="1311">
        <f>SQRT(AD139^2+AE139^2)*1000/(1.73*AC102)</f>
        <v>4.2720670167819055</v>
      </c>
      <c r="AD139" s="1280">
        <v>4.3679999999999997E-2</v>
      </c>
      <c r="AE139" s="1282">
        <v>1.116E-2</v>
      </c>
      <c r="AF139" s="1311">
        <f>SQRT(AG139^2+AH139^2)*1000/(1.73*AF102)</f>
        <v>4.5534628247659779</v>
      </c>
      <c r="AG139" s="1280">
        <v>4.752E-2</v>
      </c>
      <c r="AH139" s="1282">
        <v>1.1280000000000002E-2</v>
      </c>
      <c r="AI139" s="1311">
        <f>SQRT(AJ139^2+AK139^2)*1000/(1.73*AI102)</f>
        <v>4.226208068447864</v>
      </c>
      <c r="AJ139" s="1280">
        <v>4.3679999999999997E-2</v>
      </c>
      <c r="AK139" s="1282">
        <v>1.2120000000000001E-2</v>
      </c>
      <c r="AL139" s="1311">
        <f>SQRT(AM139^2+AN139^2)*1000/(1.73*AL102)</f>
        <v>2.5842775516958687</v>
      </c>
      <c r="AM139" s="1280">
        <v>2.5319999999999999E-2</v>
      </c>
      <c r="AN139" s="1282">
        <v>1.1280000000000002E-2</v>
      </c>
      <c r="AO139" s="1311">
        <f>SQRT(AP139^2+AQ139^2)*1000/(1.73*AO102)</f>
        <v>2.5128932439175311</v>
      </c>
      <c r="AP139" s="1280">
        <v>2.5319999999999999E-2</v>
      </c>
      <c r="AQ139" s="1282">
        <v>9.2399999999999999E-3</v>
      </c>
    </row>
    <row r="140" spans="1:87" ht="16.5" x14ac:dyDescent="0.25">
      <c r="A140" s="1312" t="s">
        <v>161</v>
      </c>
      <c r="B140" s="1313" t="s">
        <v>328</v>
      </c>
      <c r="C140" s="1314"/>
      <c r="D140" s="311"/>
      <c r="E140" s="312"/>
      <c r="F140" s="313"/>
      <c r="G140" s="314"/>
      <c r="H140" s="1311">
        <f>SQRT(I140^2+J140^2)*1000/(1.73*H102)</f>
        <v>35.420712599247722</v>
      </c>
      <c r="I140" s="1280">
        <v>0.36324000000000001</v>
      </c>
      <c r="J140" s="1282">
        <v>8.8200000000000001E-2</v>
      </c>
      <c r="K140" s="1311">
        <f>SQRT(L140^2+M140^2)*1000/(1.73*K102)</f>
        <v>35.988408373804369</v>
      </c>
      <c r="L140" s="1280">
        <v>0.37475999999999998</v>
      </c>
      <c r="M140" s="1282">
        <v>9.2519999999999991E-2</v>
      </c>
      <c r="N140" s="1311">
        <f>SQRT(O140^2+P140^2)*1000/(1.73*N102)</f>
        <v>34.047221845926941</v>
      </c>
      <c r="O140" s="1280">
        <v>0.35279999999999995</v>
      </c>
      <c r="P140" s="1282">
        <v>9.4319999999999987E-2</v>
      </c>
      <c r="Q140" s="1311">
        <f>SQRT(R140^2+S140^2)*1000/(1.73*Q102)</f>
        <v>34.090950349251656</v>
      </c>
      <c r="R140" s="1280">
        <v>0.35279999999999995</v>
      </c>
      <c r="S140" s="1282">
        <v>9.6120000000000011E-2</v>
      </c>
      <c r="T140" s="1311">
        <f>SQRT(U140^2+V140^2)*1000/(1.73*T102)</f>
        <v>31.811001476966577</v>
      </c>
      <c r="U140" s="1280">
        <v>0.32832</v>
      </c>
      <c r="V140" s="1282">
        <v>9.287999999999999E-2</v>
      </c>
      <c r="W140" s="1311">
        <f>SQRT(X140^2+Y140^2)*1000/(1.73*W102)</f>
        <v>25.24632092930139</v>
      </c>
      <c r="X140" s="1280">
        <v>0.25992000000000004</v>
      </c>
      <c r="Y140" s="1282">
        <v>7.5960000000000014E-2</v>
      </c>
      <c r="Z140" s="1311">
        <f>SQRT(AA140^2+AB140^2)*1000/(1.73*Z102)</f>
        <v>16.842029373919669</v>
      </c>
      <c r="AA140" s="1280">
        <v>0.16955999999999999</v>
      </c>
      <c r="AB140" s="1282">
        <v>5.3280000000000001E-2</v>
      </c>
      <c r="AC140" s="1311">
        <f>SQRT(AD140^2+AE140^2)*1000/(1.73*AC102)</f>
        <v>13.954765793092065</v>
      </c>
      <c r="AD140" s="1280">
        <v>0.13824</v>
      </c>
      <c r="AE140" s="1282">
        <v>5.0760000000000007E-2</v>
      </c>
      <c r="AF140" s="1311">
        <f>SQRT(AG140^2+AH140^2)*1000/(1.73*AF102)</f>
        <v>11.617461508350072</v>
      </c>
      <c r="AG140" s="1280">
        <v>0.11412</v>
      </c>
      <c r="AH140" s="1282">
        <v>5.0040000000000001E-2</v>
      </c>
      <c r="AI140" s="1311">
        <f>SQRT(AJ140^2+AK140^2)*1000/(1.73*AI102)</f>
        <v>11.685863376989232</v>
      </c>
      <c r="AJ140" s="1280">
        <v>0.11412</v>
      </c>
      <c r="AK140" s="1282">
        <v>5.1840000000000004E-2</v>
      </c>
      <c r="AL140" s="1311">
        <f>SQRT(AM140^2+AN140^2)*1000/(1.73*AL102)</f>
        <v>9.825510387077383</v>
      </c>
      <c r="AM140" s="1280">
        <v>9.2159999999999992E-2</v>
      </c>
      <c r="AN140" s="1282">
        <v>5.1119999999999999E-2</v>
      </c>
      <c r="AO140" s="1311">
        <f>SQRT(AP140^2+AQ140^2)*1000/(1.73*AO102)</f>
        <v>9.8092739880703199</v>
      </c>
      <c r="AP140" s="1280">
        <v>9.2159999999999992E-2</v>
      </c>
      <c r="AQ140" s="1282">
        <v>5.076E-2</v>
      </c>
    </row>
    <row r="141" spans="1:87" ht="16.5" x14ac:dyDescent="0.25">
      <c r="A141" s="1312" t="s">
        <v>111</v>
      </c>
      <c r="B141" s="1313" t="s">
        <v>329</v>
      </c>
      <c r="C141" s="1314"/>
      <c r="D141" s="311"/>
      <c r="E141" s="312"/>
      <c r="F141" s="313"/>
      <c r="G141" s="314"/>
      <c r="H141" s="1311">
        <f>SQRT(I141^2+J141^2)*1000/(1.73*H102)</f>
        <v>0.69932720553397143</v>
      </c>
      <c r="I141" s="1329">
        <v>0</v>
      </c>
      <c r="J141" s="1282">
        <v>7.3800000000000003E-3</v>
      </c>
      <c r="K141" s="1311">
        <f>SQRT(L141^2+M141^2)*1000/(1.73*K102)</f>
        <v>0.7048293865373858</v>
      </c>
      <c r="L141" s="1329">
        <v>0</v>
      </c>
      <c r="M141" s="1282">
        <v>7.5600000000000007E-3</v>
      </c>
      <c r="N141" s="1311">
        <f>SQRT(O141^2+P141^2)*1000/(1.73*N102)</f>
        <v>0.67126608241655783</v>
      </c>
      <c r="O141" s="1329">
        <v>0</v>
      </c>
      <c r="P141" s="1282">
        <v>7.1999999999999998E-3</v>
      </c>
      <c r="Q141" s="1311">
        <f>SQRT(R141^2+S141^2)*1000/(1.73*Q102)</f>
        <v>0.70482938653738569</v>
      </c>
      <c r="R141" s="1329">
        <v>0</v>
      </c>
      <c r="S141" s="1282">
        <v>7.5599999999999999E-3</v>
      </c>
      <c r="T141" s="1311">
        <f>SQRT(U141^2+V141^2)*1000/(1.73*T102)</f>
        <v>0.68804773447697176</v>
      </c>
      <c r="U141" s="1329">
        <v>0</v>
      </c>
      <c r="V141" s="1282">
        <v>7.3800000000000003E-3</v>
      </c>
      <c r="W141" s="1311">
        <f>SQRT(X141^2+Y141^2)*1000/(1.73*W102)</f>
        <v>0.70482938653738569</v>
      </c>
      <c r="X141" s="1329">
        <v>0</v>
      </c>
      <c r="Y141" s="1282">
        <v>7.5599999999999999E-3</v>
      </c>
      <c r="Z141" s="1311">
        <f>SQRT(AA141^2+AB141^2)*1000/(1.73*Z102)</f>
        <v>0.69932720553397143</v>
      </c>
      <c r="AA141" s="1329">
        <v>0</v>
      </c>
      <c r="AB141" s="1282">
        <v>7.3800000000000003E-3</v>
      </c>
      <c r="AC141" s="1311">
        <f>SQRT(AD141^2+AE141^2)*1000/(1.73*AC102)</f>
        <v>0.71638396664455606</v>
      </c>
      <c r="AD141" s="1329">
        <v>0</v>
      </c>
      <c r="AE141" s="1282">
        <v>7.5599999999999999E-3</v>
      </c>
      <c r="AF141" s="1311">
        <f>SQRT(AG141^2+AH141^2)*1000/(1.73*AF102)</f>
        <v>0.70482938653738569</v>
      </c>
      <c r="AG141" s="1329">
        <v>0</v>
      </c>
      <c r="AH141" s="1282">
        <v>7.5599999999999999E-3</v>
      </c>
      <c r="AI141" s="1311">
        <f>SQRT(AJ141^2+AK141^2)*1000/(1.73*AI102)</f>
        <v>0.70482938653738569</v>
      </c>
      <c r="AJ141" s="1329">
        <v>0</v>
      </c>
      <c r="AK141" s="1282">
        <v>7.5599999999999999E-3</v>
      </c>
      <c r="AL141" s="1311">
        <f>SQRT(AM141^2+AN141^2)*1000/(1.73*AL102)</f>
        <v>0.72161103859779974</v>
      </c>
      <c r="AM141" s="1329">
        <v>0</v>
      </c>
      <c r="AN141" s="1282">
        <v>7.7400000000000004E-3</v>
      </c>
      <c r="AO141" s="1311">
        <f>SQRT(AP141^2+AQ141^2)*1000/(1.73*AO102)</f>
        <v>0.72161103859779974</v>
      </c>
      <c r="AP141" s="1329">
        <v>0</v>
      </c>
      <c r="AQ141" s="1282">
        <v>7.7400000000000004E-3</v>
      </c>
    </row>
    <row r="142" spans="1:87" ht="16.5" x14ac:dyDescent="0.25">
      <c r="A142" s="1312" t="s">
        <v>47</v>
      </c>
      <c r="B142" s="1313" t="s">
        <v>330</v>
      </c>
      <c r="C142" s="1314"/>
      <c r="D142" s="311"/>
      <c r="E142" s="312"/>
      <c r="F142" s="313"/>
      <c r="G142" s="314"/>
      <c r="H142" s="1311">
        <f>SQRT(I142^2+J142^2)*1000/(1.73*H102)</f>
        <v>10.665318714186546</v>
      </c>
      <c r="I142" s="1280">
        <v>0.10944</v>
      </c>
      <c r="J142" s="1282">
        <v>2.6280000000000001E-2</v>
      </c>
      <c r="K142" s="1311">
        <f>SQRT(L142^2+M142^2)*1000/(1.73*K102)</f>
        <v>11.14513974599704</v>
      </c>
      <c r="L142" s="1280">
        <v>0.11556</v>
      </c>
      <c r="M142" s="1282">
        <v>3.0600000000000002E-2</v>
      </c>
      <c r="N142" s="1311">
        <f>SQRT(O142^2+P142^2)*1000/(1.73*N102)</f>
        <v>12.283710784581874</v>
      </c>
      <c r="O142" s="1280">
        <v>0.1278</v>
      </c>
      <c r="P142" s="1282">
        <v>3.2039999999999999E-2</v>
      </c>
      <c r="Q142" s="1311">
        <f>SQRT(R142^2+S142^2)*1000/(1.73*Q102)</f>
        <v>11.171337926221872</v>
      </c>
      <c r="R142" s="1280">
        <v>0.11556</v>
      </c>
      <c r="S142" s="1282">
        <v>3.168E-2</v>
      </c>
      <c r="T142" s="1311">
        <f>SQRT(U142^2+V142^2)*1000/(1.73*T102)</f>
        <v>10.940607545741651</v>
      </c>
      <c r="U142" s="1280">
        <v>0.11375999999999999</v>
      </c>
      <c r="V142" s="1282">
        <v>2.8799999999999996E-2</v>
      </c>
      <c r="W142" s="1311">
        <f>SQRT(X142^2+Y142^2)*1000/(1.73*W102)</f>
        <v>9.6384553371933173</v>
      </c>
      <c r="X142" s="1280">
        <v>0.10008</v>
      </c>
      <c r="Y142" s="1282">
        <v>2.5920000000000002E-2</v>
      </c>
      <c r="Z142" s="1311">
        <f>SQRT(AA142^2+AB142^2)*1000/(1.73*Z102)</f>
        <v>8.0221920545621668</v>
      </c>
      <c r="AA142" s="1280">
        <v>8.1360000000000002E-2</v>
      </c>
      <c r="AB142" s="1282">
        <v>2.3399999999999997E-2</v>
      </c>
      <c r="AC142" s="1311">
        <f>SQRT(AD142^2+AE142^2)*1000/(1.73*AC102)</f>
        <v>7.9266789799297985</v>
      </c>
      <c r="AD142" s="1280">
        <v>8.1360000000000002E-2</v>
      </c>
      <c r="AE142" s="1282">
        <v>1.9439999999999999E-2</v>
      </c>
      <c r="AF142" s="1311">
        <f>SQRT(AG142^2+AH142^2)*1000/(1.73*AF102)</f>
        <v>7.8228423037299999</v>
      </c>
      <c r="AG142" s="1280">
        <v>8.1360000000000002E-2</v>
      </c>
      <c r="AH142" s="1282">
        <v>2.052E-2</v>
      </c>
      <c r="AI142" s="1311">
        <f>SQRT(AJ142^2+AK142^2)*1000/(1.73*AI102)</f>
        <v>7.0992537254356067</v>
      </c>
      <c r="AJ142" s="1280">
        <v>7.415999999999999E-2</v>
      </c>
      <c r="AK142" s="1282">
        <v>1.728E-2</v>
      </c>
      <c r="AL142" s="1311">
        <f>SQRT(AM142^2+AN142^2)*1000/(1.73*AL102)</f>
        <v>7.13920749290721</v>
      </c>
      <c r="AM142" s="1280">
        <v>7.415999999999999E-2</v>
      </c>
      <c r="AN142" s="1282">
        <v>1.908E-2</v>
      </c>
      <c r="AO142" s="1311">
        <f>SQRT(AP142^2+AQ142^2)*1000/(1.73*AO102)</f>
        <v>7.1309187073976803</v>
      </c>
      <c r="AP142" s="1280">
        <v>7.415999999999999E-2</v>
      </c>
      <c r="AQ142" s="1282">
        <v>1.8720000000000001E-2</v>
      </c>
      <c r="AZ142" s="1311" t="e">
        <f>SQRT(BA142^2+BB142^2)*1000/(1.73*AZ102)</f>
        <v>#DIV/0!</v>
      </c>
      <c r="BA142" s="1329">
        <v>0.14580000000000001</v>
      </c>
      <c r="BB142" s="1330">
        <v>5.364E-2</v>
      </c>
      <c r="BC142" s="1311" t="e">
        <f>SQRT(BD142^2+BE142^2)*1000/(1.73*BC102)</f>
        <v>#DIV/0!</v>
      </c>
      <c r="BD142" s="1329">
        <v>0.19475999999999999</v>
      </c>
      <c r="BE142" s="1330">
        <v>5.7599999999999991E-2</v>
      </c>
      <c r="BF142" s="1311" t="e">
        <f>SQRT(BG142^2+BH142^2)*1000/(1.73*BF102)</f>
        <v>#DIV/0!</v>
      </c>
      <c r="BG142" s="1329">
        <v>0.189</v>
      </c>
      <c r="BH142" s="1330">
        <v>5.1839999999999997E-2</v>
      </c>
      <c r="BI142" s="1311" t="e">
        <f>SQRT(BJ142^2+BK142^2)*1000/(1.73*BI102)</f>
        <v>#DIV/0!</v>
      </c>
      <c r="BJ142" s="1329">
        <v>0.18251999999999999</v>
      </c>
      <c r="BK142" s="1330">
        <v>4.9320000000000003E-2</v>
      </c>
      <c r="BL142" s="1311" t="e">
        <f>SQRT(BM142^2+BN142^2)*1000/(1.73*BL102)</f>
        <v>#DIV/0!</v>
      </c>
      <c r="BM142" s="1329">
        <v>0.16488</v>
      </c>
      <c r="BN142" s="1330">
        <v>4.9320000000000003E-2</v>
      </c>
      <c r="BO142" s="1311" t="e">
        <f>SQRT(BP142^2+BQ142^2)*1000/(1.73*BO102)</f>
        <v>#DIV/0!</v>
      </c>
      <c r="BP142" s="1329">
        <v>0.15336000000000002</v>
      </c>
      <c r="BQ142" s="1330">
        <v>4.8960000000000004E-2</v>
      </c>
      <c r="BR142" s="1311" t="e">
        <f>SQRT(BS142^2+BT142^2)*1000/(1.73*BR102)</f>
        <v>#DIV/0!</v>
      </c>
      <c r="BS142" s="1329">
        <v>0.14004000000000003</v>
      </c>
      <c r="BT142" s="1330">
        <v>4.428E-2</v>
      </c>
      <c r="BU142" s="1311" t="e">
        <f>SQRT(BV142^2+BW142^2)*1000/(1.73*BU102)</f>
        <v>#DIV/0!</v>
      </c>
      <c r="BV142" s="1329">
        <v>0.11988</v>
      </c>
      <c r="BW142" s="1330">
        <v>3.492E-2</v>
      </c>
      <c r="BX142" s="1311" t="e">
        <f>SQRT(BY142^2+BZ142^2)*1000/(1.73*BX102)</f>
        <v>#DIV/0!</v>
      </c>
      <c r="BY142" s="1329">
        <v>0.11556</v>
      </c>
      <c r="BZ142" s="1330">
        <v>3.5639999999999998E-2</v>
      </c>
      <c r="CA142" s="1311" t="e">
        <f>SQRT(CB142^2+CC142^2)*1000/(1.73*CA102)</f>
        <v>#DIV/0!</v>
      </c>
      <c r="CB142" s="1329">
        <v>0.11268</v>
      </c>
      <c r="CC142" s="1330">
        <v>3.8159999999999999E-2</v>
      </c>
      <c r="CD142" s="1311" t="e">
        <f>SQRT(CE142^2+CF142^2)*1000/(1.73*CD102)</f>
        <v>#DIV/0!</v>
      </c>
      <c r="CE142" s="1329">
        <v>0.11447999999999998</v>
      </c>
      <c r="CF142" s="1330">
        <v>4.0320000000000002E-2</v>
      </c>
      <c r="CG142" s="1311" t="e">
        <f>SQRT(CH142^2+CI142^2)*1000/(1.73*CG102)</f>
        <v>#DIV/0!</v>
      </c>
      <c r="CH142" s="1329">
        <v>0.11304</v>
      </c>
      <c r="CI142" s="1330">
        <v>3.9600000000000003E-2</v>
      </c>
    </row>
    <row r="143" spans="1:87" ht="16.5" x14ac:dyDescent="0.25">
      <c r="A143" s="1312" t="s">
        <v>114</v>
      </c>
      <c r="B143" s="1313" t="s">
        <v>331</v>
      </c>
      <c r="C143" s="1314"/>
      <c r="D143" s="311"/>
      <c r="E143" s="312"/>
      <c r="F143" s="313"/>
      <c r="G143" s="314"/>
      <c r="H143" s="1311">
        <f>SQRT(I143^2+J143^2)*1000/(1.73*H102)</f>
        <v>36.225926502348095</v>
      </c>
      <c r="I143" s="1280">
        <v>0.38015999999999994</v>
      </c>
      <c r="J143" s="1282">
        <v>4.0320000000000002E-2</v>
      </c>
      <c r="K143" s="1311">
        <f>SQRT(L143^2+M143^2)*1000/(1.73*K102)</f>
        <v>35.652397639282938</v>
      </c>
      <c r="L143" s="1280">
        <v>0.38015999999999994</v>
      </c>
      <c r="M143" s="1282">
        <v>4.1399999999999999E-2</v>
      </c>
      <c r="N143" s="1311">
        <f>SQRT(O143^2+P143^2)*1000/(1.73*N102)</f>
        <v>36.222129853384068</v>
      </c>
      <c r="O143" s="1280">
        <v>0.38663999999999998</v>
      </c>
      <c r="P143" s="1282">
        <v>3.8159999999999999E-2</v>
      </c>
      <c r="Q143" s="1311">
        <f>SQRT(R143^2+S143^2)*1000/(1.73*Q102)</f>
        <v>35.624328788461952</v>
      </c>
      <c r="R143" s="1280">
        <v>0.38015999999999994</v>
      </c>
      <c r="S143" s="1282">
        <v>3.8519999999999999E-2</v>
      </c>
      <c r="T143" s="1311">
        <f>SQRT(U143^2+V143^2)*1000/(1.73*T102)</f>
        <v>35.582991290662093</v>
      </c>
      <c r="U143" s="1280">
        <v>0.38015999999999994</v>
      </c>
      <c r="V143" s="1282">
        <v>3.3840000000000002E-2</v>
      </c>
      <c r="W143" s="1311">
        <f>SQRT(X143^2+Y143^2)*1000/(1.73*W102)</f>
        <v>32.234928365064818</v>
      </c>
      <c r="X143" s="1280">
        <v>0.34451999999999999</v>
      </c>
      <c r="Y143" s="1282">
        <v>2.9159999999999995E-2</v>
      </c>
      <c r="Z143" s="1311">
        <f>SQRT(AA143^2+AB143^2)*1000/(1.73*Z102)</f>
        <v>32.749425515797526</v>
      </c>
      <c r="AA143" s="1280">
        <v>0.34451999999999999</v>
      </c>
      <c r="AB143" s="1282">
        <v>2.7359999999999999E-2</v>
      </c>
      <c r="AC143" s="1311">
        <f>SQRT(AD143^2+AE143^2)*1000/(1.73*AC102)</f>
        <v>31.715853656304834</v>
      </c>
      <c r="AD143" s="1280">
        <v>0.33372000000000002</v>
      </c>
      <c r="AE143" s="1282">
        <v>2.5560000000000003E-2</v>
      </c>
      <c r="AF143" s="1311">
        <f>SQRT(AG143^2+AH143^2)*1000/(1.73*AF102)</f>
        <v>26.515647525722198</v>
      </c>
      <c r="AG143" s="1280">
        <v>0.28332000000000002</v>
      </c>
      <c r="AH143" s="1282">
        <v>2.4840000000000001E-2</v>
      </c>
      <c r="AI143" s="1311">
        <f>SQRT(AJ143^2+AK143^2)*1000/(1.73*AI102)</f>
        <v>24.16357440874884</v>
      </c>
      <c r="AJ143" s="1280">
        <v>0.25812000000000002</v>
      </c>
      <c r="AK143" s="1282">
        <v>2.3399999999999997E-2</v>
      </c>
      <c r="AL143" s="1311">
        <f>SQRT(AM143^2+AN143^2)*1000/(1.73*AL102)</f>
        <v>22.717001994643258</v>
      </c>
      <c r="AM143" s="1280">
        <v>0.24227999999999997</v>
      </c>
      <c r="AN143" s="1282">
        <v>2.5920000000000002E-2</v>
      </c>
      <c r="AO143" s="1311">
        <f>SQRT(AP143^2+AQ143^2)*1000/(1.73*AO102)</f>
        <v>22.727933563981406</v>
      </c>
      <c r="AP143" s="1280">
        <v>0.24227999999999997</v>
      </c>
      <c r="AQ143" s="1282">
        <v>2.7E-2</v>
      </c>
      <c r="AZ143" s="1311" t="e">
        <f>SQRT(BA143^2+BB143^2)*1000/(1.73*AZ102)</f>
        <v>#DIV/0!</v>
      </c>
      <c r="BA143" s="1329">
        <v>0.37620000000000003</v>
      </c>
      <c r="BB143" s="1330">
        <v>0.11303999999999999</v>
      </c>
      <c r="BC143" s="1311" t="e">
        <f>SQRT(BD143^2+BE143^2)*1000/(1.73*BC102)</f>
        <v>#DIV/0!</v>
      </c>
      <c r="BD143" s="1329">
        <v>0.38844000000000001</v>
      </c>
      <c r="BE143" s="1330">
        <v>0.1206</v>
      </c>
      <c r="BF143" s="1311" t="e">
        <f>SQRT(BG143^2+BH143^2)*1000/(1.73*BF102)</f>
        <v>#DIV/0!</v>
      </c>
      <c r="BG143" s="1329">
        <v>0.38627999999999996</v>
      </c>
      <c r="BH143" s="1330">
        <v>0.11268</v>
      </c>
      <c r="BI143" s="1311" t="e">
        <f>SQRT(BJ143^2+BK143^2)*1000/(1.73*BI102)</f>
        <v>#DIV/0!</v>
      </c>
      <c r="BJ143" s="1329">
        <v>0.42372000000000004</v>
      </c>
      <c r="BK143" s="1330">
        <v>0.12959999999999999</v>
      </c>
      <c r="BL143" s="1311" t="e">
        <f>SQRT(BM143^2+BN143^2)*1000/(1.73*BL102)</f>
        <v>#DIV/0!</v>
      </c>
      <c r="BM143" s="1329">
        <v>0.44639999999999996</v>
      </c>
      <c r="BN143" s="1330">
        <v>0.12744</v>
      </c>
      <c r="BO143" s="1311" t="e">
        <f>SQRT(BP143^2+BQ143^2)*1000/(1.73*BO102)</f>
        <v>#DIV/0!</v>
      </c>
      <c r="BP143" s="1329">
        <v>0.46656000000039999</v>
      </c>
      <c r="BQ143" s="1330">
        <v>0.11772000000000001</v>
      </c>
      <c r="BR143" s="1311" t="e">
        <f>SQRT(BS143^2+BT143^2)*1000/(1.73*BR102)</f>
        <v>#DIV/0!</v>
      </c>
      <c r="BS143" s="1329">
        <v>0.49859999999959997</v>
      </c>
      <c r="BT143" s="1330">
        <v>0.11627999999999999</v>
      </c>
      <c r="BU143" s="1311" t="e">
        <f>SQRT(BV143^2+BW143^2)*1000/(1.73*BU102)</f>
        <v>#DIV/0!</v>
      </c>
      <c r="BV143" s="1329">
        <v>0.51227999999999996</v>
      </c>
      <c r="BW143" s="1330">
        <v>0.11159999999999999</v>
      </c>
      <c r="BX143" s="1311" t="e">
        <f>SQRT(BY143^2+BZ143^2)*1000/(1.73*BX102)</f>
        <v>#DIV/0!</v>
      </c>
      <c r="BY143" s="1329">
        <v>0.48815999999999998</v>
      </c>
      <c r="BZ143" s="1330">
        <v>0.10403999999999999</v>
      </c>
      <c r="CA143" s="1311" t="e">
        <f>SQRT(CB143^2+CC143^2)*1000/(1.73*CA102)</f>
        <v>#DIV/0!</v>
      </c>
      <c r="CB143" s="1329">
        <v>0.40715999999999997</v>
      </c>
      <c r="CC143" s="1330">
        <v>0.10044</v>
      </c>
      <c r="CD143" s="1311" t="e">
        <f>SQRT(CE143^2+CF143^2)*1000/(1.73*CD102)</f>
        <v>#DIV/0!</v>
      </c>
      <c r="CE143" s="1329">
        <v>0.33156000000000002</v>
      </c>
      <c r="CF143" s="1330">
        <v>9.1079999999999994E-2</v>
      </c>
      <c r="CG143" s="1311" t="e">
        <f>SQRT(CH143^2+CI143^2)*1000/(1.73*CG102)</f>
        <v>#DIV/0!</v>
      </c>
      <c r="CH143" s="1329">
        <v>0.26208000000000004</v>
      </c>
      <c r="CI143" s="1330">
        <v>8.5319999999999993E-2</v>
      </c>
    </row>
    <row r="144" spans="1:87" ht="16.5" x14ac:dyDescent="0.25">
      <c r="A144" s="1312" t="s">
        <v>71</v>
      </c>
      <c r="B144" s="1313" t="s">
        <v>332</v>
      </c>
      <c r="C144" s="1314"/>
      <c r="D144" s="311"/>
      <c r="E144" s="312"/>
      <c r="F144" s="313"/>
      <c r="G144" s="314"/>
      <c r="H144" s="1311">
        <f>SQRT(I144^2+J144^2)*1000/(1.73*H102)</f>
        <v>34.592961821755914</v>
      </c>
      <c r="I144" s="1280">
        <v>0.35675999999999997</v>
      </c>
      <c r="J144" s="1282">
        <v>7.740000000000001E-2</v>
      </c>
      <c r="K144" s="1311">
        <f>SQRT(L144^2+M144^2)*1000/(1.73*K102)</f>
        <v>32.240519307597744</v>
      </c>
      <c r="L144" s="1280">
        <v>0.33876000000000001</v>
      </c>
      <c r="M144" s="1282">
        <v>6.9479999999999986E-2</v>
      </c>
      <c r="N144" s="1311">
        <f>SQRT(O144^2+P144^2)*1000/(1.73*N102)</f>
        <v>30.722599017522096</v>
      </c>
      <c r="O144" s="1280">
        <v>0.32400000000000001</v>
      </c>
      <c r="P144" s="1282">
        <v>6.0120000000000007E-2</v>
      </c>
      <c r="Q144" s="1311">
        <f>SQRT(R144^2+S144^2)*1000/(1.73*Q102)</f>
        <v>30.657391478954121</v>
      </c>
      <c r="R144" s="1280">
        <v>0.32400000000000001</v>
      </c>
      <c r="S144" s="1282">
        <v>5.6159999999999995E-2</v>
      </c>
      <c r="T144" s="1311">
        <f>SQRT(U144^2+V144^2)*1000/(1.73*T102)</f>
        <v>28.593433511134901</v>
      </c>
      <c r="U144" s="1280">
        <v>0.30275999999999997</v>
      </c>
      <c r="V144" s="1282">
        <v>4.8959999999999997E-2</v>
      </c>
      <c r="W144" s="1311">
        <f>SQRT(X144^2+Y144^2)*1000/(1.73*W102)</f>
        <v>27.649685422807568</v>
      </c>
      <c r="X144" s="1280">
        <v>0.29268</v>
      </c>
      <c r="Y144" s="1282">
        <v>4.7879999999999992E-2</v>
      </c>
      <c r="Z144" s="1311">
        <f>SQRT(AA144^2+AB144^2)*1000/(1.73*Z102)</f>
        <v>25.310417406613624</v>
      </c>
      <c r="AA144" s="1280">
        <v>0.26244000000000001</v>
      </c>
      <c r="AB144" s="1282">
        <v>4.9680000000000002E-2</v>
      </c>
      <c r="AC144" s="1311">
        <f>SQRT(AD144^2+AE144^2)*1000/(1.73*AC102)</f>
        <v>23.725850475644343</v>
      </c>
      <c r="AD144" s="1280">
        <v>0.24480000000000002</v>
      </c>
      <c r="AE144" s="1282">
        <v>5.2560000000000003E-2</v>
      </c>
      <c r="AF144" s="1311">
        <f>SQRT(AG144^2+AH144^2)*1000/(1.73*AF102)</f>
        <v>19.504178655581516</v>
      </c>
      <c r="AG144" s="1280">
        <v>0.20304000000000003</v>
      </c>
      <c r="AH144" s="1282">
        <v>5.04E-2</v>
      </c>
      <c r="AI144" s="1311">
        <f>SQRT(AJ144^2+AK144^2)*1000/(1.73*AI102)</f>
        <v>17.06264105888544</v>
      </c>
      <c r="AJ144" s="1280">
        <v>0.17604</v>
      </c>
      <c r="AK144" s="1282">
        <v>5.0040000000000001E-2</v>
      </c>
      <c r="AL144" s="1311">
        <f>SQRT(AM144^2+AN144^2)*1000/(1.73*AL102)</f>
        <v>14.721134548429387</v>
      </c>
      <c r="AM144" s="1280">
        <v>0.14976</v>
      </c>
      <c r="AN144" s="1282">
        <v>5.0040000000000001E-2</v>
      </c>
      <c r="AO144" s="1311">
        <f>SQRT(AP144^2+AQ144^2)*1000/(1.73*AO102)</f>
        <v>13.156173044639353</v>
      </c>
      <c r="AP144" s="1280">
        <v>0.13248000000000001</v>
      </c>
      <c r="AQ144" s="1282">
        <v>4.8600000000000004E-2</v>
      </c>
    </row>
    <row r="145" spans="1:87" ht="16.5" x14ac:dyDescent="0.25">
      <c r="A145" s="1312" t="s">
        <v>51</v>
      </c>
      <c r="B145" s="1313" t="s">
        <v>333</v>
      </c>
      <c r="C145" s="1314"/>
      <c r="D145" s="311"/>
      <c r="E145" s="312"/>
      <c r="F145" s="313"/>
      <c r="G145" s="314"/>
      <c r="H145" s="1311">
        <f>SQRT(I145^2+J145^2)*1000/(1.73*H102)</f>
        <v>99.914599002839807</v>
      </c>
      <c r="I145" s="1280">
        <v>0.99324000000000001</v>
      </c>
      <c r="J145" s="1282">
        <v>0.35387999999999997</v>
      </c>
      <c r="K145" s="1311">
        <f>SQRT(L145^2+M145^2)*1000/(1.73*K102)</f>
        <v>101.50911577659568</v>
      </c>
      <c r="L145" s="1280">
        <v>1.03356</v>
      </c>
      <c r="M145" s="1282">
        <v>0.34236</v>
      </c>
      <c r="N145" s="1311">
        <f>SQRT(O145^2+P145^2)*1000/(1.73*N102)</f>
        <v>101.08813662972628</v>
      </c>
      <c r="O145" s="1280">
        <v>1.0256399999999999</v>
      </c>
      <c r="P145" s="1282">
        <v>0.35172000000000003</v>
      </c>
      <c r="Q145" s="1311">
        <f>SQRT(R145^2+S145^2)*1000/(1.73*Q102)</f>
        <v>94.442688823975928</v>
      </c>
      <c r="R145" s="1280">
        <v>0.95868000000000009</v>
      </c>
      <c r="S145" s="1282">
        <v>0.32724000000000003</v>
      </c>
      <c r="T145" s="1311">
        <f>SQRT(U145^2+V145^2)*1000/(1.73*T102)</f>
        <v>94.007172056956179</v>
      </c>
      <c r="U145" s="1280">
        <v>0.95868000000000009</v>
      </c>
      <c r="V145" s="1282">
        <v>0.31248000000000004</v>
      </c>
      <c r="W145" s="1311">
        <f>SQRT(X145^2+Y145^2)*1000/(1.73*W102)</f>
        <v>87.53104445932118</v>
      </c>
      <c r="X145" s="1280">
        <v>0.88992000000000004</v>
      </c>
      <c r="Y145" s="1282">
        <v>0.29915999999999998</v>
      </c>
      <c r="Z145" s="1311">
        <f>SQRT(AA145^2+AB145^2)*1000/(1.73*Z102)</f>
        <v>90.814200751041113</v>
      </c>
      <c r="AA145" s="1280">
        <v>0.90360000000000007</v>
      </c>
      <c r="AB145" s="1282">
        <v>0.31931999999999999</v>
      </c>
      <c r="AC145" s="1311">
        <f>SQRT(AD145^2+AE145^2)*1000/(1.73*AC102)</f>
        <v>87.08846158968457</v>
      </c>
      <c r="AD145" s="1280">
        <v>0.86724000000000001</v>
      </c>
      <c r="AE145" s="1282">
        <v>0.30419999999999997</v>
      </c>
      <c r="AF145" s="1311">
        <f>SQRT(AG145^2+AH145^2)*1000/(1.73*AF102)</f>
        <v>86.840073145416355</v>
      </c>
      <c r="AG145" s="1280">
        <v>0.87912000000000001</v>
      </c>
      <c r="AH145" s="1282">
        <v>0.30780000000000002</v>
      </c>
      <c r="AI145" s="1311">
        <f>SQRT(AJ145^2+AK145^2)*1000/(1.73*AI102)</f>
        <v>86.973997289454601</v>
      </c>
      <c r="AJ145" s="1280">
        <v>0.87912000000000001</v>
      </c>
      <c r="AK145" s="1282">
        <v>0.31212000000000001</v>
      </c>
      <c r="AL145" s="1311">
        <f>SQRT(AM145^2+AN145^2)*1000/(1.73*AL102)</f>
        <v>72.823715663668423</v>
      </c>
      <c r="AM145" s="1280">
        <v>0.74339999999999995</v>
      </c>
      <c r="AN145" s="1282">
        <v>0.23976</v>
      </c>
      <c r="AO145" s="1311">
        <f>SQRT(AP145^2+AQ145^2)*1000/(1.73*AO102)</f>
        <v>66.139724810466717</v>
      </c>
      <c r="AP145" s="1280">
        <v>0.67788000000000004</v>
      </c>
      <c r="AQ145" s="1282">
        <v>0.20916000000000001</v>
      </c>
    </row>
    <row r="146" spans="1:87" ht="16.5" x14ac:dyDescent="0.25">
      <c r="A146" s="1312" t="s">
        <v>53</v>
      </c>
      <c r="B146" s="1313" t="s">
        <v>334</v>
      </c>
      <c r="C146" s="1314"/>
      <c r="D146" s="311"/>
      <c r="E146" s="312"/>
      <c r="F146" s="313"/>
      <c r="G146" s="314"/>
      <c r="H146" s="1311">
        <f>SQRT(I146^2+J146^2)*1000/(1.73*H102)</f>
        <v>1.4668814555102816</v>
      </c>
      <c r="I146" s="1329">
        <v>0</v>
      </c>
      <c r="J146" s="1282">
        <v>1.5480000000000001E-2</v>
      </c>
      <c r="K146" s="1311">
        <f>SQRT(L146^2+M146^2)*1000/(1.73*K102)</f>
        <v>1.4767853813164273</v>
      </c>
      <c r="L146" s="1329">
        <v>0</v>
      </c>
      <c r="M146" s="1282">
        <v>1.584E-2</v>
      </c>
      <c r="N146" s="1311">
        <f>SQRT(O146^2+P146^2)*1000/(1.73*N102)</f>
        <v>1.4767853813164273</v>
      </c>
      <c r="O146" s="1329">
        <v>0</v>
      </c>
      <c r="P146" s="1282">
        <v>1.584E-2</v>
      </c>
      <c r="Q146" s="1311">
        <f>SQRT(R146^2+S146^2)*1000/(1.73*Q102)</f>
        <v>1.4767853813164273</v>
      </c>
      <c r="R146" s="1329">
        <v>0</v>
      </c>
      <c r="S146" s="1282">
        <v>1.584E-2</v>
      </c>
      <c r="T146" s="1311">
        <f>SQRT(U146^2+V146^2)*1000/(1.73*T102)</f>
        <v>1.4432220771955995</v>
      </c>
      <c r="U146" s="1329">
        <v>0</v>
      </c>
      <c r="V146" s="1282">
        <v>1.5480000000000001E-2</v>
      </c>
      <c r="W146" s="1311">
        <f>SQRT(X146^2+Y146^2)*1000/(1.73*W102)</f>
        <v>1.510348685437255</v>
      </c>
      <c r="X146" s="1329">
        <v>0</v>
      </c>
      <c r="Y146" s="1282">
        <v>1.6199999999999999E-2</v>
      </c>
      <c r="Z146" s="1311">
        <f>SQRT(AA146^2+AB146^2)*1000/(1.73*Z102)</f>
        <v>1.5009949777314509</v>
      </c>
      <c r="AA146" s="1329">
        <v>0</v>
      </c>
      <c r="AB146" s="1282">
        <v>1.584E-2</v>
      </c>
      <c r="AC146" s="1311">
        <f>SQRT(AD146^2+AE146^2)*1000/(1.73*AC102)</f>
        <v>1.5009949777314509</v>
      </c>
      <c r="AD146" s="1329">
        <v>0</v>
      </c>
      <c r="AE146" s="1282">
        <v>1.584E-2</v>
      </c>
      <c r="AF146" s="1311">
        <f>SQRT(AG146^2+AH146^2)*1000/(1.73*AF102)</f>
        <v>1.510348685437255</v>
      </c>
      <c r="AG146" s="1329">
        <v>0</v>
      </c>
      <c r="AH146" s="1282">
        <v>1.6199999999999999E-2</v>
      </c>
      <c r="AI146" s="1311">
        <f>SQRT(AJ146^2+AK146^2)*1000/(1.73*AI102)</f>
        <v>1.4767853813164273</v>
      </c>
      <c r="AJ146" s="1329">
        <v>0</v>
      </c>
      <c r="AK146" s="1282">
        <v>1.584E-2</v>
      </c>
      <c r="AL146" s="1311">
        <f>SQRT(AM146^2+AN146^2)*1000/(1.73*AL102)</f>
        <v>1.5439119895580828</v>
      </c>
      <c r="AM146" s="1329">
        <v>0</v>
      </c>
      <c r="AN146" s="1282">
        <v>1.6559999999999998E-2</v>
      </c>
      <c r="AO146" s="1311">
        <f>SQRT(AP146^2+AQ146^2)*1000/(1.73*AO102)</f>
        <v>1.510348685437255</v>
      </c>
      <c r="AP146" s="1329">
        <v>0</v>
      </c>
      <c r="AQ146" s="1282">
        <v>1.6199999999999999E-2</v>
      </c>
    </row>
    <row r="147" spans="1:87" ht="16.5" x14ac:dyDescent="0.25">
      <c r="A147" s="1312" t="s">
        <v>335</v>
      </c>
      <c r="B147" s="1313" t="s">
        <v>336</v>
      </c>
      <c r="C147" s="1314"/>
      <c r="D147" s="311"/>
      <c r="E147" s="312"/>
      <c r="F147" s="313"/>
      <c r="G147" s="314"/>
      <c r="H147" s="1311">
        <f>SQRT(I147^2+J147^2)*1000/(1.73*H102)</f>
        <v>194.7126336778903</v>
      </c>
      <c r="I147" s="1280">
        <v>2.0196000000000001</v>
      </c>
      <c r="J147" s="1282">
        <v>0.37872</v>
      </c>
      <c r="K147" s="1311">
        <f>SQRT(L147^2+M147^2)*1000/(1.73*K102)</f>
        <v>195.19965813343057</v>
      </c>
      <c r="L147" s="1280">
        <v>2.0566800000000005</v>
      </c>
      <c r="M147" s="1282">
        <v>0.39203999999999994</v>
      </c>
      <c r="N147" s="1311">
        <f>SQRT(O147^2+P147^2)*1000/(1.73*N102)</f>
        <v>192.0045158504528</v>
      </c>
      <c r="O147" s="1280">
        <v>2.02644</v>
      </c>
      <c r="P147" s="1282">
        <v>0.36719999999999997</v>
      </c>
      <c r="Q147" s="1311">
        <f>SQRT(R147^2+S147^2)*1000/(1.73*Q102)</f>
        <v>182.47993120371507</v>
      </c>
      <c r="R147" s="1280">
        <v>1.92672</v>
      </c>
      <c r="S147" s="1282">
        <v>0.34451999999999999</v>
      </c>
      <c r="T147" s="1311">
        <f>SQRT(U147^2+V147^2)*1000/(1.73*T102)</f>
        <v>172.1468248579699</v>
      </c>
      <c r="U147" s="1280">
        <v>1.8158400000000001</v>
      </c>
      <c r="V147" s="1282">
        <v>0.33479999999999999</v>
      </c>
      <c r="W147" s="1311">
        <f>SQRT(X147^2+Y147^2)*1000/(1.73*W102)</f>
        <v>162.60750605757752</v>
      </c>
      <c r="X147" s="1280">
        <v>1.7182800000000003</v>
      </c>
      <c r="Y147" s="1282">
        <v>0.29915999999999998</v>
      </c>
      <c r="Z147" s="1311">
        <f>SQRT(AA147^2+AB147^2)*1000/(1.73*Z102)</f>
        <v>160.61468283828486</v>
      </c>
      <c r="AA147" s="1280">
        <v>1.6711199999999999</v>
      </c>
      <c r="AB147" s="1282">
        <v>0.28332000000000007</v>
      </c>
      <c r="AC147" s="1311">
        <f>SQRT(AD147^2+AE147^2)*1000/(1.73*AC102)</f>
        <v>155.8480509590905</v>
      </c>
      <c r="AD147" s="1280">
        <v>1.62324</v>
      </c>
      <c r="AE147" s="1282">
        <v>0.2646</v>
      </c>
      <c r="AF147" s="1311">
        <f>SQRT(AG147^2+AH147^2)*1000/(1.73*AF102)</f>
        <v>146.54672187361811</v>
      </c>
      <c r="AG147" s="1280">
        <v>1.55088</v>
      </c>
      <c r="AH147" s="1282">
        <v>0.25595999999999997</v>
      </c>
      <c r="AI147" s="1311">
        <f>SQRT(AJ147^2+AK147^2)*1000/(1.73*AI102)</f>
        <v>140.6708027546392</v>
      </c>
      <c r="AJ147" s="1280">
        <v>1.48752</v>
      </c>
      <c r="AK147" s="1282">
        <v>0.25272</v>
      </c>
      <c r="AL147" s="1311">
        <f>SQRT(AM147^2+AN147^2)*1000/(1.73*AL102)</f>
        <v>135.25784194464438</v>
      </c>
      <c r="AM147" s="1280">
        <v>1.43028</v>
      </c>
      <c r="AN147" s="1282">
        <v>0.24299999999999999</v>
      </c>
      <c r="AO147" s="1311">
        <f>SQRT(AP147^2+AQ147^2)*1000/(1.73*AO102)</f>
        <v>132.0681898996867</v>
      </c>
      <c r="AP147" s="1280">
        <v>1.3968</v>
      </c>
      <c r="AQ147" s="1282">
        <v>0.23580000000000001</v>
      </c>
    </row>
    <row r="148" spans="1:87" ht="16.5" x14ac:dyDescent="0.25">
      <c r="A148" s="1312" t="s">
        <v>337</v>
      </c>
      <c r="B148" s="1313" t="s">
        <v>338</v>
      </c>
      <c r="C148" s="1314"/>
      <c r="D148" s="311"/>
      <c r="E148" s="312"/>
      <c r="F148" s="313"/>
      <c r="G148" s="314"/>
      <c r="H148" s="1311">
        <f>SQRT(I148^2+J148^2)*1000/(1.73*H102)</f>
        <v>108.6636706710763</v>
      </c>
      <c r="I148" s="1280">
        <v>1.0976399999999999</v>
      </c>
      <c r="J148" s="1282">
        <v>0.33191999999999994</v>
      </c>
      <c r="K148" s="1311">
        <f>SQRT(L148^2+M148^2)*1000/(1.73*K102)</f>
        <v>114.02931909675686</v>
      </c>
      <c r="L148" s="1280">
        <v>1.17</v>
      </c>
      <c r="M148" s="1282">
        <v>0.35639999999999999</v>
      </c>
      <c r="N148" s="1311">
        <f>SQRT(O148^2+P148^2)*1000/(1.73*N102)</f>
        <v>115.57416923586801</v>
      </c>
      <c r="O148" s="1280">
        <v>1.1836799999999998</v>
      </c>
      <c r="P148" s="1282">
        <v>0.36828</v>
      </c>
      <c r="Q148" s="1311">
        <f>SQRT(R148^2+S148^2)*1000/(1.73*Q102)</f>
        <v>117.04771996204404</v>
      </c>
      <c r="R148" s="1280">
        <v>1.1984399999999999</v>
      </c>
      <c r="S148" s="1282">
        <v>0.37403999999999998</v>
      </c>
      <c r="T148" s="1311">
        <f>SQRT(U148^2+V148^2)*1000/(1.73*T102)</f>
        <v>118.62380903982516</v>
      </c>
      <c r="U148" s="1280">
        <v>1.2153600000000002</v>
      </c>
      <c r="V148" s="1282">
        <v>0.37655999999999995</v>
      </c>
      <c r="W148" s="1311">
        <f>SQRT(X148^2+Y148^2)*1000/(1.73*W102)</f>
        <v>120.80024389931299</v>
      </c>
      <c r="X148" s="1280">
        <v>1.2376800000000001</v>
      </c>
      <c r="Y148" s="1282">
        <v>0.38339999999999996</v>
      </c>
      <c r="Z148" s="1311">
        <f>SQRT(AA148^2+AB148^2)*1000/(1.73*Z102)</f>
        <v>120.71066825250013</v>
      </c>
      <c r="AA148" s="1280">
        <v>1.2153600000000002</v>
      </c>
      <c r="AB148" s="1282">
        <v>0.38160000000000005</v>
      </c>
      <c r="AC148" s="1311">
        <f>SQRT(AD148^2+AE148^2)*1000/(1.73*AC102)</f>
        <v>112.96969862578216</v>
      </c>
      <c r="AD148" s="1280">
        <v>1.1329200000000001</v>
      </c>
      <c r="AE148" s="1282">
        <v>0.37115999999999999</v>
      </c>
      <c r="AF148" s="1311">
        <f>SQRT(AG148^2+AH148^2)*1000/(1.73*AF102)</f>
        <v>98.679818566850713</v>
      </c>
      <c r="AG148" s="1280">
        <v>1.0007999999999999</v>
      </c>
      <c r="AH148" s="1282">
        <v>0.34451999999999999</v>
      </c>
      <c r="AI148" s="1311">
        <f>SQRT(AJ148^2+AK148^2)*1000/(1.73*AI102)</f>
        <v>81.478575995117438</v>
      </c>
      <c r="AJ148" s="1280">
        <v>0.82296000000000002</v>
      </c>
      <c r="AK148" s="1282">
        <v>0.29411999999999999</v>
      </c>
      <c r="AL148" s="1311">
        <f>SQRT(AM148^2+AN148^2)*1000/(1.73*AL102)</f>
        <v>72.8464821763678</v>
      </c>
      <c r="AM148" s="1280">
        <v>0.72648000000000001</v>
      </c>
      <c r="AN148" s="1282">
        <v>0.28764000000000001</v>
      </c>
      <c r="AO148" s="1311">
        <f>SQRT(AP148^2+AQ148^2)*1000/(1.73*AO102)</f>
        <v>69.767784437446224</v>
      </c>
      <c r="AP148" s="1280">
        <v>0.69084000000000001</v>
      </c>
      <c r="AQ148" s="1282">
        <v>0.28764000000000001</v>
      </c>
    </row>
    <row r="149" spans="1:87" ht="16.5" x14ac:dyDescent="0.25">
      <c r="A149" s="1312" t="s">
        <v>69</v>
      </c>
      <c r="B149" s="1313" t="s">
        <v>339</v>
      </c>
      <c r="C149" s="1314"/>
      <c r="D149" s="311"/>
      <c r="E149" s="312"/>
      <c r="F149" s="313"/>
      <c r="G149" s="314"/>
      <c r="H149" s="1311">
        <f>SQRT(I149^2+J149^2)*1000/(1.73*H110)</f>
        <v>22.089269858671624</v>
      </c>
      <c r="I149" s="1280">
        <v>0.23616000000000001</v>
      </c>
      <c r="J149" s="1282">
        <v>1.908E-2</v>
      </c>
      <c r="K149" s="1311">
        <f>SQRT(L149^2+M149^2)*1000/(1.73*K110)</f>
        <v>19.297448813361299</v>
      </c>
      <c r="L149" s="1280">
        <v>0.20951999999999998</v>
      </c>
      <c r="M149" s="1282">
        <v>1.8359999999999998E-2</v>
      </c>
      <c r="N149" s="1311">
        <f>SQRT(O149^2+P149^2)*1000/(1.73*N110)</f>
        <v>17.368921002659395</v>
      </c>
      <c r="O149" s="1280">
        <v>0.18863999999999997</v>
      </c>
      <c r="P149" s="1282">
        <v>1.584E-2</v>
      </c>
      <c r="Q149" s="1311">
        <f>SQRT(R149^2+S149^2)*1000/(1.73*Q110)</f>
        <v>18.277629081772467</v>
      </c>
      <c r="R149" s="1280">
        <v>0.19836000000000001</v>
      </c>
      <c r="S149" s="1282">
        <v>1.8359999999999998E-2</v>
      </c>
      <c r="T149" s="1311">
        <f>SQRT(U149^2+V149^2)*1000/(1.73*T110)</f>
        <v>18.924229906696905</v>
      </c>
      <c r="U149" s="1280">
        <v>0.20555999999999999</v>
      </c>
      <c r="V149" s="1282">
        <v>1.6920000000000001E-2</v>
      </c>
      <c r="W149" s="1311">
        <f>SQRT(X149^2+Y149^2)*1000/(1.73*W110)</f>
        <v>18.803931636086197</v>
      </c>
      <c r="X149" s="1280">
        <v>0.20412</v>
      </c>
      <c r="Y149" s="1282">
        <v>1.8359999999999998E-2</v>
      </c>
      <c r="Z149" s="1311">
        <f>SQRT(AA149^2+AB149^2)*1000/(1.73*Z110)</f>
        <v>17.509090952548018</v>
      </c>
      <c r="AA149" s="1280">
        <v>0.19007999999999997</v>
      </c>
      <c r="AB149" s="1282">
        <v>1.6920000000000001E-2</v>
      </c>
      <c r="AC149" s="1311">
        <f>SQRT(AD149^2+AE149^2)*1000/(1.73*AC110)</f>
        <v>17.248907859678376</v>
      </c>
      <c r="AD149" s="1280">
        <v>0.18719999999999998</v>
      </c>
      <c r="AE149" s="1282">
        <v>1.728E-2</v>
      </c>
      <c r="AF149" s="1311">
        <f>SQRT(AG149^2+AH149^2)*1000/(1.73*AF110)</f>
        <v>16.761988798966151</v>
      </c>
      <c r="AG149" s="1280">
        <v>0.18180000000000002</v>
      </c>
      <c r="AH149" s="1282">
        <v>1.7999999999999999E-2</v>
      </c>
      <c r="AI149" s="1311">
        <f>SQRT(AJ149^2+AK149^2)*1000/(1.73*AI110)</f>
        <v>16.969155407859652</v>
      </c>
      <c r="AJ149" s="1280">
        <v>0.18395999999999998</v>
      </c>
      <c r="AK149" s="1282">
        <v>1.908E-2</v>
      </c>
      <c r="AL149" s="1311">
        <f>SQRT(AM149^2+AN149^2)*1000/(1.73*AL110)</f>
        <v>17.064365123817659</v>
      </c>
      <c r="AM149" s="1280">
        <v>0.18503999999999998</v>
      </c>
      <c r="AN149" s="1282">
        <v>1.8720000000000001E-2</v>
      </c>
      <c r="AO149" s="1311">
        <f>SQRT(AP149^2+AQ149^2)*1000/(1.73*AO110)</f>
        <v>16.881165766052039</v>
      </c>
      <c r="AP149" s="1280">
        <v>0.18287999999999999</v>
      </c>
      <c r="AQ149" s="1282">
        <v>2.0160000000000001E-2</v>
      </c>
      <c r="AZ149" s="1311" t="e">
        <f>SQRT(BA149^2+BB149^2)*1000/(1.73*AZ110)</f>
        <v>#DIV/0!</v>
      </c>
      <c r="BA149" s="1331">
        <v>6.6599999999999993E-2</v>
      </c>
      <c r="BB149" s="1332">
        <v>2.3399999999999997E-2</v>
      </c>
      <c r="BC149" s="1311" t="e">
        <f>SQRT(BD149^2+BE149^2)*1000/(1.73*BC110)</f>
        <v>#DIV/0!</v>
      </c>
      <c r="BD149" s="1331">
        <v>5.7959999999959995E-2</v>
      </c>
      <c r="BE149" s="1332">
        <v>2.2679999999999999E-2</v>
      </c>
      <c r="BF149" s="1311" t="e">
        <f>SQRT(BG149^2+BH149^2)*1000/(1.73*BF110)</f>
        <v>#DIV/0!</v>
      </c>
      <c r="BG149" s="1331">
        <v>6.5520000000000009E-2</v>
      </c>
      <c r="BH149" s="1332">
        <v>2.0160000000000001E-2</v>
      </c>
      <c r="BI149" s="1311" t="e">
        <f>SQRT(BJ149^2+BK149^2)*1000/(1.73*BI110)</f>
        <v>#DIV/0!</v>
      </c>
      <c r="BJ149" s="1331">
        <v>7.0199999999999999E-2</v>
      </c>
      <c r="BK149" s="1332">
        <v>2.4840000000000001E-2</v>
      </c>
      <c r="BL149" s="1311" t="e">
        <f>SQRT(BM149^2+BN149^2)*1000/(1.73*BL110)</f>
        <v>#DIV/0!</v>
      </c>
      <c r="BM149" s="1331">
        <v>5.2200000000000003E-2</v>
      </c>
      <c r="BN149" s="1332">
        <v>2.1240000000000002E-2</v>
      </c>
      <c r="BO149" s="1311" t="e">
        <f>SQRT(BP149^2+BQ149^2)*1000/(1.73*BO110)</f>
        <v>#DIV/0!</v>
      </c>
      <c r="BP149" s="1331">
        <v>5.1120000000000006E-2</v>
      </c>
      <c r="BQ149" s="1332">
        <v>2.232E-2</v>
      </c>
      <c r="BR149" s="1311" t="e">
        <f>SQRT(BS149^2+BT149^2)*1000/(1.73*BR110)</f>
        <v>#DIV/0!</v>
      </c>
      <c r="BS149" s="1331">
        <v>5.2920000000000002E-2</v>
      </c>
      <c r="BT149" s="1332">
        <v>2.52E-2</v>
      </c>
      <c r="BU149" s="1311" t="e">
        <f>SQRT(BV149^2+BW149^2)*1000/(1.73*BU110)</f>
        <v>#DIV/0!</v>
      </c>
      <c r="BV149" s="1331">
        <v>4.9680000000000002E-2</v>
      </c>
      <c r="BW149" s="1332">
        <v>2.3399999999999997E-2</v>
      </c>
      <c r="BX149" s="1311" t="e">
        <f>SQRT(BY149^2+BZ149^2)*1000/(1.73*BX110)</f>
        <v>#DIV/0!</v>
      </c>
      <c r="BY149" s="1331">
        <v>4.428E-2</v>
      </c>
      <c r="BZ149" s="1332">
        <v>2.1600000000000001E-2</v>
      </c>
      <c r="CA149" s="1311" t="e">
        <f>SQRT(CB149^2+CC149^2)*1000/(1.73*CA110)</f>
        <v>#DIV/0!</v>
      </c>
      <c r="CB149" s="1331">
        <v>4.7159999999999994E-2</v>
      </c>
      <c r="CC149" s="1332">
        <v>2.4840000000000004E-2</v>
      </c>
      <c r="CD149" s="1311" t="e">
        <f>SQRT(CE149^2+CF149^2)*1000/(1.73*CD110)</f>
        <v>#DIV/0!</v>
      </c>
      <c r="CE149" s="1331">
        <v>4.6439999999999995E-2</v>
      </c>
      <c r="CF149" s="1332">
        <v>2.5560000000000003E-2</v>
      </c>
      <c r="CG149" s="1311" t="e">
        <f>SQRT(CH149^2+CI149^2)*1000/(1.73*CG110)</f>
        <v>#DIV/0!</v>
      </c>
      <c r="CH149" s="1331">
        <v>4.6799999999999994E-2</v>
      </c>
      <c r="CI149" s="1332">
        <v>2.664E-2</v>
      </c>
    </row>
    <row r="150" spans="1:87" ht="16.5" x14ac:dyDescent="0.25">
      <c r="A150" s="1312" t="s">
        <v>119</v>
      </c>
      <c r="B150" s="1313" t="s">
        <v>340</v>
      </c>
      <c r="C150" s="1314"/>
      <c r="D150" s="311"/>
      <c r="E150" s="312"/>
      <c r="F150" s="313"/>
      <c r="G150" s="314"/>
      <c r="H150" s="1311">
        <f>SQRT(I150^2+J150^2)*1000/(1.73*H110)</f>
        <v>233.27053653044317</v>
      </c>
      <c r="I150" s="1280">
        <v>2.3320799999999999</v>
      </c>
      <c r="J150" s="1282">
        <v>0.90648000000000006</v>
      </c>
      <c r="K150" s="1311">
        <f>SQRT(L150^2+M150^2)*1000/(1.73*K110)</f>
        <v>241.78910978299189</v>
      </c>
      <c r="L150" s="1280">
        <v>2.46096</v>
      </c>
      <c r="M150" s="1282">
        <v>0.94247999999999998</v>
      </c>
      <c r="N150" s="1311">
        <f>SQRT(O150^2+P150^2)*1000/(1.73*N110)</f>
        <v>243.70718478276845</v>
      </c>
      <c r="O150" s="1280">
        <v>2.4969600000000001</v>
      </c>
      <c r="P150" s="1282">
        <v>0.90576000000000001</v>
      </c>
      <c r="Q150" s="1311">
        <f>SQRT(R150^2+S150^2)*1000/(1.73*Q110)</f>
        <v>238.72217166532627</v>
      </c>
      <c r="R150" s="1280">
        <v>2.4551999999999996</v>
      </c>
      <c r="S150" s="1282">
        <v>0.86112</v>
      </c>
      <c r="T150" s="1311">
        <f>SQRT(U150^2+V150^2)*1000/(1.73*T110)</f>
        <v>236.37957221530777</v>
      </c>
      <c r="U150" s="1280">
        <v>2.4494400000000001</v>
      </c>
      <c r="V150" s="1282">
        <v>0.79847999999999997</v>
      </c>
      <c r="W150" s="1311">
        <f>SQRT(X150^2+Y150^2)*1000/(1.73*W110)</f>
        <v>228.59695422690092</v>
      </c>
      <c r="X150" s="1280">
        <v>2.3724000000000003</v>
      </c>
      <c r="Y150" s="1282">
        <v>0.76103999999999994</v>
      </c>
      <c r="Z150" s="1311">
        <f>SQRT(AA150^2+AB150^2)*1000/(1.73*Z110)</f>
        <v>215.33647983098533</v>
      </c>
      <c r="AA150" s="1280">
        <v>2.2363199999999996</v>
      </c>
      <c r="AB150" s="1282">
        <v>0.71207999999999994</v>
      </c>
      <c r="AC150" s="1311">
        <f>SQRT(AD150^2+AE150^2)*1000/(1.73*AC110)</f>
        <v>194.53775553046069</v>
      </c>
      <c r="AD150" s="1280">
        <v>2.0224799999999998</v>
      </c>
      <c r="AE150" s="1282">
        <v>0.63648000000000005</v>
      </c>
      <c r="AF150" s="1311">
        <f>SQRT(AG150^2+AH150^2)*1000/(1.73*AF110)</f>
        <v>173.41755165956891</v>
      </c>
      <c r="AG150" s="1280">
        <v>1.78776</v>
      </c>
      <c r="AH150" s="1282">
        <v>0.6134400000000001</v>
      </c>
      <c r="AI150" s="1311">
        <f>SQRT(AJ150^2+AK150^2)*1000/(1.73*AI110)</f>
        <v>156.97660538138419</v>
      </c>
      <c r="AJ150" s="1280">
        <v>1.60632</v>
      </c>
      <c r="AK150" s="1282">
        <v>0.58896000000000004</v>
      </c>
      <c r="AL150" s="1311">
        <f>SQRT(AM150^2+AN150^2)*1000/(1.73*AL110)</f>
        <v>139.78520774435339</v>
      </c>
      <c r="AM150" s="1280">
        <v>1.4148000000000001</v>
      </c>
      <c r="AN150" s="1282">
        <v>0.56520000000000004</v>
      </c>
      <c r="AO150" s="1311">
        <f>SQRT(AP150^2+AQ150^2)*1000/(1.73*AO110)</f>
        <v>131.59745500267897</v>
      </c>
      <c r="AP150" s="1280">
        <v>1.31976</v>
      </c>
      <c r="AQ150" s="1282">
        <v>0.56159999999999988</v>
      </c>
    </row>
    <row r="151" spans="1:87" ht="16.5" x14ac:dyDescent="0.25">
      <c r="A151" s="1312" t="s">
        <v>121</v>
      </c>
      <c r="B151" s="1313" t="s">
        <v>341</v>
      </c>
      <c r="C151" s="1314"/>
      <c r="D151" s="311"/>
      <c r="E151" s="312"/>
      <c r="F151" s="313"/>
      <c r="G151" s="314"/>
      <c r="H151" s="1311">
        <f>SQRT(I151^2+J151^2)*1000/(1.73*H110)</f>
        <v>87.533779220810814</v>
      </c>
      <c r="I151" s="1280">
        <v>0.92196</v>
      </c>
      <c r="J151" s="1282">
        <v>0.17748000000000003</v>
      </c>
      <c r="K151" s="1311">
        <f>SQRT(L151^2+M151^2)*1000/(1.73*K110)</f>
        <v>94.021746902759901</v>
      </c>
      <c r="L151" s="1280">
        <v>1.00332</v>
      </c>
      <c r="M151" s="1282">
        <v>0.20843999999999999</v>
      </c>
      <c r="N151" s="1311">
        <f>SQRT(O151^2+P151^2)*1000/(1.73*N110)</f>
        <v>96.617626121080761</v>
      </c>
      <c r="O151" s="1280">
        <v>1.02996</v>
      </c>
      <c r="P151" s="1282">
        <v>0.21924000000000002</v>
      </c>
      <c r="Q151" s="1311">
        <f>SQRT(R151^2+S151^2)*1000/(1.73*Q110)</f>
        <v>95.827623819038351</v>
      </c>
      <c r="R151" s="1280">
        <v>1.02312</v>
      </c>
      <c r="S151" s="1282">
        <v>0.20987999999999998</v>
      </c>
      <c r="T151" s="1311">
        <f>SQRT(U151^2+V151^2)*1000/(1.73*T110)</f>
        <v>98.003159989247962</v>
      </c>
      <c r="U151" s="1280">
        <v>1.04976</v>
      </c>
      <c r="V151" s="1282">
        <v>0.19728000000000001</v>
      </c>
      <c r="W151" s="1311">
        <f>SQRT(X151^2+Y151^2)*1000/(1.73*W110)</f>
        <v>95.039394698653084</v>
      </c>
      <c r="X151" s="1280">
        <v>1.0173599999999998</v>
      </c>
      <c r="Y151" s="1282">
        <v>0.19475999999999999</v>
      </c>
      <c r="Z151" s="1311">
        <f>SQRT(AA151^2+AB151^2)*1000/(1.73*Z110)</f>
        <v>89.148784037989131</v>
      </c>
      <c r="AA151" s="1280">
        <v>0.95363999999999993</v>
      </c>
      <c r="AB151" s="1282">
        <v>0.18612000000000001</v>
      </c>
      <c r="AC151" s="1311">
        <f>SQRT(AD151^2+AE151^2)*1000/(1.73*AC110)</f>
        <v>82.683398864039944</v>
      </c>
      <c r="AD151" s="1280">
        <v>0.88307999999999998</v>
      </c>
      <c r="AE151" s="1282">
        <v>0.17963999999999999</v>
      </c>
      <c r="AF151" s="1311">
        <f>SQRT(AG151^2+AH151^2)*1000/(1.73*AF110)</f>
        <v>81.297753903521397</v>
      </c>
      <c r="AG151" s="1280">
        <v>0.86796000000000006</v>
      </c>
      <c r="AH151" s="1282">
        <v>0.1782</v>
      </c>
      <c r="AI151" s="1311">
        <f>SQRT(AJ151^2+AK151^2)*1000/(1.73*AI110)</f>
        <v>80.915127745768118</v>
      </c>
      <c r="AJ151" s="1280">
        <v>0.8654400000000001</v>
      </c>
      <c r="AK151" s="1282">
        <v>0.16955999999999999</v>
      </c>
      <c r="AL151" s="1311">
        <f>SQRT(AM151^2+AN151^2)*1000/(1.73*AL110)</f>
        <v>79.268937395624704</v>
      </c>
      <c r="AM151" s="1280">
        <v>0.84923999999999999</v>
      </c>
      <c r="AN151" s="1282">
        <v>0.15875999999999998</v>
      </c>
      <c r="AO151" s="1311">
        <f>SQRT(AP151^2+AQ151^2)*1000/(1.73*AO110)</f>
        <v>77.286554007259625</v>
      </c>
      <c r="AP151" s="1280">
        <v>0.82799999999999996</v>
      </c>
      <c r="AQ151" s="1282">
        <v>0.15480000000000002</v>
      </c>
    </row>
    <row r="152" spans="1:87" ht="16.5" x14ac:dyDescent="0.25">
      <c r="A152" s="1312" t="s">
        <v>123</v>
      </c>
      <c r="B152" s="1313" t="s">
        <v>342</v>
      </c>
      <c r="C152" s="1314"/>
      <c r="D152" s="311"/>
      <c r="E152" s="312"/>
      <c r="F152" s="313"/>
      <c r="G152" s="314"/>
      <c r="H152" s="1311">
        <f>SQRT(I152^2+J152^2)*1000/(1.73*H110)</f>
        <v>47.704413343047428</v>
      </c>
      <c r="I152" s="1280">
        <v>0.48960000000000004</v>
      </c>
      <c r="J152" s="1282">
        <v>0.14868000000000001</v>
      </c>
      <c r="K152" s="1311">
        <f>SQRT(L152^2+M152^2)*1000/(1.73*K110)</f>
        <v>49.773492909152083</v>
      </c>
      <c r="L152" s="1280">
        <v>0.51300000000000001</v>
      </c>
      <c r="M152" s="1282">
        <v>0.1764</v>
      </c>
      <c r="N152" s="1311">
        <f>SQRT(O152^2+P152^2)*1000/(1.73*N110)</f>
        <v>48.47612655526153</v>
      </c>
      <c r="O152" s="1280">
        <v>0.50148000000000004</v>
      </c>
      <c r="P152" s="1282">
        <v>0.16632</v>
      </c>
      <c r="Q152" s="1311">
        <f>SQRT(R152^2+S152^2)*1000/(1.73*Q110)</f>
        <v>48.038201775629105</v>
      </c>
      <c r="R152" s="1280">
        <v>0.49572000000000005</v>
      </c>
      <c r="S152" s="1282">
        <v>0.16847999999999999</v>
      </c>
      <c r="T152" s="1311">
        <f>SQRT(U152^2+V152^2)*1000/(1.73*T110)</f>
        <v>45.815770657342945</v>
      </c>
      <c r="U152" s="1280">
        <v>0.47555999999999998</v>
      </c>
      <c r="V152" s="1282">
        <v>0.15228</v>
      </c>
      <c r="W152" s="1311">
        <f>SQRT(X152^2+Y152^2)*1000/(1.73*W110)</f>
        <v>36.917255081732975</v>
      </c>
      <c r="X152" s="1280">
        <v>0.37980000000000003</v>
      </c>
      <c r="Y152" s="1282">
        <v>0.13284000000000001</v>
      </c>
      <c r="Z152" s="1311">
        <f>SQRT(AA152^2+AB152^2)*1000/(1.73*Z110)</f>
        <v>18.29132313037643</v>
      </c>
      <c r="AA152" s="1280">
        <v>0.18215999999999999</v>
      </c>
      <c r="AB152" s="1282">
        <v>8.1000000000000003E-2</v>
      </c>
      <c r="AC152" s="1311">
        <f>SQRT(AD152^2+AE152^2)*1000/(1.73*AC110)</f>
        <v>16.80645055824089</v>
      </c>
      <c r="AD152" s="1280">
        <v>0.16811999999999999</v>
      </c>
      <c r="AE152" s="1282">
        <v>7.2719999999999993E-2</v>
      </c>
      <c r="AF152" s="1311">
        <f>SQRT(AG152^2+AH152^2)*1000/(1.73*AF110)</f>
        <v>15.20012085841295</v>
      </c>
      <c r="AG152" s="1280">
        <v>0.14831999999999998</v>
      </c>
      <c r="AH152" s="1282">
        <v>7.3799999999999991E-2</v>
      </c>
      <c r="AI152" s="1311">
        <f>SQRT(AJ152^2+AK152^2)*1000/(1.73*AI110)</f>
        <v>15.097275524963083</v>
      </c>
      <c r="AJ152" s="1280">
        <v>0.14651999999999998</v>
      </c>
      <c r="AK152" s="1282">
        <v>7.4880000000000002E-2</v>
      </c>
      <c r="AL152" s="1311">
        <f>SQRT(AM152^2+AN152^2)*1000/(1.73*AL110)</f>
        <v>15.702337320260122</v>
      </c>
      <c r="AM152" s="1280">
        <v>0.153</v>
      </c>
      <c r="AN152" s="1282">
        <v>7.6680000000000012E-2</v>
      </c>
      <c r="AO152" s="1311">
        <f>SQRT(AP152^2+AQ152^2)*1000/(1.73*AO110)</f>
        <v>15.496716256046524</v>
      </c>
      <c r="AP152" s="1280">
        <v>0.15012</v>
      </c>
      <c r="AQ152" s="1282">
        <v>7.740000000000001E-2</v>
      </c>
    </row>
    <row r="153" spans="1:87" ht="16.5" x14ac:dyDescent="0.25">
      <c r="A153" s="1312" t="s">
        <v>61</v>
      </c>
      <c r="B153" s="1313" t="s">
        <v>343</v>
      </c>
      <c r="C153" s="1314"/>
      <c r="D153" s="311"/>
      <c r="E153" s="312"/>
      <c r="F153" s="313"/>
      <c r="G153" s="314"/>
      <c r="H153" s="1311">
        <f>SQRT(I153^2+J153^2)*1000/(1.73*H110)</f>
        <v>172.25692517221125</v>
      </c>
      <c r="I153" s="1280">
        <v>1.7967599999999999</v>
      </c>
      <c r="J153" s="1282">
        <v>0.43056</v>
      </c>
      <c r="K153" s="1311">
        <f>SQRT(L153^2+M153^2)*1000/(1.73*K110)</f>
        <v>182.47475865632381</v>
      </c>
      <c r="L153" s="1280">
        <v>1.93788</v>
      </c>
      <c r="M153" s="1282">
        <v>0.44712000000000002</v>
      </c>
      <c r="N153" s="1311">
        <f>SQRT(O153^2+P153^2)*1000/(1.73*N110)</f>
        <v>186.19566631334436</v>
      </c>
      <c r="O153" s="1280">
        <v>1.9796399999999998</v>
      </c>
      <c r="P153" s="1282">
        <v>0.44639999999999996</v>
      </c>
      <c r="Q153" s="1311">
        <f>SQRT(R153^2+S153^2)*1000/(1.73*Q110)</f>
        <v>189.26871619755389</v>
      </c>
      <c r="R153" s="1280">
        <v>2.0134799999999999</v>
      </c>
      <c r="S153" s="1282">
        <v>0.44856000000000001</v>
      </c>
      <c r="T153" s="1311">
        <f>SQRT(U153^2+V153^2)*1000/(1.73*T110)</f>
        <v>196.52991831678105</v>
      </c>
      <c r="U153" s="1280">
        <v>2.0933999999999995</v>
      </c>
      <c r="V153" s="1282">
        <v>0.4536</v>
      </c>
      <c r="W153" s="1311">
        <f>SQRT(X153^2+Y153^2)*1000/(1.73*W110)</f>
        <v>199.59972245693862</v>
      </c>
      <c r="X153" s="1280">
        <v>2.1301199999999998</v>
      </c>
      <c r="Y153" s="1282">
        <v>0.44172</v>
      </c>
      <c r="Z153" s="1311">
        <f>SQRT(AA153^2+AB153^2)*1000/(1.73*Z110)</f>
        <v>196.14775432198061</v>
      </c>
      <c r="AA153" s="1280">
        <v>2.0930399999999998</v>
      </c>
      <c r="AB153" s="1282">
        <v>0.43524000000000002</v>
      </c>
      <c r="AC153" s="1311">
        <f>SQRT(AD153^2+AE153^2)*1000/(1.73*AC110)</f>
        <v>180.95646844136846</v>
      </c>
      <c r="AD153" s="1280">
        <v>1.9310399999999999</v>
      </c>
      <c r="AE153" s="1282">
        <v>0.40103999999999995</v>
      </c>
      <c r="AF153" s="1311">
        <f>SQRT(AG153^2+AH153^2)*1000/(1.73*AF110)</f>
        <v>159.14928480135953</v>
      </c>
      <c r="AG153" s="1280">
        <v>1.68876</v>
      </c>
      <c r="AH153" s="1282">
        <v>0.39600000000000002</v>
      </c>
      <c r="AI153" s="1311">
        <f>SQRT(AJ153^2+AK153^2)*1000/(1.73*AI110)</f>
        <v>135.80721149401219</v>
      </c>
      <c r="AJ153" s="1280">
        <v>1.42848</v>
      </c>
      <c r="AK153" s="1282">
        <v>0.38772000000000001</v>
      </c>
      <c r="AL153" s="1311">
        <f>SQRT(AM153^2+AN153^2)*1000/(1.73*AL110)</f>
        <v>115.83038921468486</v>
      </c>
      <c r="AM153" s="1280">
        <v>1.2056399999999998</v>
      </c>
      <c r="AN153" s="1282">
        <v>0.37439999999999996</v>
      </c>
      <c r="AO153" s="1311">
        <f>SQRT(AP153^2+AQ153^2)*1000/(1.73*AO110)</f>
        <v>105.98076278048677</v>
      </c>
      <c r="AP153" s="1280">
        <v>1.0926</v>
      </c>
      <c r="AQ153" s="1282">
        <v>0.37475999999999998</v>
      </c>
    </row>
    <row r="154" spans="1:87" ht="16.5" x14ac:dyDescent="0.25">
      <c r="A154" s="1312" t="s">
        <v>63</v>
      </c>
      <c r="B154" s="1313" t="s">
        <v>344</v>
      </c>
      <c r="C154" s="1314"/>
      <c r="D154" s="311"/>
      <c r="E154" s="312"/>
      <c r="F154" s="313"/>
      <c r="G154" s="314"/>
      <c r="H154" s="1311">
        <f>SQRT(I154^2+J154^2)*1000/(1.73*H110)</f>
        <v>3.0217952300835176</v>
      </c>
      <c r="I154" s="1280">
        <v>2.9759999999999998E-2</v>
      </c>
      <c r="J154" s="1282">
        <v>1.2840000000000001E-2</v>
      </c>
      <c r="K154" s="1311">
        <f>SQRT(L154^2+M154^2)*1000/(1.73*K110)</f>
        <v>3.4880048766666429</v>
      </c>
      <c r="L154" s="1280">
        <v>3.1199999999999999E-2</v>
      </c>
      <c r="M154" s="1282">
        <v>2.172E-2</v>
      </c>
      <c r="N154" s="1311">
        <f>SQRT(O154^2+P154^2)*1000/(1.73*N110)</f>
        <v>3.5123696294869999</v>
      </c>
      <c r="O154" s="1280">
        <v>3.1439999999999996E-2</v>
      </c>
      <c r="P154" s="1282">
        <v>2.1839999999999998E-2</v>
      </c>
      <c r="Q154" s="1311">
        <f>SQRT(R154^2+S154^2)*1000/(1.73*Q110)</f>
        <v>3.6218151850950497</v>
      </c>
      <c r="R154" s="1280">
        <v>3.2640000000000002E-2</v>
      </c>
      <c r="S154" s="1282">
        <v>2.2200000000000001E-2</v>
      </c>
      <c r="T154" s="1311">
        <f>SQRT(U154^2+V154^2)*1000/(1.73*T110)</f>
        <v>3.7835646115248025</v>
      </c>
      <c r="U154" s="1280">
        <v>3.4439999999999998E-2</v>
      </c>
      <c r="V154" s="1282">
        <v>2.2679999999999999E-2</v>
      </c>
      <c r="W154" s="1311">
        <f>SQRT(X154^2+Y154^2)*1000/(1.73*W110)</f>
        <v>3.6413761068651271</v>
      </c>
      <c r="X154" s="1280">
        <v>3.2399999999999998E-2</v>
      </c>
      <c r="Y154" s="1282">
        <v>2.2920000000000003E-2</v>
      </c>
      <c r="Z154" s="1311">
        <f>SQRT(AA154^2+AB154^2)*1000/(1.73*Z110)</f>
        <v>3.5927127617130381</v>
      </c>
      <c r="AA154" s="1280">
        <v>3.1920000000000004E-2</v>
      </c>
      <c r="AB154" s="1282">
        <v>2.2679999999999999E-2</v>
      </c>
      <c r="AC154" s="1311">
        <f>SQRT(AD154^2+AE154^2)*1000/(1.73*AC110)</f>
        <v>3.610685861730071</v>
      </c>
      <c r="AD154" s="1280">
        <v>3.2159999999999994E-2</v>
      </c>
      <c r="AE154" s="1282">
        <v>2.2679999999999999E-2</v>
      </c>
      <c r="AF154" s="1311">
        <f>SQRT(AG154^2+AH154^2)*1000/(1.73*AF110)</f>
        <v>3.6080661611152958</v>
      </c>
      <c r="AG154" s="1280">
        <v>3.2039999999999999E-2</v>
      </c>
      <c r="AH154" s="1282">
        <v>2.2799999999999997E-2</v>
      </c>
      <c r="AI154" s="1311">
        <f>SQRT(AJ154^2+AK154^2)*1000/(1.73*AI110)</f>
        <v>3.6298225312117243</v>
      </c>
      <c r="AJ154" s="1280">
        <v>3.2159999999999994E-2</v>
      </c>
      <c r="AK154" s="1282">
        <v>2.3039999999999998E-2</v>
      </c>
      <c r="AL154" s="1311">
        <f>SQRT(AM154^2+AN154^2)*1000/(1.73*AL110)</f>
        <v>3.6848605192994115</v>
      </c>
      <c r="AM154" s="1280">
        <v>3.2640000000000002E-2</v>
      </c>
      <c r="AN154" s="1282">
        <v>2.3399999999999997E-2</v>
      </c>
      <c r="AO154" s="1311">
        <f>SQRT(AP154^2+AQ154^2)*1000/(1.73*AO110)</f>
        <v>3.6694980758494036</v>
      </c>
      <c r="AP154" s="1280">
        <v>3.2519999999999993E-2</v>
      </c>
      <c r="AQ154" s="1282">
        <v>2.3280000000000002E-2</v>
      </c>
    </row>
    <row r="155" spans="1:87" ht="16.5" x14ac:dyDescent="0.25">
      <c r="A155" s="1312" t="s">
        <v>138</v>
      </c>
      <c r="B155" s="1313" t="s">
        <v>345</v>
      </c>
      <c r="C155" s="1314"/>
      <c r="D155" s="311"/>
      <c r="E155" s="312"/>
      <c r="F155" s="313"/>
      <c r="G155" s="314"/>
      <c r="H155" s="1311">
        <f>SQRT(I155^2+J155^2)*1000/(1.73*H110)</f>
        <v>200.95554596679884</v>
      </c>
      <c r="I155" s="1280">
        <v>2.0775600000000001</v>
      </c>
      <c r="J155" s="1282">
        <v>0.57420000000000004</v>
      </c>
      <c r="K155" s="1311">
        <f>SQRT(L155^2+M155^2)*1000/(1.73*K110)</f>
        <v>205.43727474201435</v>
      </c>
      <c r="L155" s="1280">
        <v>2.1650399999999999</v>
      </c>
      <c r="M155" s="1282">
        <v>0.57096000000000002</v>
      </c>
      <c r="N155" s="1311">
        <f>SQRT(O155^2+P155^2)*1000/(1.73*N110)</f>
        <v>202.75922355395716</v>
      </c>
      <c r="O155" s="1280">
        <v>2.1394799999999998</v>
      </c>
      <c r="P155" s="1282">
        <v>0.55331999999999992</v>
      </c>
      <c r="Q155" s="1311">
        <f>SQRT(R155^2+S155^2)*1000/(1.73*Q110)</f>
        <v>196.18112203758022</v>
      </c>
      <c r="R155" s="1280">
        <v>2.0663999999999998</v>
      </c>
      <c r="S155" s="1282">
        <v>0.54935999999999996</v>
      </c>
      <c r="T155" s="1311">
        <f>SQRT(U155^2+V155^2)*1000/(1.73*T110)</f>
        <v>187.78858095841298</v>
      </c>
      <c r="U155" s="1280">
        <v>1.98072</v>
      </c>
      <c r="V155" s="1282">
        <v>0.51551999999999998</v>
      </c>
      <c r="W155" s="1311">
        <f>SQRT(X155^2+Y155^2)*1000/(1.73*W110)</f>
        <v>182.30101275655775</v>
      </c>
      <c r="X155" s="1280">
        <v>1.92276</v>
      </c>
      <c r="Y155" s="1282">
        <v>0.50075999999999998</v>
      </c>
      <c r="Z155" s="1311">
        <f>SQRT(AA155^2+AB155^2)*1000/(1.73*Z110)</f>
        <v>177.31925766182769</v>
      </c>
      <c r="AA155" s="1280">
        <v>1.8727199999999997</v>
      </c>
      <c r="AB155" s="1282">
        <v>0.47736000000000001</v>
      </c>
      <c r="AC155" s="1311">
        <f>SQRT(AD155^2+AE155^2)*1000/(1.73*AC110)</f>
        <v>165.77918854272946</v>
      </c>
      <c r="AD155" s="1280">
        <v>1.74708</v>
      </c>
      <c r="AE155" s="1282">
        <v>0.46079999999999999</v>
      </c>
      <c r="AF155" s="1311">
        <f>SQRT(AG155^2+AH155^2)*1000/(1.73*AF110)</f>
        <v>151.4573727081783</v>
      </c>
      <c r="AG155" s="1280">
        <v>1.5875999999999999</v>
      </c>
      <c r="AH155" s="1282">
        <v>0.45216000000000001</v>
      </c>
      <c r="AI155" s="1311">
        <f>SQRT(AJ155^2+AK155^2)*1000/(1.73*AI110)</f>
        <v>135.69979224500904</v>
      </c>
      <c r="AJ155" s="1280">
        <v>1.4076</v>
      </c>
      <c r="AK155" s="1282">
        <v>0.45396000000000003</v>
      </c>
      <c r="AL155" s="1311">
        <f>SQRT(AM155^2+AN155^2)*1000/(1.73*AL110)</f>
        <v>120.6767952222076</v>
      </c>
      <c r="AM155" s="1280">
        <v>1.2358800000000001</v>
      </c>
      <c r="AN155" s="1282">
        <v>0.45</v>
      </c>
      <c r="AO155" s="1311">
        <f>SQRT(AP155^2+AQ155^2)*1000/(1.73*AO110)</f>
        <v>115.84805808943541</v>
      </c>
      <c r="AP155" s="1280">
        <v>1.1779200000000001</v>
      </c>
      <c r="AQ155" s="1282">
        <v>0.45468000000000003</v>
      </c>
    </row>
    <row r="156" spans="1:87" ht="16.5" x14ac:dyDescent="0.25">
      <c r="A156" s="1312" t="s">
        <v>73</v>
      </c>
      <c r="B156" s="1313" t="s">
        <v>346</v>
      </c>
      <c r="C156" s="1314"/>
      <c r="D156" s="311"/>
      <c r="E156" s="312"/>
      <c r="F156" s="313"/>
      <c r="G156" s="314"/>
      <c r="H156" s="1311">
        <f>SQRT(I156^2+J156^2)*1000/(1.73*H110)</f>
        <v>33.418350045996199</v>
      </c>
      <c r="I156" s="1280">
        <v>0.33623999999999998</v>
      </c>
      <c r="J156" s="1282">
        <v>0.1242</v>
      </c>
      <c r="K156" s="1311">
        <f>SQRT(L156^2+M156^2)*1000/(1.73*K110)</f>
        <v>35.910819936697443</v>
      </c>
      <c r="L156" s="1280">
        <v>0.37080000000000002</v>
      </c>
      <c r="M156" s="1282">
        <v>0.12528</v>
      </c>
      <c r="N156" s="1311">
        <f>SQRT(O156^2+P156^2)*1000/(1.73*N110)</f>
        <v>36.182102859185903</v>
      </c>
      <c r="O156" s="1280">
        <v>0.37403999999999998</v>
      </c>
      <c r="P156" s="1282">
        <v>0.12492</v>
      </c>
      <c r="Q156" s="1311">
        <f>SQRT(R156^2+S156^2)*1000/(1.73*Q110)</f>
        <v>34.354204957594625</v>
      </c>
      <c r="R156" s="1280">
        <v>0.35532000000000002</v>
      </c>
      <c r="S156" s="1282">
        <v>0.11808</v>
      </c>
      <c r="T156" s="1311">
        <f>SQRT(U156^2+V156^2)*1000/(1.73*T110)</f>
        <v>32.985898799818024</v>
      </c>
      <c r="U156" s="1280">
        <v>0.34091999999999995</v>
      </c>
      <c r="V156" s="1282">
        <v>0.11412</v>
      </c>
      <c r="W156" s="1311">
        <f>SQRT(X156^2+Y156^2)*1000/(1.73*W110)</f>
        <v>33.101641091722655</v>
      </c>
      <c r="X156" s="1280">
        <v>0.34308</v>
      </c>
      <c r="Y156" s="1282">
        <v>0.11159999999999999</v>
      </c>
      <c r="Z156" s="1311">
        <f>SQRT(AA156^2+AB156^2)*1000/(1.73*Z110)</f>
        <v>32.314754350209846</v>
      </c>
      <c r="AA156" s="1280">
        <v>0.33767999999999998</v>
      </c>
      <c r="AB156" s="1282">
        <v>0.10008000000000002</v>
      </c>
      <c r="AC156" s="1311">
        <f>SQRT(AD156^2+AE156^2)*1000/(1.73*AC110)</f>
        <v>29.882137472665207</v>
      </c>
      <c r="AD156" s="1280">
        <v>0.31248000000000004</v>
      </c>
      <c r="AE156" s="1282">
        <v>9.1799999999999993E-2</v>
      </c>
      <c r="AF156" s="1311">
        <f>SQRT(AG156^2+AH156^2)*1000/(1.73*AF110)</f>
        <v>26.78435730975464</v>
      </c>
      <c r="AG156" s="1280">
        <v>0.27972000000000002</v>
      </c>
      <c r="AH156" s="1282">
        <v>8.3519999999999997E-2</v>
      </c>
      <c r="AI156" s="1311">
        <f>SQRT(AJ156^2+AK156^2)*1000/(1.73*AI110)</f>
        <v>23.827944423125164</v>
      </c>
      <c r="AJ156" s="1280">
        <v>0.24515999999999999</v>
      </c>
      <c r="AK156" s="1282">
        <v>8.5680000000000006E-2</v>
      </c>
      <c r="AL156" s="1311">
        <f>SQRT(AM156^2+AN156^2)*1000/(1.73*AL110)</f>
        <v>21.022202141769949</v>
      </c>
      <c r="AM156" s="1280">
        <v>0.21024000000000001</v>
      </c>
      <c r="AN156" s="1282">
        <v>9.1079999999999994E-2</v>
      </c>
      <c r="AO156" s="1311">
        <f>SQRT(AP156^2+AQ156^2)*1000/(1.73*AO110)</f>
        <v>19.996692579882698</v>
      </c>
      <c r="AP156" s="1280">
        <v>0.19800000000000001</v>
      </c>
      <c r="AQ156" s="1282">
        <v>9.1079999999999994E-2</v>
      </c>
    </row>
    <row r="157" spans="1:87" ht="16.5" x14ac:dyDescent="0.25">
      <c r="A157" s="1312" t="s">
        <v>347</v>
      </c>
      <c r="B157" s="1313" t="s">
        <v>348</v>
      </c>
      <c r="C157" s="1314"/>
      <c r="D157" s="311"/>
      <c r="E157" s="312"/>
      <c r="F157" s="313"/>
      <c r="G157" s="314"/>
      <c r="H157" s="1311">
        <f>SQRT(I157^2+J157^2)*1000/(1.73*H110)</f>
        <v>45.064185583213977</v>
      </c>
      <c r="I157" s="1280">
        <v>0.46565999999999996</v>
      </c>
      <c r="J157" s="1282">
        <v>0.12959999999999999</v>
      </c>
      <c r="K157" s="1311">
        <f>SQRT(L157^2+M157^2)*1000/(1.73*K110)</f>
        <v>44.456290254590577</v>
      </c>
      <c r="L157" s="1280">
        <v>0.46872000000000003</v>
      </c>
      <c r="M157" s="1282">
        <v>0.12275999999999999</v>
      </c>
      <c r="N157" s="1311">
        <f>SQRT(O157^2+P157^2)*1000/(1.73*N110)</f>
        <v>40.608858884894786</v>
      </c>
      <c r="O157" s="1280">
        <v>0.42875999999999997</v>
      </c>
      <c r="P157" s="1282">
        <v>0.10979999999999999</v>
      </c>
      <c r="Q157" s="1311">
        <f>SQRT(R157^2+S157^2)*1000/(1.73*Q110)</f>
        <v>39.743748136515038</v>
      </c>
      <c r="R157" s="1280">
        <v>0.41958000000000001</v>
      </c>
      <c r="S157" s="1282">
        <v>0.10764</v>
      </c>
      <c r="T157" s="1311">
        <f>SQRT(U157^2+V157^2)*1000/(1.73*T110)</f>
        <v>37.518743030245858</v>
      </c>
      <c r="U157" s="1280">
        <v>0.39546000000000003</v>
      </c>
      <c r="V157" s="1282">
        <v>0.10403999999999999</v>
      </c>
      <c r="W157" s="1311">
        <f>SQRT(X157^2+Y157^2)*1000/(1.73*W110)</f>
        <v>38.473300202100106</v>
      </c>
      <c r="X157" s="1280">
        <v>0.40698000000000001</v>
      </c>
      <c r="Y157" s="1282">
        <v>0.10098</v>
      </c>
      <c r="Z157" s="1311">
        <f>SQRT(AA157^2+AB157^2)*1000/(1.73*Z110)</f>
        <v>33.295981425485664</v>
      </c>
      <c r="AA157" s="1280">
        <v>0.35298000000000002</v>
      </c>
      <c r="AB157" s="1282">
        <v>8.4239999999999995E-2</v>
      </c>
      <c r="AC157" s="1311">
        <f>SQRT(AD157^2+AE157^2)*1000/(1.73*AC110)</f>
        <v>31.695862299142053</v>
      </c>
      <c r="AD157" s="1280">
        <v>0.33515999999999996</v>
      </c>
      <c r="AE157" s="1282">
        <v>8.3699999999999983E-2</v>
      </c>
      <c r="AF157" s="1311">
        <f>SQRT(AG157^2+AH157^2)*1000/(1.73*AF110)</f>
        <v>27.708130996517195</v>
      </c>
      <c r="AG157" s="1280">
        <v>0.29015999999999997</v>
      </c>
      <c r="AH157" s="1282">
        <v>8.3699999999999983E-2</v>
      </c>
      <c r="AI157" s="1311">
        <f>SQRT(AJ157^2+AK157^2)*1000/(1.73*AI110)</f>
        <v>23.590990218321377</v>
      </c>
      <c r="AJ157" s="1280">
        <v>0.24335999999999999</v>
      </c>
      <c r="AK157" s="1282">
        <v>8.2979999999999984E-2</v>
      </c>
      <c r="AL157" s="1311">
        <f>SQRT(AM157^2+AN157^2)*1000/(1.73*AL110)</f>
        <v>20.79912720969158</v>
      </c>
      <c r="AM157" s="1280">
        <v>0.21059999999999998</v>
      </c>
      <c r="AN157" s="1282">
        <v>8.3879999999999996E-2</v>
      </c>
      <c r="AO157" s="1311">
        <f>SQRT(AP157^2+AQ157^2)*1000/(1.73*AO110)</f>
        <v>19.166745219267892</v>
      </c>
      <c r="AP157" s="1280">
        <v>0.19116</v>
      </c>
      <c r="AQ157" s="1282">
        <v>8.4240000000000009E-2</v>
      </c>
    </row>
    <row r="158" spans="1:87" ht="16.5" x14ac:dyDescent="0.25">
      <c r="A158" s="1312" t="s">
        <v>349</v>
      </c>
      <c r="B158" s="1313" t="s">
        <v>350</v>
      </c>
      <c r="C158" s="1314"/>
      <c r="D158" s="311"/>
      <c r="E158" s="312"/>
      <c r="F158" s="313"/>
      <c r="G158" s="314"/>
      <c r="H158" s="1311">
        <f>SQRT(I158^2+J158^2)*1000/(1.73*H110)</f>
        <v>81.629771426409533</v>
      </c>
      <c r="I158" s="1280">
        <v>0.83123999999999998</v>
      </c>
      <c r="J158" s="1282">
        <v>0.27504000000000001</v>
      </c>
      <c r="K158" s="1311">
        <f>SQRT(L158^2+M158^2)*1000/(1.73*K110)</f>
        <v>78.956378500383323</v>
      </c>
      <c r="L158" s="1280">
        <v>0.81792000000000009</v>
      </c>
      <c r="M158" s="1282">
        <v>0.26748</v>
      </c>
      <c r="N158" s="1311">
        <f>SQRT(O158^2+P158^2)*1000/(1.73*N110)</f>
        <v>79.353551479983182</v>
      </c>
      <c r="O158" s="1280">
        <v>0.82511999999999996</v>
      </c>
      <c r="P158" s="1282">
        <v>0.25919999999999999</v>
      </c>
      <c r="Q158" s="1311">
        <f>SQRT(R158^2+S158^2)*1000/(1.73*Q110)</f>
        <v>69.526898086993967</v>
      </c>
      <c r="R158" s="1280">
        <v>0.72936000000000001</v>
      </c>
      <c r="S158" s="1282">
        <v>0.20555999999999999</v>
      </c>
      <c r="T158" s="1311">
        <f>SQRT(U158^2+V158^2)*1000/(1.73*T110)</f>
        <v>68.329573529995045</v>
      </c>
      <c r="U158" s="1280">
        <v>0.71711999999999987</v>
      </c>
      <c r="V158" s="1282">
        <v>0.20088</v>
      </c>
      <c r="W158" s="1311">
        <f>SQRT(X158^2+Y158^2)*1000/(1.73*W110)</f>
        <v>67.112727927913852</v>
      </c>
      <c r="X158" s="1280">
        <v>0.70344000000000007</v>
      </c>
      <c r="Y158" s="1282">
        <v>0.20051999999999998</v>
      </c>
      <c r="Z158" s="1311">
        <f>SQRT(AA158^2+AB158^2)*1000/(1.73*Z110)</f>
        <v>65.61974775642858</v>
      </c>
      <c r="AA158" s="1280">
        <v>0.68435999999999997</v>
      </c>
      <c r="AB158" s="1282">
        <v>0.20771999999999999</v>
      </c>
      <c r="AC158" s="1311">
        <f>SQRT(AD158^2+AE158^2)*1000/(1.73*AC110)</f>
        <v>63.9436875900386</v>
      </c>
      <c r="AD158" s="1280">
        <v>0.66636000000000006</v>
      </c>
      <c r="AE158" s="1282">
        <v>0.20412</v>
      </c>
      <c r="AF158" s="1311">
        <f>SQRT(AG158^2+AH158^2)*1000/(1.73*AF110)</f>
        <v>64.10877269687812</v>
      </c>
      <c r="AG158" s="1280">
        <v>0.66779999999999995</v>
      </c>
      <c r="AH158" s="1282">
        <v>0.20555999999999999</v>
      </c>
      <c r="AI158" s="1311">
        <f>SQRT(AJ158^2+AK158^2)*1000/(1.73*AI110)</f>
        <v>64.395873957481768</v>
      </c>
      <c r="AJ158" s="1280">
        <v>0.66996</v>
      </c>
      <c r="AK158" s="1282">
        <v>0.20916000000000001</v>
      </c>
      <c r="AL158" s="1311">
        <f>SQRT(AM158^2+AN158^2)*1000/(1.73*AL110)</f>
        <v>63.125284802761833</v>
      </c>
      <c r="AM158" s="1280">
        <v>0.65736000000000006</v>
      </c>
      <c r="AN158" s="1282">
        <v>0.20304</v>
      </c>
      <c r="AO158" s="1311">
        <f>SQRT(AP158^2+AQ158^2)*1000/(1.73*AO110)</f>
        <v>62.674167069169201</v>
      </c>
      <c r="AP158" s="1280">
        <v>0.65376000000000001</v>
      </c>
      <c r="AQ158" s="1282">
        <v>0.19800000000000001</v>
      </c>
    </row>
    <row r="159" spans="1:87" ht="16.5" x14ac:dyDescent="0.25">
      <c r="A159" s="1312" t="s">
        <v>351</v>
      </c>
      <c r="B159" s="1313" t="s">
        <v>352</v>
      </c>
      <c r="C159" s="1314"/>
      <c r="D159" s="311"/>
      <c r="E159" s="312"/>
      <c r="F159" s="313"/>
      <c r="G159" s="314"/>
      <c r="H159" s="1311">
        <f>SQRT(I159^2+J159^2)*1000/(1.73*H110)</f>
        <v>52.986348990670386</v>
      </c>
      <c r="I159" s="1280">
        <v>0.55044000000000004</v>
      </c>
      <c r="J159" s="1282">
        <v>0.14148000000000002</v>
      </c>
      <c r="K159" s="1311">
        <f>SQRT(L159^2+M159^2)*1000/(1.73*K110)</f>
        <v>52.968619526144515</v>
      </c>
      <c r="L159" s="1280">
        <v>0.56231999999999993</v>
      </c>
      <c r="M159" s="1282">
        <v>0.13068000000000002</v>
      </c>
      <c r="N159" s="1311">
        <f>SQRT(O159^2+P159^2)*1000/(1.73*N110)</f>
        <v>53.860203943182995</v>
      </c>
      <c r="O159" s="1280">
        <v>0.57059999999999989</v>
      </c>
      <c r="P159" s="1282">
        <v>0.13788</v>
      </c>
      <c r="Q159" s="1311">
        <f>SQRT(R159^2+S159^2)*1000/(1.73*Q110)</f>
        <v>53.742090641697629</v>
      </c>
      <c r="R159" s="1280">
        <v>0.56987999999999994</v>
      </c>
      <c r="S159" s="1282">
        <v>0.13536000000000001</v>
      </c>
      <c r="T159" s="1311">
        <f>SQRT(U159^2+V159^2)*1000/(1.73*T110)</f>
        <v>48.723592924731541</v>
      </c>
      <c r="U159" s="1280">
        <v>0.51551999999999998</v>
      </c>
      <c r="V159" s="1282">
        <v>0.12744</v>
      </c>
      <c r="W159" s="1311">
        <f>SQRT(X159^2+Y159^2)*1000/(1.73*W110)</f>
        <v>48.396253471265666</v>
      </c>
      <c r="X159" s="1280">
        <v>0.51263999999999998</v>
      </c>
      <c r="Y159" s="1282">
        <v>0.12419999999999999</v>
      </c>
      <c r="Z159" s="1311">
        <f>SQRT(AA159^2+AB159^2)*1000/(1.73*Z110)</f>
        <v>47.567414318908483</v>
      </c>
      <c r="AA159" s="1280">
        <v>0.50651999999999997</v>
      </c>
      <c r="AB159" s="1282">
        <v>0.11051999999999999</v>
      </c>
      <c r="AC159" s="1311">
        <f>SQRT(AD159^2+AE159^2)*1000/(1.73*AC110)</f>
        <v>47.570648218279054</v>
      </c>
      <c r="AD159" s="1280">
        <v>0.50616000000000005</v>
      </c>
      <c r="AE159" s="1282">
        <v>0.11231999999999999</v>
      </c>
      <c r="AF159" s="1311">
        <f>SQRT(AG159^2+AH159^2)*1000/(1.73*AF110)</f>
        <v>43.392656577089454</v>
      </c>
      <c r="AG159" s="1280">
        <v>0.46044000000000002</v>
      </c>
      <c r="AH159" s="1282">
        <v>0.108</v>
      </c>
      <c r="AI159" s="1311">
        <f>SQRT(AJ159^2+AK159^2)*1000/(1.73*AI110)</f>
        <v>37.797172542377169</v>
      </c>
      <c r="AJ159" s="1280">
        <v>0.40032000000000001</v>
      </c>
      <c r="AK159" s="1282">
        <v>9.7200000000000009E-2</v>
      </c>
      <c r="AL159" s="1311">
        <f>SQRT(AM159^2+AN159^2)*1000/(1.73*AL110)</f>
        <v>33.515335948209817</v>
      </c>
      <c r="AM159" s="1280">
        <v>0.3528</v>
      </c>
      <c r="AN159" s="1282">
        <v>9.468E-2</v>
      </c>
      <c r="AO159" s="1311">
        <f>SQRT(AP159^2+AQ159^2)*1000/(1.73*AO110)</f>
        <v>31.237928680089055</v>
      </c>
      <c r="AP159" s="1280">
        <v>0.32724000000000003</v>
      </c>
      <c r="AQ159" s="1282">
        <v>9.3959999999999988E-2</v>
      </c>
    </row>
    <row r="160" spans="1:87" ht="16.5" x14ac:dyDescent="0.25">
      <c r="A160" s="1312" t="s">
        <v>353</v>
      </c>
      <c r="B160" s="1313" t="s">
        <v>354</v>
      </c>
      <c r="C160" s="1314"/>
      <c r="D160" s="311"/>
      <c r="E160" s="312"/>
      <c r="F160" s="313"/>
      <c r="G160" s="314"/>
      <c r="H160" s="1315">
        <f>SQRT(I160^2+J160^2)*1000/(1.73*H110)</f>
        <v>10.715107838115095</v>
      </c>
      <c r="I160" s="1280">
        <v>8.4959999999999994E-2</v>
      </c>
      <c r="J160" s="1282">
        <v>7.740000000000001E-2</v>
      </c>
      <c r="K160" s="1315">
        <f>SQRT(L160^2+M160^2)*1000/(1.73*K110)</f>
        <v>11.389459716108506</v>
      </c>
      <c r="L160" s="1280">
        <v>9.468E-2</v>
      </c>
      <c r="M160" s="1282">
        <v>8.0280000000000004E-2</v>
      </c>
      <c r="N160" s="1315">
        <f>SQRT(O160^2+P160^2)*1000/(1.73*N110)</f>
        <v>11.533009201868099</v>
      </c>
      <c r="O160" s="1280">
        <v>9.6120000000000011E-2</v>
      </c>
      <c r="P160" s="1282">
        <v>8.1000000000000003E-2</v>
      </c>
      <c r="Q160" s="1315">
        <f>SQRT(R160^2+S160^2)*1000/(1.73*Q110)</f>
        <v>10.947523315723569</v>
      </c>
      <c r="R160" s="1280">
        <v>8.8919999999999999E-2</v>
      </c>
      <c r="S160" s="1282">
        <v>7.9560000000000006E-2</v>
      </c>
      <c r="T160" s="1315">
        <f>SQRT(U160^2+V160^2)*1000/(1.73*T110)</f>
        <v>9.7864685531102076</v>
      </c>
      <c r="U160" s="1280">
        <v>7.596E-2</v>
      </c>
      <c r="V160" s="1282">
        <v>7.4880000000000002E-2</v>
      </c>
      <c r="W160" s="1315">
        <f>SQRT(X160^2+Y160^2)*1000/(1.73*W110)</f>
        <v>9.2962084807592316</v>
      </c>
      <c r="X160" s="1280">
        <v>7.2359999999999994E-2</v>
      </c>
      <c r="Y160" s="1282">
        <v>7.0919999999999997E-2</v>
      </c>
      <c r="Z160" s="1315">
        <f>SQRT(AA160^2+AB160^2)*1000/(1.73*Z110)</f>
        <v>9.3481717791370915</v>
      </c>
      <c r="AA160" s="1280">
        <v>7.4520000000000003E-2</v>
      </c>
      <c r="AB160" s="1282">
        <v>6.948E-2</v>
      </c>
      <c r="AC160" s="1315">
        <f>SQRT(AD160^2+AE160^2)*1000/(1.73*AC110)</f>
        <v>8.9972341109372937</v>
      </c>
      <c r="AD160" s="1280">
        <v>7.1639999999999995E-2</v>
      </c>
      <c r="AE160" s="1282">
        <v>6.6960000000000006E-2</v>
      </c>
      <c r="AF160" s="1315">
        <f>SQRT(AG160^2+AH160^2)*1000/(1.73*AF110)</f>
        <v>7.9927114107649677</v>
      </c>
      <c r="AG160" s="1280">
        <v>6.3719999999999999E-2</v>
      </c>
      <c r="AH160" s="1282">
        <v>5.9400000000000008E-2</v>
      </c>
      <c r="AI160" s="1315">
        <f>SQRT(AJ160^2+AK160^2)*1000/(1.73*AI110)</f>
        <v>7.0778703149718298</v>
      </c>
      <c r="AJ160" s="1280">
        <v>5.5439999999999996E-2</v>
      </c>
      <c r="AK160" s="1282">
        <v>5.364E-2</v>
      </c>
      <c r="AL160" s="1315">
        <f>SQRT(AM160^2+AN160^2)*1000/(1.73*AL110)</f>
        <v>6.8989590666244176</v>
      </c>
      <c r="AM160" s="1280">
        <v>5.5799999999999995E-2</v>
      </c>
      <c r="AN160" s="1282">
        <v>5.04E-2</v>
      </c>
      <c r="AO160" s="1315">
        <f>SQRT(AP160^2+AQ160^2)*1000/(1.73*AO110)</f>
        <v>6.8143080087019099</v>
      </c>
      <c r="AP160" s="1280">
        <v>5.6159999999999995E-2</v>
      </c>
      <c r="AQ160" s="1282">
        <v>4.8600000000000004E-2</v>
      </c>
    </row>
    <row r="161" spans="1:43" ht="16.5" x14ac:dyDescent="0.25">
      <c r="A161" s="1312"/>
      <c r="B161" s="1313" t="s">
        <v>75</v>
      </c>
      <c r="C161" s="1314"/>
      <c r="D161" s="311"/>
      <c r="E161" s="312"/>
      <c r="F161" s="313"/>
      <c r="G161" s="314"/>
      <c r="H161" s="1311">
        <f>SQRT(I161^2+J161^2)*1000/(1.73*0.395)/H102*0.395</f>
        <v>3.3341011496485891</v>
      </c>
      <c r="I161" s="1288">
        <v>3.5159999999999997E-2</v>
      </c>
      <c r="J161" s="1355">
        <v>1.32E-3</v>
      </c>
      <c r="K161" s="1311">
        <f>SQRT(L161^2+M161^2)*1000/(1.73*0.395)/K102*0.395</f>
        <v>3.8335536525632428</v>
      </c>
      <c r="L161" s="1288">
        <v>4.0439999999999997E-2</v>
      </c>
      <c r="M161" s="1355">
        <v>7.4399999999999996E-3</v>
      </c>
      <c r="N161" s="1311">
        <f>SQRT(O161^2+P161^2)*1000/(1.73*0.395)/N102*0.395</f>
        <v>3.6168861915348116</v>
      </c>
      <c r="O161" s="1288">
        <v>3.8400000000000004E-2</v>
      </c>
      <c r="P161" s="1355">
        <v>5.5199999999999997E-3</v>
      </c>
      <c r="Q161" s="1311">
        <f>SQRT(R161^2+S161^2)*1000/(1.73*0.395)/Q102*0.395</f>
        <v>3.3005622283376743</v>
      </c>
      <c r="R161" s="1288">
        <v>3.5400000000000008E-2</v>
      </c>
      <c r="S161" s="1355">
        <v>3.6000000000000002E-4</v>
      </c>
      <c r="T161" s="1311">
        <f>SQRT(U161^2+V161^2)*1000/(1.73*0.395)/T102*0.395</f>
        <v>2.7189959304217783</v>
      </c>
      <c r="U161" s="1288">
        <v>2.9159999999999998E-2</v>
      </c>
      <c r="V161" s="1355">
        <v>4.8000000000000001E-4</v>
      </c>
      <c r="W161" s="1311">
        <f>SQRT(X161^2+Y161^2)*1000/(1.73*0.395)/W102*0.395</f>
        <v>2.5884636773177401</v>
      </c>
      <c r="X161" s="1288">
        <v>2.7719999999999998E-2</v>
      </c>
      <c r="Y161" s="1355">
        <v>1.56E-3</v>
      </c>
      <c r="Z161" s="1311">
        <f>SQRT(AA161^2+AB161^2)*1000/(1.73*0.395)/Z102*0.395</f>
        <v>2.9068644523446103</v>
      </c>
      <c r="AA161" s="1288">
        <v>3.0600000000000002E-2</v>
      </c>
      <c r="AB161" s="1355">
        <v>2.16E-3</v>
      </c>
      <c r="AC161" s="1311">
        <f>SQRT(AD161^2+AE161^2)*1000/(1.73*0.395)/AC102*0.395</f>
        <v>2.9401247521876273</v>
      </c>
      <c r="AD161" s="1288">
        <v>3.0960000000000001E-2</v>
      </c>
      <c r="AE161" s="1355">
        <v>2.0400000000000001E-3</v>
      </c>
      <c r="AF161" s="1311">
        <f>SQRT(AG161^2+AH161^2)*1000/(1.73*0.395)/AF102*0.395</f>
        <v>2.8848392608676865</v>
      </c>
      <c r="AG161" s="1288">
        <v>3.0839999999999999E-2</v>
      </c>
      <c r="AH161" s="1355">
        <v>2.5200000000000001E-3</v>
      </c>
      <c r="AI161" s="1311">
        <f>SQRT(AJ161^2+AK161^2)*1000/(1.73*0.395)/AI102*0.395</f>
        <v>2.7260759426319883</v>
      </c>
      <c r="AJ161" s="1288">
        <v>2.9159999999999998E-2</v>
      </c>
      <c r="AK161" s="1355">
        <v>2.16E-3</v>
      </c>
      <c r="AL161" s="1311">
        <f>SQRT(AM161^2+AN161^2)*1000/(1.73*0.395)/AL102*0.395</f>
        <v>2.7141119440916421</v>
      </c>
      <c r="AM161" s="1288">
        <v>2.904E-2</v>
      </c>
      <c r="AN161" s="1355">
        <v>2.0400000000000001E-3</v>
      </c>
      <c r="AO161" s="1311">
        <f>SQRT(AP161^2+AQ161^2)*1000/(1.73*0.395)/AO102*0.395</f>
        <v>2.788628330318963</v>
      </c>
      <c r="AP161" s="1288">
        <v>2.9759999999999998E-2</v>
      </c>
      <c r="AQ161" s="1355">
        <v>3.0000000000000001E-3</v>
      </c>
    </row>
    <row r="162" spans="1:43" ht="17.25" thickBot="1" x14ac:dyDescent="0.3">
      <c r="A162" s="1312"/>
      <c r="B162" s="1313" t="s">
        <v>76</v>
      </c>
      <c r="C162" s="1314"/>
      <c r="D162" s="311"/>
      <c r="E162" s="312"/>
      <c r="F162" s="313"/>
      <c r="G162" s="314"/>
      <c r="H162" s="1337">
        <f>SQRT(I162^2+J162^2)*1000/(1.73*0.395)/H110*0.395</f>
        <v>5.7991609749229864</v>
      </c>
      <c r="I162" s="1288">
        <v>6.1680000000000006E-2</v>
      </c>
      <c r="J162" s="1355">
        <v>8.0399999999999985E-3</v>
      </c>
      <c r="K162" s="1337">
        <f>SQRT(L162^2+M162^2)*1000/(1.73*0.395)/K110*0.395</f>
        <v>7.126991964786666</v>
      </c>
      <c r="L162" s="1288">
        <v>7.6799999999999993E-2</v>
      </c>
      <c r="M162" s="1355">
        <v>1.1640000000000001E-2</v>
      </c>
      <c r="N162" s="1337">
        <f>SQRT(O162^2+P162^2)*1000/(1.73*0.395)/N110*0.395</f>
        <v>5.5042663845213999</v>
      </c>
      <c r="O162" s="1288">
        <v>5.9400000000000008E-2</v>
      </c>
      <c r="P162" s="1355">
        <v>8.4000000000000012E-3</v>
      </c>
      <c r="Q162" s="1337">
        <f>SQRT(R162^2+S162^2)*1000/(1.73*0.395)/Q110*0.395</f>
        <v>6.6518282265866082</v>
      </c>
      <c r="R162" s="1288">
        <v>7.175999999999999E-2</v>
      </c>
      <c r="S162" s="1355">
        <v>1.0320000000000001E-2</v>
      </c>
      <c r="T162" s="1337">
        <f>SQRT(U162^2+V162^2)*1000/(1.73*0.395)/T110*0.395</f>
        <v>5.8191402676323429</v>
      </c>
      <c r="U162" s="1288">
        <v>6.2880000000000005E-2</v>
      </c>
      <c r="V162" s="1355">
        <v>8.2799999999999992E-3</v>
      </c>
      <c r="W162" s="1337">
        <f>SQRT(X162^2+Y162^2)*1000/(1.73*0.395)/W110*0.395</f>
        <v>5.9123050064872542</v>
      </c>
      <c r="X162" s="1288">
        <v>6.3840000000000008E-2</v>
      </c>
      <c r="Y162" s="1355">
        <v>8.7600000000000004E-3</v>
      </c>
      <c r="Z162" s="1337">
        <f>SQRT(AA162^2+AB162^2)*1000/(1.73*0.395)/Z110*0.395</f>
        <v>6.1379976002941667</v>
      </c>
      <c r="AA162" s="1288">
        <v>6.6240000000000007E-2</v>
      </c>
      <c r="AB162" s="1355">
        <v>9.3600000000000003E-3</v>
      </c>
      <c r="AC162" s="1337">
        <f>SQRT(AD162^2+AE162^2)*1000/(1.73*0.395)/AC110*0.395</f>
        <v>5.9480476948882286</v>
      </c>
      <c r="AD162" s="1288">
        <v>6.4199999999999993E-2</v>
      </c>
      <c r="AE162" s="1355">
        <v>8.9999999999999993E-3</v>
      </c>
      <c r="AF162" s="1337">
        <f>SQRT(AG162^2+AH162^2)*1000/(1.73*0.395)/AF110*0.395</f>
        <v>6.796637764518854</v>
      </c>
      <c r="AG162" s="1288">
        <v>7.3319999999999996E-2</v>
      </c>
      <c r="AH162" s="1355">
        <v>1.056E-2</v>
      </c>
      <c r="AI162" s="1337">
        <f>SQRT(AJ162^2+AK162^2)*1000/(1.73*0.395)/AI110*0.395</f>
        <v>5.5390857973483483</v>
      </c>
      <c r="AJ162" s="1288">
        <v>5.9879999999999996E-2</v>
      </c>
      <c r="AK162" s="1355">
        <v>7.6799999999999993E-3</v>
      </c>
      <c r="AL162" s="1337">
        <f>SQRT(AM162^2+AN162^2)*1000/(1.73*0.395)/AL110*0.395</f>
        <v>6.7437446985366565</v>
      </c>
      <c r="AM162" s="1288">
        <v>7.2719999999999993E-2</v>
      </c>
      <c r="AN162" s="1355">
        <v>1.068E-2</v>
      </c>
      <c r="AO162" s="1337">
        <f>SQRT(AP162^2+AQ162^2)*1000/(1.73*0.395)/AO110*0.395</f>
        <v>5.495405736280814</v>
      </c>
      <c r="AP162" s="1288">
        <v>5.9400000000000008E-2</v>
      </c>
      <c r="AQ162" s="1355">
        <v>7.6799999999999993E-3</v>
      </c>
    </row>
    <row r="163" spans="1:43" ht="16.5" x14ac:dyDescent="0.25">
      <c r="A163" s="1822" t="s">
        <v>355</v>
      </c>
      <c r="B163" s="1823"/>
      <c r="C163" s="1823"/>
      <c r="D163" s="1823"/>
      <c r="E163" s="1823"/>
      <c r="F163" s="1823"/>
      <c r="G163" s="1847"/>
      <c r="H163" s="1316">
        <f>H137+H138+H139+H140+H141+H142+H143+H144+H145+H146+H147+H148+H161</f>
        <v>628.5558002951359</v>
      </c>
      <c r="I163" s="1317">
        <f>I137+I138+I139+I140+I141+I142+I143+I144+I145+I146+I147+I148+I161</f>
        <v>6.3796800000000005</v>
      </c>
      <c r="J163" s="1318">
        <f>J137+J138+J139+J140+J141+J142+J143+J144+J145+J146+J147+J148+J161</f>
        <v>1.65774</v>
      </c>
      <c r="K163" s="1316">
        <f>K137+K138+K139+K140+K141+K142+K143+K144+K145+K146+K147+K148+K161</f>
        <v>635.66684757767871</v>
      </c>
      <c r="L163" s="1317">
        <f t="shared" ref="L163:AQ163" si="19">L137+L138+L139+L140+L141+L142+L143+L144+L145+L146+L147+L148+L161</f>
        <v>6.5664000000000007</v>
      </c>
      <c r="M163" s="1318">
        <f t="shared" si="19"/>
        <v>1.6861199999999998</v>
      </c>
      <c r="N163" s="1316">
        <f t="shared" si="19"/>
        <v>638.31363101522618</v>
      </c>
      <c r="O163" s="1317">
        <f t="shared" si="19"/>
        <v>6.5997599999999998</v>
      </c>
      <c r="P163" s="1318">
        <f t="shared" si="19"/>
        <v>1.6648799999999999</v>
      </c>
      <c r="Q163" s="1316">
        <f t="shared" si="19"/>
        <v>612.12694362471711</v>
      </c>
      <c r="R163" s="1317">
        <f t="shared" si="19"/>
        <v>6.327</v>
      </c>
      <c r="S163" s="1318">
        <f t="shared" si="19"/>
        <v>1.5915599999999999</v>
      </c>
      <c r="T163" s="1316">
        <f t="shared" si="19"/>
        <v>597.46089249699389</v>
      </c>
      <c r="U163" s="1317">
        <f t="shared" si="19"/>
        <v>6.1791600000000004</v>
      </c>
      <c r="V163" s="1318">
        <f t="shared" si="19"/>
        <v>1.5489000000000002</v>
      </c>
      <c r="W163" s="1316">
        <f t="shared" si="19"/>
        <v>563.85229808994416</v>
      </c>
      <c r="X163" s="1317">
        <f t="shared" si="19"/>
        <v>5.8257600000000007</v>
      </c>
      <c r="Y163" s="1318">
        <f t="shared" si="19"/>
        <v>1.4696400000000001</v>
      </c>
      <c r="Z163" s="1316">
        <f t="shared" si="19"/>
        <v>550.40189279144647</v>
      </c>
      <c r="AA163" s="1317">
        <f t="shared" si="19"/>
        <v>5.5857600000000005</v>
      </c>
      <c r="AB163" s="1318">
        <f t="shared" si="19"/>
        <v>1.4380199999999999</v>
      </c>
      <c r="AC163" s="1316">
        <f t="shared" si="19"/>
        <v>522.72552931479345</v>
      </c>
      <c r="AD163" s="1317">
        <f t="shared" si="19"/>
        <v>5.2986000000000004</v>
      </c>
      <c r="AE163" s="1318">
        <f t="shared" si="19"/>
        <v>1.3775999999999999</v>
      </c>
      <c r="AF163" s="1316">
        <f t="shared" si="19"/>
        <v>478.6474351945235</v>
      </c>
      <c r="AG163" s="1317">
        <f t="shared" si="19"/>
        <v>4.9142400000000004</v>
      </c>
      <c r="AH163" s="1318">
        <f t="shared" si="19"/>
        <v>1.33572</v>
      </c>
      <c r="AI163" s="1316">
        <f t="shared" si="19"/>
        <v>441.19265139795397</v>
      </c>
      <c r="AJ163" s="1317">
        <f t="shared" si="19"/>
        <v>4.5105599999999999</v>
      </c>
      <c r="AK163" s="1318">
        <f t="shared" si="19"/>
        <v>1.2825599999999999</v>
      </c>
      <c r="AL163" s="1316">
        <f t="shared" si="19"/>
        <v>402.32063078116335</v>
      </c>
      <c r="AM163" s="1317">
        <f t="shared" si="19"/>
        <v>4.0968</v>
      </c>
      <c r="AN163" s="1318">
        <f t="shared" si="19"/>
        <v>1.1989800000000002</v>
      </c>
      <c r="AO163" s="1316">
        <f t="shared" si="19"/>
        <v>384.23199084667488</v>
      </c>
      <c r="AP163" s="1317">
        <f t="shared" si="19"/>
        <v>3.9052800000000003</v>
      </c>
      <c r="AQ163" s="1318">
        <f t="shared" si="19"/>
        <v>1.15506</v>
      </c>
    </row>
    <row r="164" spans="1:43" ht="17.25" thickBot="1" x14ac:dyDescent="0.3">
      <c r="A164" s="1825" t="s">
        <v>356</v>
      </c>
      <c r="B164" s="1826"/>
      <c r="C164" s="1826"/>
      <c r="D164" s="1826"/>
      <c r="E164" s="1826"/>
      <c r="F164" s="1826"/>
      <c r="G164" s="1853"/>
      <c r="H164" s="1319">
        <f>H160+H159+H158+H157+H156+H155+H154+H153+H152+H151+H150+H149+H162</f>
        <v>996.44519018139499</v>
      </c>
      <c r="I164" s="1320">
        <f>I160+I159+I158+I157+I156+I155+I154+I153+I152+I151+I150+I149+I162</f>
        <v>10.2141</v>
      </c>
      <c r="J164" s="1321">
        <f>J160+J159+J158+J157+J156+J155+J154+J153+J152+J151+J150+J149+J162</f>
        <v>3.02508</v>
      </c>
      <c r="K164" s="1319">
        <f>K160+K159+K158+K157+K156+K155+K154+K153+K152+K151+K150+K149+K162</f>
        <v>1027.0903965819809</v>
      </c>
      <c r="L164" s="1320">
        <f t="shared" ref="L164:AQ164" si="20">L160+L159+L158+L157+L156+L155+L154+L153+L152+L151+L150+L149+L162</f>
        <v>10.712160000000001</v>
      </c>
      <c r="M164" s="1321">
        <f t="shared" si="20"/>
        <v>3.1235999999999993</v>
      </c>
      <c r="N164" s="1319">
        <f t="shared" si="20"/>
        <v>1025.6791107121951</v>
      </c>
      <c r="O164" s="1320">
        <f t="shared" si="20"/>
        <v>10.721639999999999</v>
      </c>
      <c r="P164" s="1321">
        <f t="shared" si="20"/>
        <v>3.0499199999999997</v>
      </c>
      <c r="Q164" s="1319">
        <f t="shared" si="20"/>
        <v>1004.9035731271068</v>
      </c>
      <c r="R164" s="1320">
        <f t="shared" si="20"/>
        <v>10.519739999999999</v>
      </c>
      <c r="S164" s="1321">
        <f t="shared" si="20"/>
        <v>2.9344800000000002</v>
      </c>
      <c r="T164" s="1319">
        <f t="shared" si="20"/>
        <v>990.38821376084741</v>
      </c>
      <c r="U164" s="1320">
        <f t="shared" si="20"/>
        <v>10.396739999999999</v>
      </c>
      <c r="V164" s="1321">
        <f t="shared" si="20"/>
        <v>2.7864</v>
      </c>
      <c r="W164" s="1319">
        <f t="shared" si="20"/>
        <v>967.19208314398338</v>
      </c>
      <c r="X164" s="1320">
        <f t="shared" si="20"/>
        <v>10.161300000000001</v>
      </c>
      <c r="Y164" s="1321">
        <f t="shared" si="20"/>
        <v>2.6893799999999999</v>
      </c>
      <c r="Z164" s="1319">
        <f t="shared" si="20"/>
        <v>911.62946992788409</v>
      </c>
      <c r="AA164" s="1320">
        <f t="shared" si="20"/>
        <v>9.5821799999999993</v>
      </c>
      <c r="AB164" s="1321">
        <f t="shared" si="20"/>
        <v>2.5127999999999999</v>
      </c>
      <c r="AC164" s="1319">
        <f t="shared" si="20"/>
        <v>849.6604730441984</v>
      </c>
      <c r="AD164" s="1320">
        <f t="shared" si="20"/>
        <v>8.9271600000000007</v>
      </c>
      <c r="AE164" s="1321">
        <f t="shared" si="20"/>
        <v>2.3585399999999996</v>
      </c>
      <c r="AF164" s="1319">
        <f t="shared" si="20"/>
        <v>777.6754056466458</v>
      </c>
      <c r="AG164" s="1320">
        <f t="shared" si="20"/>
        <v>8.1294000000000004</v>
      </c>
      <c r="AH164" s="1321">
        <f t="shared" si="20"/>
        <v>2.3051399999999997</v>
      </c>
      <c r="AI164" s="1319">
        <f t="shared" si="20"/>
        <v>707.32392758383355</v>
      </c>
      <c r="AJ164" s="1320">
        <f t="shared" si="20"/>
        <v>7.3446000000000007</v>
      </c>
      <c r="AK164" s="1321">
        <f t="shared" si="20"/>
        <v>2.2535400000000005</v>
      </c>
      <c r="AL164" s="1319">
        <f t="shared" si="20"/>
        <v>644.11754640784193</v>
      </c>
      <c r="AM164" s="1320">
        <f t="shared" si="20"/>
        <v>6.6357600000000003</v>
      </c>
      <c r="AN164" s="1321">
        <f t="shared" si="20"/>
        <v>2.20092</v>
      </c>
      <c r="AO164" s="1319">
        <f t="shared" si="20"/>
        <v>612.14545727120026</v>
      </c>
      <c r="AP164" s="1320">
        <f t="shared" si="20"/>
        <v>6.2695199999999991</v>
      </c>
      <c r="AQ164" s="1321">
        <f t="shared" si="20"/>
        <v>2.1902400000000002</v>
      </c>
    </row>
    <row r="165" spans="1:43" ht="17.25" thickBot="1" x14ac:dyDescent="0.3">
      <c r="A165" s="1828" t="s">
        <v>357</v>
      </c>
      <c r="B165" s="1829"/>
      <c r="C165" s="1829"/>
      <c r="D165" s="1829"/>
      <c r="E165" s="1829"/>
      <c r="F165" s="1829"/>
      <c r="G165" s="1829"/>
      <c r="H165" s="1322">
        <f>H163+H164</f>
        <v>1625.0009904765309</v>
      </c>
      <c r="I165" s="1323">
        <f>I163+I164</f>
        <v>16.593780000000002</v>
      </c>
      <c r="J165" s="1324">
        <f>J163+J164</f>
        <v>4.6828199999999995</v>
      </c>
      <c r="K165" s="1322">
        <f>K163+K164</f>
        <v>1662.7572441596596</v>
      </c>
      <c r="L165" s="1323">
        <f t="shared" ref="L165:AQ165" si="21">L163+L164</f>
        <v>17.278560000000002</v>
      </c>
      <c r="M165" s="1324">
        <f t="shared" si="21"/>
        <v>4.8097199999999987</v>
      </c>
      <c r="N165" s="1322">
        <f t="shared" si="21"/>
        <v>1663.9927417274212</v>
      </c>
      <c r="O165" s="1323">
        <f t="shared" si="21"/>
        <v>17.321399999999997</v>
      </c>
      <c r="P165" s="1324">
        <f t="shared" si="21"/>
        <v>4.7147999999999994</v>
      </c>
      <c r="Q165" s="1322">
        <f t="shared" si="21"/>
        <v>1617.0305167518241</v>
      </c>
      <c r="R165" s="1323">
        <f t="shared" si="21"/>
        <v>16.846739999999997</v>
      </c>
      <c r="S165" s="1324">
        <f t="shared" si="21"/>
        <v>4.5260400000000001</v>
      </c>
      <c r="T165" s="1322">
        <f t="shared" si="21"/>
        <v>1587.8491062578414</v>
      </c>
      <c r="U165" s="1323">
        <f t="shared" si="21"/>
        <v>16.575900000000001</v>
      </c>
      <c r="V165" s="1324">
        <f t="shared" si="21"/>
        <v>4.3353000000000002</v>
      </c>
      <c r="W165" s="1322">
        <f t="shared" si="21"/>
        <v>1531.0443812339277</v>
      </c>
      <c r="X165" s="1323">
        <f t="shared" si="21"/>
        <v>15.987060000000001</v>
      </c>
      <c r="Y165" s="1324">
        <f t="shared" si="21"/>
        <v>4.1590199999999999</v>
      </c>
      <c r="Z165" s="1322">
        <f t="shared" si="21"/>
        <v>1462.0313627193304</v>
      </c>
      <c r="AA165" s="1323">
        <f t="shared" si="21"/>
        <v>15.16794</v>
      </c>
      <c r="AB165" s="1324">
        <f t="shared" si="21"/>
        <v>3.9508199999999998</v>
      </c>
      <c r="AC165" s="1322">
        <f t="shared" si="21"/>
        <v>1372.3860023589918</v>
      </c>
      <c r="AD165" s="1323">
        <f t="shared" si="21"/>
        <v>14.225760000000001</v>
      </c>
      <c r="AE165" s="1324">
        <f t="shared" si="21"/>
        <v>3.7361399999999998</v>
      </c>
      <c r="AF165" s="1322">
        <f t="shared" si="21"/>
        <v>1256.3228408411692</v>
      </c>
      <c r="AG165" s="1323">
        <f t="shared" si="21"/>
        <v>13.04364</v>
      </c>
      <c r="AH165" s="1324">
        <f t="shared" si="21"/>
        <v>3.64086</v>
      </c>
      <c r="AI165" s="1322">
        <f t="shared" si="21"/>
        <v>1148.5165789817875</v>
      </c>
      <c r="AJ165" s="1323">
        <f t="shared" si="21"/>
        <v>11.855160000000001</v>
      </c>
      <c r="AK165" s="1324">
        <f t="shared" si="21"/>
        <v>3.5361000000000002</v>
      </c>
      <c r="AL165" s="1322">
        <f t="shared" si="21"/>
        <v>1046.4381771890053</v>
      </c>
      <c r="AM165" s="1323">
        <f t="shared" si="21"/>
        <v>10.732559999999999</v>
      </c>
      <c r="AN165" s="1324">
        <f t="shared" si="21"/>
        <v>3.3999000000000001</v>
      </c>
      <c r="AO165" s="1322">
        <f t="shared" si="21"/>
        <v>996.37744811787513</v>
      </c>
      <c r="AP165" s="1323">
        <f t="shared" si="21"/>
        <v>10.174799999999999</v>
      </c>
      <c r="AQ165" s="1324">
        <f t="shared" si="21"/>
        <v>3.3452999999999999</v>
      </c>
    </row>
    <row r="166" spans="1:43" ht="16.5" x14ac:dyDescent="0.25">
      <c r="A166" s="362"/>
      <c r="B166" s="263"/>
      <c r="C166" s="263"/>
      <c r="D166" s="263"/>
      <c r="E166" s="263"/>
      <c r="F166" s="263"/>
      <c r="G166" s="263"/>
      <c r="H166" s="400"/>
      <c r="I166" s="401"/>
      <c r="J166" s="401"/>
      <c r="K166" s="400"/>
      <c r="L166" s="401"/>
      <c r="M166" s="401"/>
      <c r="N166" s="400"/>
      <c r="O166" s="401"/>
      <c r="P166" s="401"/>
      <c r="Q166" s="400"/>
      <c r="R166" s="401"/>
      <c r="S166" s="401"/>
      <c r="T166" s="400"/>
      <c r="U166" s="401"/>
      <c r="V166" s="401"/>
      <c r="W166" s="400"/>
      <c r="X166" s="401"/>
      <c r="Y166" s="401"/>
      <c r="Z166" s="400"/>
      <c r="AA166" s="401"/>
      <c r="AB166" s="401"/>
      <c r="AC166" s="400"/>
      <c r="AD166" s="401"/>
      <c r="AE166" s="401"/>
      <c r="AF166" s="400"/>
      <c r="AG166" s="401"/>
      <c r="AH166" s="401"/>
      <c r="AI166" s="400"/>
      <c r="AJ166" s="401"/>
      <c r="AK166" s="401"/>
      <c r="AL166" s="400"/>
      <c r="AM166" s="401"/>
      <c r="AN166" s="401"/>
      <c r="AO166" s="400"/>
      <c r="AP166" s="401"/>
      <c r="AQ166" s="401"/>
    </row>
    <row r="167" spans="1:43" ht="17.25" thickBot="1" x14ac:dyDescent="0.3">
      <c r="A167" s="333" t="s">
        <v>80</v>
      </c>
      <c r="B167" s="260"/>
      <c r="C167" s="260"/>
      <c r="D167" s="260"/>
      <c r="E167" s="260"/>
      <c r="F167" s="260"/>
      <c r="G167" s="260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6"/>
      <c r="AK167" s="336"/>
      <c r="AL167" s="336"/>
      <c r="AM167" s="336"/>
      <c r="AN167" s="336"/>
      <c r="AO167" s="336"/>
      <c r="AP167" s="336"/>
      <c r="AQ167" s="336"/>
    </row>
    <row r="168" spans="1:43" ht="16.5" x14ac:dyDescent="0.25">
      <c r="A168" s="1735" t="s">
        <v>23</v>
      </c>
      <c r="B168" s="337" t="s">
        <v>81</v>
      </c>
      <c r="C168" s="338"/>
      <c r="D168" s="338" t="s">
        <v>82</v>
      </c>
      <c r="E168" s="338"/>
      <c r="F168" s="338"/>
      <c r="G168" s="339"/>
      <c r="H168" s="1338">
        <f>$C$80/1000</f>
        <v>3.1800000000000002E-2</v>
      </c>
      <c r="I168" s="1339" t="s">
        <v>83</v>
      </c>
      <c r="J168" s="1340">
        <f>$G$80/1000</f>
        <v>4.0799999999999996E-2</v>
      </c>
      <c r="K168" s="1338">
        <f>$C$80/1000</f>
        <v>3.1800000000000002E-2</v>
      </c>
      <c r="L168" s="1339" t="s">
        <v>83</v>
      </c>
      <c r="M168" s="1340">
        <f>$G$80/1000</f>
        <v>4.0799999999999996E-2</v>
      </c>
      <c r="N168" s="1338">
        <f>$C$80/1000</f>
        <v>3.1800000000000002E-2</v>
      </c>
      <c r="O168" s="1339" t="s">
        <v>83</v>
      </c>
      <c r="P168" s="1340">
        <f>$G$80/1000</f>
        <v>4.0799999999999996E-2</v>
      </c>
      <c r="Q168" s="1338">
        <f>$C$80/1000</f>
        <v>3.1800000000000002E-2</v>
      </c>
      <c r="R168" s="1339" t="s">
        <v>83</v>
      </c>
      <c r="S168" s="1340">
        <f>$G$80/1000</f>
        <v>4.0799999999999996E-2</v>
      </c>
      <c r="T168" s="1338">
        <f>$C$80/1000</f>
        <v>3.1800000000000002E-2</v>
      </c>
      <c r="U168" s="1339" t="s">
        <v>83</v>
      </c>
      <c r="V168" s="1340">
        <f>$G$80/1000</f>
        <v>4.0799999999999996E-2</v>
      </c>
      <c r="W168" s="1338">
        <f>$C$80/1000</f>
        <v>3.1800000000000002E-2</v>
      </c>
      <c r="X168" s="1339" t="s">
        <v>83</v>
      </c>
      <c r="Y168" s="1340">
        <f>$G$80/1000</f>
        <v>4.0799999999999996E-2</v>
      </c>
      <c r="Z168" s="1338">
        <f>$C$80/1000</f>
        <v>3.1800000000000002E-2</v>
      </c>
      <c r="AA168" s="1339" t="s">
        <v>83</v>
      </c>
      <c r="AB168" s="1340">
        <f>$G$80/1000</f>
        <v>4.0799999999999996E-2</v>
      </c>
      <c r="AC168" s="1338">
        <f>$C$80/1000</f>
        <v>3.1800000000000002E-2</v>
      </c>
      <c r="AD168" s="1339" t="s">
        <v>83</v>
      </c>
      <c r="AE168" s="1340">
        <f>$G$80/1000</f>
        <v>4.0799999999999996E-2</v>
      </c>
      <c r="AF168" s="1338">
        <f>$C$80/1000</f>
        <v>3.1800000000000002E-2</v>
      </c>
      <c r="AG168" s="1339" t="s">
        <v>83</v>
      </c>
      <c r="AH168" s="1340">
        <f>$G$80/1000</f>
        <v>4.0799999999999996E-2</v>
      </c>
      <c r="AI168" s="1338">
        <f>$C$80/1000</f>
        <v>3.1800000000000002E-2</v>
      </c>
      <c r="AJ168" s="1339" t="s">
        <v>83</v>
      </c>
      <c r="AK168" s="1340">
        <f>$G$80/1000</f>
        <v>4.0799999999999996E-2</v>
      </c>
      <c r="AL168" s="1338">
        <f>$C$80/1000</f>
        <v>3.1800000000000002E-2</v>
      </c>
      <c r="AM168" s="1339" t="s">
        <v>83</v>
      </c>
      <c r="AN168" s="1340">
        <f>$G$80/1000</f>
        <v>4.0799999999999996E-2</v>
      </c>
      <c r="AO168" s="1338">
        <f>$C$80/1000</f>
        <v>3.1800000000000002E-2</v>
      </c>
      <c r="AP168" s="1339" t="s">
        <v>83</v>
      </c>
      <c r="AQ168" s="1340">
        <f>$G$80/1000</f>
        <v>4.0799999999999996E-2</v>
      </c>
    </row>
    <row r="169" spans="1:43" ht="17.25" thickBot="1" x14ac:dyDescent="0.3">
      <c r="A169" s="1736"/>
      <c r="B169" s="343" t="s">
        <v>84</v>
      </c>
      <c r="C169" s="344"/>
      <c r="D169" s="344" t="s">
        <v>85</v>
      </c>
      <c r="E169" s="344"/>
      <c r="F169" s="344"/>
      <c r="G169" s="345"/>
      <c r="H169" s="1341">
        <f>(((I96^2+J96^2)*$C$81/1000)+((I97^2+J97^2)*$G$81/1000)+((I98^2+J98^2)*$J$81/1000))/$C$6^2</f>
        <v>9.9737247480625006E-3</v>
      </c>
      <c r="I169" s="1342" t="s">
        <v>83</v>
      </c>
      <c r="J169" s="1343">
        <f>(((I96^2+J96^2)*$M$81)+((I97^2+J97^2)*$P$81)+((I98^2+J98^2)*$S$81))/(100*$C$6)</f>
        <v>0.24798767339</v>
      </c>
      <c r="K169" s="1341">
        <f>(((L96^2+M96^2)*$C$81/1000)+((L97^2+M97^2)*$G$81/1000)+((L98^2+M98^2)*$J$81/1000))/$C$6^2</f>
        <v>1.0665618356749999E-2</v>
      </c>
      <c r="L169" s="1342" t="s">
        <v>83</v>
      </c>
      <c r="M169" s="1343">
        <f>(((L96^2+M96^2)*$M$81)+((L97^2+M97^2)*$P$81)+((L98^2+M98^2)*$S$81))/(100*$C$6)</f>
        <v>0.26569003527999996</v>
      </c>
      <c r="N169" s="1341">
        <f>(((O96^2+P96^2)*$C$81/1000)+((O97^2+P97^2)*$G$81/1000)+((O98^2+P98^2)*$J$81/1000))/$C$6^2</f>
        <v>1.0936637478812501E-2</v>
      </c>
      <c r="O169" s="1342" t="s">
        <v>83</v>
      </c>
      <c r="P169" s="1343">
        <f>(((O96^2+P96^2)*$M$81)+((O97^2+P97^2)*$P$81)+((O98^2+P98^2)*$S$81))/(100*$C$6)</f>
        <v>0.27339263680999998</v>
      </c>
      <c r="Q169" s="1341">
        <f>(((R96^2+S96^2)*$C$81/1000)+((R97^2+S97^2)*$G$81/1000)+((R98^2+S98^2)*$J$81/1000))/$C$6^2</f>
        <v>1.0394688152749998E-2</v>
      </c>
      <c r="R169" s="1342" t="s">
        <v>83</v>
      </c>
      <c r="S169" s="1343">
        <f>(((R96^2+S96^2)*$M$81)+((R97^2+S97^2)*$P$81)+((R98^2+S98^2)*$S$81))/(100*$C$6)</f>
        <v>0.26194267877499994</v>
      </c>
      <c r="T169" s="1341">
        <f>(((U96^2+V96^2)*$C$81/1000)+((U97^2+V97^2)*$G$81/1000)+((U98^2+V98^2)*$J$81/1000))/$C$6^2</f>
        <v>1.00795946215625E-2</v>
      </c>
      <c r="U169" s="1342" t="s">
        <v>83</v>
      </c>
      <c r="V169" s="1343">
        <f>(((U96^2+V96^2)*$M$81)+((U97^2+V97^2)*$P$81)+((U98^2+V98^2)*$S$81))/(100*$C$6)</f>
        <v>0.25535249331999998</v>
      </c>
      <c r="W169" s="1341">
        <f>(((X96^2+Y96^2)*$C$81/1000)+((X97^2+Y97^2)*$G$81/1000)+((X98^2+Y98^2)*$J$81/1000))/$C$6^2</f>
        <v>9.4356201259687498E-3</v>
      </c>
      <c r="X169" s="1342" t="s">
        <v>83</v>
      </c>
      <c r="Y169" s="1343">
        <f>(((X96^2+Y96^2)*$M$81)+((X97^2+Y97^2)*$P$81)+((X98^2+Y98^2)*$S$81))/(100*$C$6)</f>
        <v>0.24147133807500001</v>
      </c>
      <c r="Z169" s="1341">
        <f>(((AA96^2+AB96^2)*$C$81/1000)+((AA97^2+AB97^2)*$G$81/1000)+((AA98^2+AB98^2)*$J$81/1000))/$C$6^2</f>
        <v>8.6338042782187503E-3</v>
      </c>
      <c r="AA169" s="1342" t="s">
        <v>83</v>
      </c>
      <c r="AB169" s="1343">
        <f>(((AA96^2+AB96^2)*$M$81)+((AA97^2+AB97^2)*$P$81)+((AA98^2+AB98^2)*$S$81))/(100*$C$6)</f>
        <v>0.22062760155</v>
      </c>
      <c r="AC169" s="1341">
        <f>(((AD96^2+AE96^2)*$C$81/1000)+((AD97^2+AE97^2)*$G$81/1000)+((AD98^2+AE98^2)*$J$81/1000))/$C$6^2</f>
        <v>7.654963510406251E-3</v>
      </c>
      <c r="AD169" s="1342" t="s">
        <v>83</v>
      </c>
      <c r="AE169" s="1343">
        <f>(((AD96^2+AE96^2)*$M$81)+((AD97^2+AE97^2)*$P$81)+((AD98^2+AE98^2)*$S$81))/(100*$C$6)</f>
        <v>0.19497528333000003</v>
      </c>
      <c r="AF169" s="1341">
        <f>(((AG96^2+AH96^2)*$C$81/1000)+((AG97^2+AH97^2)*$G$81/1000)+((AG98^2+AH98^2)*$J$81/1000))/$C$6^2</f>
        <v>6.450716412968749E-3</v>
      </c>
      <c r="AG169" s="1342" t="s">
        <v>83</v>
      </c>
      <c r="AH169" s="1343">
        <f>(((AG96^2+AH96^2)*$M$81)+((AG97^2+AH97^2)*$P$81)+((AG98^2+AH98^2)*$S$81))/(100*$C$6)</f>
        <v>0.16355495418999996</v>
      </c>
      <c r="AI169" s="1341">
        <f>(((AJ96^2+AK96^2)*$C$81/1000)+((AJ97^2+AK97^2)*$G$81/1000)+((AJ98^2+AK98^2)*$J$81/1000))/$C$6^2</f>
        <v>5.2807855740625012E-3</v>
      </c>
      <c r="AJ169" s="1342" t="s">
        <v>83</v>
      </c>
      <c r="AK169" s="1343">
        <f>(((AJ96^2+AK96^2)*$M$81)+((AJ97^2+AK97^2)*$P$81)+((AJ98^2+AK98^2)*$S$81))/(100*$C$6)</f>
        <v>0.13294302657500001</v>
      </c>
      <c r="AL169" s="1341">
        <f>(((AM96^2+AN96^2)*$C$81/1000)+((AM97^2+AN97^2)*$G$81/1000)+((AM98^2+AN98^2)*$J$81/1000))/$C$6^2</f>
        <v>4.299288150218749E-3</v>
      </c>
      <c r="AM169" s="1342" t="s">
        <v>83</v>
      </c>
      <c r="AN169" s="1343">
        <f>(((AM96^2+AN96^2)*$M$81)+((AM97^2+AN97^2)*$P$81)+((AM98^2+AN98^2)*$S$81))/(100*$C$6)</f>
        <v>0.10765614341499996</v>
      </c>
      <c r="AO169" s="1341">
        <f>(((AP96^2+AQ96^2)*$C$81/1000)+((AP97^2+AQ97^2)*$G$81/1000)+((AP98^2+AQ98^2)*$J$81/1000))/$C$6^2</f>
        <v>3.8499123232812499E-3</v>
      </c>
      <c r="AP169" s="1342" t="s">
        <v>83</v>
      </c>
      <c r="AQ169" s="1343">
        <f>(((AP96^2+AQ96^2)*$M$81)+((AP97^2+AQ97^2)*$P$81)+((AP98^2+AQ98^2)*$S$81))/(100*$C$6)</f>
        <v>9.6122455225E-2</v>
      </c>
    </row>
    <row r="170" spans="1:43" ht="16.5" x14ac:dyDescent="0.25">
      <c r="A170" s="1736"/>
      <c r="B170" s="349" t="s">
        <v>86</v>
      </c>
      <c r="C170" s="350">
        <v>31.8</v>
      </c>
      <c r="D170" s="351"/>
      <c r="E170" s="1830" t="s">
        <v>87</v>
      </c>
      <c r="F170" s="1830"/>
      <c r="G170" s="352">
        <v>40.799999999999997</v>
      </c>
      <c r="H170" s="1811"/>
      <c r="I170" s="1820"/>
      <c r="J170" s="1812"/>
      <c r="K170" s="1811"/>
      <c r="L170" s="1820"/>
      <c r="M170" s="1812"/>
      <c r="N170" s="1811"/>
      <c r="O170" s="1820"/>
      <c r="P170" s="1812"/>
      <c r="Q170" s="1811"/>
      <c r="R170" s="1820"/>
      <c r="S170" s="1812"/>
      <c r="T170" s="1811"/>
      <c r="U170" s="1820"/>
      <c r="V170" s="1812"/>
      <c r="W170" s="1811"/>
      <c r="X170" s="1820"/>
      <c r="Y170" s="1812"/>
      <c r="Z170" s="1811"/>
      <c r="AA170" s="1820"/>
      <c r="AB170" s="1812"/>
      <c r="AC170" s="1811"/>
      <c r="AD170" s="1820"/>
      <c r="AE170" s="1812"/>
      <c r="AF170" s="1811"/>
      <c r="AG170" s="1820"/>
      <c r="AH170" s="1812"/>
      <c r="AI170" s="1811"/>
      <c r="AJ170" s="1820"/>
      <c r="AK170" s="1812"/>
      <c r="AL170" s="1811"/>
      <c r="AM170" s="1820"/>
      <c r="AN170" s="1812"/>
      <c r="AO170" s="1811"/>
      <c r="AP170" s="1820"/>
      <c r="AQ170" s="1812"/>
    </row>
    <row r="171" spans="1:43" ht="17.25" thickBot="1" x14ac:dyDescent="0.3">
      <c r="A171" s="1736"/>
      <c r="B171" s="555" t="s">
        <v>156</v>
      </c>
      <c r="C171" s="557">
        <v>144.5</v>
      </c>
      <c r="D171" s="288"/>
      <c r="E171" s="356"/>
      <c r="F171" s="356" t="s">
        <v>88</v>
      </c>
      <c r="G171" s="284">
        <v>80.25</v>
      </c>
      <c r="H171" s="1813"/>
      <c r="I171" s="1821"/>
      <c r="J171" s="1814"/>
      <c r="K171" s="1813"/>
      <c r="L171" s="1821"/>
      <c r="M171" s="1814"/>
      <c r="N171" s="1813"/>
      <c r="O171" s="1821"/>
      <c r="P171" s="1814"/>
      <c r="Q171" s="1813"/>
      <c r="R171" s="1821"/>
      <c r="S171" s="1814"/>
      <c r="T171" s="1813"/>
      <c r="U171" s="1821"/>
      <c r="V171" s="1814"/>
      <c r="W171" s="1813"/>
      <c r="X171" s="1821"/>
      <c r="Y171" s="1814"/>
      <c r="Z171" s="1813"/>
      <c r="AA171" s="1821"/>
      <c r="AB171" s="1814"/>
      <c r="AC171" s="1813"/>
      <c r="AD171" s="1821"/>
      <c r="AE171" s="1814"/>
      <c r="AF171" s="1813"/>
      <c r="AG171" s="1821"/>
      <c r="AH171" s="1814"/>
      <c r="AI171" s="1813"/>
      <c r="AJ171" s="1821"/>
      <c r="AK171" s="1814"/>
      <c r="AL171" s="1813"/>
      <c r="AM171" s="1821"/>
      <c r="AN171" s="1814"/>
      <c r="AO171" s="1813"/>
      <c r="AP171" s="1821"/>
      <c r="AQ171" s="1814"/>
    </row>
    <row r="172" spans="1:43" ht="17.25" thickBot="1" x14ac:dyDescent="0.3">
      <c r="A172" s="1737"/>
      <c r="B172" s="1797" t="s">
        <v>90</v>
      </c>
      <c r="C172" s="1798"/>
      <c r="D172" s="1798"/>
      <c r="E172" s="1798"/>
      <c r="F172" s="1798"/>
      <c r="G172" s="1799"/>
      <c r="H172" s="1344">
        <f>I96</f>
        <v>9.1940000000000008</v>
      </c>
      <c r="I172" s="1345" t="s">
        <v>83</v>
      </c>
      <c r="J172" s="1346">
        <f>J96</f>
        <v>2.0659999999999998</v>
      </c>
      <c r="K172" s="1344">
        <f>L96</f>
        <v>9.51</v>
      </c>
      <c r="L172" s="1345" t="s">
        <v>83</v>
      </c>
      <c r="M172" s="1346">
        <f>M96</f>
        <v>2.1379999999999999</v>
      </c>
      <c r="N172" s="1344">
        <f>O96</f>
        <v>9.6430000000000007</v>
      </c>
      <c r="O172" s="1345" t="s">
        <v>83</v>
      </c>
      <c r="P172" s="1346">
        <f>P96</f>
        <v>2.1320000000000001</v>
      </c>
      <c r="Q172" s="1344">
        <f>R96</f>
        <v>9.4179999999999993</v>
      </c>
      <c r="R172" s="1345" t="s">
        <v>83</v>
      </c>
      <c r="S172" s="1346">
        <f>S96</f>
        <v>2.0459999999999998</v>
      </c>
      <c r="T172" s="1344">
        <f>U96</f>
        <v>9.2859999999999996</v>
      </c>
      <c r="U172" s="1345" t="s">
        <v>83</v>
      </c>
      <c r="V172" s="1346">
        <f>V96</f>
        <v>1.98</v>
      </c>
      <c r="W172" s="1344">
        <f>X96</f>
        <v>9.0090000000000003</v>
      </c>
      <c r="X172" s="1345" t="s">
        <v>83</v>
      </c>
      <c r="Y172" s="1346">
        <f>Y96</f>
        <v>1.8480000000000001</v>
      </c>
      <c r="Z172" s="1344">
        <f>AA96</f>
        <v>8.6129999999999995</v>
      </c>
      <c r="AA172" s="1345" t="s">
        <v>83</v>
      </c>
      <c r="AB172" s="1346">
        <f>AB96</f>
        <v>1.776</v>
      </c>
      <c r="AC172" s="1344">
        <f>AD96</f>
        <v>8.1120000000000001</v>
      </c>
      <c r="AD172" s="1345" t="s">
        <v>83</v>
      </c>
      <c r="AE172" s="1346">
        <f>AE96</f>
        <v>1.65</v>
      </c>
      <c r="AF172" s="1344">
        <f>AG96</f>
        <v>7.431</v>
      </c>
      <c r="AG172" s="1345" t="s">
        <v>83</v>
      </c>
      <c r="AH172" s="1346">
        <f>AH96</f>
        <v>1.5640000000000001</v>
      </c>
      <c r="AI172" s="1344">
        <f>AJ96</f>
        <v>6.7060000000000004</v>
      </c>
      <c r="AJ172" s="1345" t="s">
        <v>83</v>
      </c>
      <c r="AK172" s="1346">
        <f>AK96</f>
        <v>1.478</v>
      </c>
      <c r="AL172" s="1344">
        <f>AM96</f>
        <v>6.0389999999999997</v>
      </c>
      <c r="AM172" s="1345" t="s">
        <v>83</v>
      </c>
      <c r="AN172" s="1346">
        <f>AN96</f>
        <v>1.3660000000000001</v>
      </c>
      <c r="AO172" s="1344">
        <f>AP96</f>
        <v>5.7089999999999996</v>
      </c>
      <c r="AP172" s="1345" t="s">
        <v>83</v>
      </c>
      <c r="AQ172" s="1346">
        <f>AQ96</f>
        <v>1.3069999999999999</v>
      </c>
    </row>
    <row r="173" spans="1:43" ht="16.5" x14ac:dyDescent="0.25">
      <c r="A173" s="1735" t="s">
        <v>91</v>
      </c>
      <c r="B173" s="337" t="s">
        <v>81</v>
      </c>
      <c r="C173" s="338"/>
      <c r="D173" s="338" t="s">
        <v>82</v>
      </c>
      <c r="E173" s="338"/>
      <c r="F173" s="338"/>
      <c r="G173" s="338"/>
      <c r="H173" s="1338">
        <f>$C$85/1000</f>
        <v>3.2500000000000001E-2</v>
      </c>
      <c r="I173" s="1339" t="s">
        <v>83</v>
      </c>
      <c r="J173" s="1340">
        <f>$G$85/1000</f>
        <v>4.6399999999999997E-2</v>
      </c>
      <c r="K173" s="1338">
        <f>$C$85/1000</f>
        <v>3.2500000000000001E-2</v>
      </c>
      <c r="L173" s="1339" t="s">
        <v>83</v>
      </c>
      <c r="M173" s="1340">
        <f>$G$85/1000</f>
        <v>4.6399999999999997E-2</v>
      </c>
      <c r="N173" s="1338">
        <f>$C$85/1000</f>
        <v>3.2500000000000001E-2</v>
      </c>
      <c r="O173" s="1339" t="s">
        <v>83</v>
      </c>
      <c r="P173" s="1340">
        <f>$G$85/1000</f>
        <v>4.6399999999999997E-2</v>
      </c>
      <c r="Q173" s="1338">
        <f>$C$85/1000</f>
        <v>3.2500000000000001E-2</v>
      </c>
      <c r="R173" s="1339" t="s">
        <v>83</v>
      </c>
      <c r="S173" s="1340">
        <f>$G$85/1000</f>
        <v>4.6399999999999997E-2</v>
      </c>
      <c r="T173" s="1338">
        <f>$C$85/1000</f>
        <v>3.2500000000000001E-2</v>
      </c>
      <c r="U173" s="1339" t="s">
        <v>83</v>
      </c>
      <c r="V173" s="1340">
        <f>$G$85/1000</f>
        <v>4.6399999999999997E-2</v>
      </c>
      <c r="W173" s="1338">
        <f>$C$85/1000</f>
        <v>3.2500000000000001E-2</v>
      </c>
      <c r="X173" s="1339" t="s">
        <v>83</v>
      </c>
      <c r="Y173" s="1340">
        <f>$G$85/1000</f>
        <v>4.6399999999999997E-2</v>
      </c>
      <c r="Z173" s="1338">
        <f>$C$85/1000</f>
        <v>3.2500000000000001E-2</v>
      </c>
      <c r="AA173" s="1339" t="s">
        <v>83</v>
      </c>
      <c r="AB173" s="1340">
        <f>$G$85/1000</f>
        <v>4.6399999999999997E-2</v>
      </c>
      <c r="AC173" s="1338">
        <f>$C$85/1000</f>
        <v>3.2500000000000001E-2</v>
      </c>
      <c r="AD173" s="1339" t="s">
        <v>83</v>
      </c>
      <c r="AE173" s="1340">
        <f>$G$85/1000</f>
        <v>4.6399999999999997E-2</v>
      </c>
      <c r="AF173" s="1338">
        <f>$C$85/1000</f>
        <v>3.2500000000000001E-2</v>
      </c>
      <c r="AG173" s="1339" t="s">
        <v>83</v>
      </c>
      <c r="AH173" s="1340">
        <f>$G$85/1000</f>
        <v>4.6399999999999997E-2</v>
      </c>
      <c r="AI173" s="1338">
        <f>$C$85/1000</f>
        <v>3.2500000000000001E-2</v>
      </c>
      <c r="AJ173" s="1339" t="s">
        <v>83</v>
      </c>
      <c r="AK173" s="1340">
        <f>$G$85/1000</f>
        <v>4.6399999999999997E-2</v>
      </c>
      <c r="AL173" s="1338">
        <f>$C$85/1000</f>
        <v>3.2500000000000001E-2</v>
      </c>
      <c r="AM173" s="1339" t="s">
        <v>83</v>
      </c>
      <c r="AN173" s="1340">
        <f>$G$85/1000</f>
        <v>4.6399999999999997E-2</v>
      </c>
      <c r="AO173" s="1338">
        <f>$C$85/1000</f>
        <v>3.2500000000000001E-2</v>
      </c>
      <c r="AP173" s="1339" t="s">
        <v>83</v>
      </c>
      <c r="AQ173" s="1340">
        <f>$G$85/1000</f>
        <v>4.6399999999999997E-2</v>
      </c>
    </row>
    <row r="174" spans="1:43" ht="17.25" thickBot="1" x14ac:dyDescent="0.3">
      <c r="A174" s="1736"/>
      <c r="B174" s="343" t="s">
        <v>84</v>
      </c>
      <c r="C174" s="344"/>
      <c r="D174" s="344" t="s">
        <v>85</v>
      </c>
      <c r="E174" s="344"/>
      <c r="F174" s="344"/>
      <c r="G174" s="361"/>
      <c r="H174" s="1341">
        <f>(((I96^2+J96^2)*$C$86/1000)+((I97^2+J97^2)*$G$86/1000)+((I98^2+J98^2)*$J$86/1000))/$C$6^2</f>
        <v>1.0294704515974999E-2</v>
      </c>
      <c r="I174" s="1342" t="s">
        <v>83</v>
      </c>
      <c r="J174" s="1343">
        <f>(((I104^2+J104^2)*$M$86)+((I105^2+J105^2)*$P$86)+((I106^2+J106^2)*$S$86))/(100*$C$6)</f>
        <v>0.52591543274999986</v>
      </c>
      <c r="K174" s="1341">
        <f>(((L96^2+M96^2)*$C$86/1000)+((L97^2+M97^2)*$G$86/1000)+((L98^2+M98^2)*$J$86/1000))/$C$6^2</f>
        <v>1.1008363843599999E-2</v>
      </c>
      <c r="L174" s="1342" t="s">
        <v>83</v>
      </c>
      <c r="M174" s="1343">
        <f>(((L104^2+M104^2)*$M$86)+((L105^2+M105^2)*$P$86)+((L106^2+M106^2)*$S$86))/(100*$C$6)</f>
        <v>0.58305043524</v>
      </c>
      <c r="N174" s="1341">
        <f>(((O96^2+P96^2)*$C$86/1000)+((O97^2+P97^2)*$G$86/1000)+((O98^2+P98^2)*$J$86/1000))/$C$6^2</f>
        <v>1.1287181059099999E-2</v>
      </c>
      <c r="O174" s="1342" t="s">
        <v>83</v>
      </c>
      <c r="P174" s="1343">
        <f>(((O104^2+P104^2)*$M$86)+((O105^2+P105^2)*$P$86)+((O106^2+P106^2)*$S$86))/(100*$C$6)</f>
        <v>0.5902746070499999</v>
      </c>
      <c r="Q174" s="1341">
        <f>(((R96^2+S96^2)*$C$86/1000)+((R97^2+S97^2)*$G$86/1000)+((R98^2+S98^2)*$J$86/1000))/$C$6^2</f>
        <v>1.07254858717375E-2</v>
      </c>
      <c r="R174" s="1342" t="s">
        <v>83</v>
      </c>
      <c r="S174" s="1343">
        <f>(((R104^2+S104^2)*$M$86)+((R105^2+S105^2)*$P$86)+((R106^2+S106^2)*$S$86))/(100*$C$6)</f>
        <v>0.57454747539000006</v>
      </c>
      <c r="T174" s="1341">
        <f>(((U96^2+V96^2)*$C$86/1000)+((U97^2+V97^2)*$G$86/1000)+((U98^2+V98^2)*$J$86/1000))/$C$6^2</f>
        <v>1.0398567088299998E-2</v>
      </c>
      <c r="U174" s="1342" t="s">
        <v>83</v>
      </c>
      <c r="V174" s="1343">
        <f>(((U104^2+V104^2)*$M$86)+((U105^2+V105^2)*$P$86)+((U106^2+V106^2)*$S$86))/(100*$C$6)</f>
        <v>0.56476711499999999</v>
      </c>
      <c r="W174" s="1341">
        <f>(((X96^2+Y96^2)*$C$86/1000)+((X97^2+Y97^2)*$G$86/1000)+((X98^2+Y98^2)*$J$86/1000))/$C$6^2</f>
        <v>9.7312607578125005E-3</v>
      </c>
      <c r="X174" s="1342" t="s">
        <v>83</v>
      </c>
      <c r="Y174" s="1343">
        <f>(((X104^2+Y104^2)*$M$86)+((X105^2+Y105^2)*$P$86)+((X106^2+Y106^2)*$S$86))/(100*$C$6)</f>
        <v>0.53759198070000003</v>
      </c>
      <c r="Z174" s="1341">
        <f>(((AA96^2+AB96^2)*$C$86/1000)+((AA97^2+AB97^2)*$G$86/1000)+((AA98^2+AB98^2)*$J$86/1000))/$C$6^2</f>
        <v>8.9045234036999998E-3</v>
      </c>
      <c r="AA174" s="1342" t="s">
        <v>83</v>
      </c>
      <c r="AB174" s="1343">
        <f>(((AA104^2+AB104^2)*$M$86)+((AA105^2+AB105^2)*$P$86)+((AA106^2+AB106^2)*$S$86))/(100*$C$6)</f>
        <v>0.46498184033999995</v>
      </c>
      <c r="AC174" s="1341">
        <f>(((AD96^2+AE96^2)*$C$86/1000)+((AD97^2+AE97^2)*$G$86/1000)+((AD98^2+AE98^2)*$J$86/1000))/$C$6^2</f>
        <v>7.8958094433750001E-3</v>
      </c>
      <c r="AD174" s="1342" t="s">
        <v>83</v>
      </c>
      <c r="AE174" s="1343">
        <f>(((AD104^2+AE104^2)*$M$86)+((AD105^2+AE105^2)*$P$86)+((AD106^2+AE106^2)*$S$86))/(100*$C$6)</f>
        <v>0.40045586520000004</v>
      </c>
      <c r="AF174" s="1341">
        <f>(((AG96^2+AH96^2)*$C$86/1000)+((AG97^2+AH97^2)*$G$86/1000)+((AG98^2+AH98^2)*$J$86/1000))/$C$6^2</f>
        <v>6.6544153590999992E-3</v>
      </c>
      <c r="AG174" s="1342" t="s">
        <v>83</v>
      </c>
      <c r="AH174" s="1343">
        <f>(((AG104^2+AH104^2)*$M$86)+((AG105^2+AH105^2)*$P$86)+((AG106^2+AH106^2)*$S$86))/(100*$C$6)</f>
        <v>0.33446894409</v>
      </c>
      <c r="AI174" s="1341">
        <f>(((AJ96^2+AK96^2)*$C$86/1000)+((AJ97^2+AK97^2)*$G$86/1000)+((AJ98^2+AK98^2)*$J$86/1000))/$C$6^2</f>
        <v>5.4488361203374998E-3</v>
      </c>
      <c r="AJ174" s="1342" t="s">
        <v>83</v>
      </c>
      <c r="AK174" s="1343">
        <f>(((AJ104^2+AK104^2)*$M$86)+((AJ105^2+AK105^2)*$P$86)+((AJ106^2+AK106^2)*$S$86))/(100*$C$6)</f>
        <v>0.27442745294999993</v>
      </c>
      <c r="AL174" s="1341">
        <f>(((AM96^2+AN96^2)*$C$86/1000)+((AM97^2+AN97^2)*$G$86/1000)+((AM98^2+AN98^2)*$J$86/1000))/$C$6^2</f>
        <v>4.4367294582624986E-3</v>
      </c>
      <c r="AM174" s="1342" t="s">
        <v>83</v>
      </c>
      <c r="AN174" s="1343">
        <f>(((AM104^2+AN104^2)*$M$86)+((AM105^2+AN105^2)*$P$86)+((AM106^2+AN106^2)*$S$86))/(100*$C$6)</f>
        <v>0.22569901692</v>
      </c>
      <c r="AO174" s="1341">
        <f>(((AP96^2+AQ96^2)*$C$86/1000)+((AP97^2+AQ97^2)*$G$86/1000)+((AP98^2+AQ98^2)*$J$86/1000))/$C$6^2</f>
        <v>3.9732864075625006E-3</v>
      </c>
      <c r="AP174" s="1342" t="s">
        <v>83</v>
      </c>
      <c r="AQ174" s="1343">
        <f>(((AP104^2+AQ104^2)*$M$86)+((AP105^2+AQ105^2)*$P$86)+((AP106^2+AQ106^2)*$S$86))/(100*$C$6)</f>
        <v>0.20266782387000001</v>
      </c>
    </row>
    <row r="175" spans="1:43" ht="16.5" x14ac:dyDescent="0.25">
      <c r="A175" s="1736"/>
      <c r="B175" s="349" t="s">
        <v>86</v>
      </c>
      <c r="C175" s="350">
        <v>32.5</v>
      </c>
      <c r="D175" s="351"/>
      <c r="E175" s="1830" t="s">
        <v>87</v>
      </c>
      <c r="F175" s="1830"/>
      <c r="G175" s="352">
        <v>46.4</v>
      </c>
      <c r="H175" s="1788"/>
      <c r="I175" s="1789"/>
      <c r="J175" s="1790"/>
      <c r="K175" s="1788"/>
      <c r="L175" s="1789"/>
      <c r="M175" s="1790"/>
      <c r="N175" s="1788"/>
      <c r="O175" s="1789"/>
      <c r="P175" s="1790"/>
      <c r="Q175" s="1788"/>
      <c r="R175" s="1789"/>
      <c r="S175" s="1790"/>
      <c r="T175" s="1788"/>
      <c r="U175" s="1789"/>
      <c r="V175" s="1790"/>
      <c r="W175" s="1788"/>
      <c r="X175" s="1789"/>
      <c r="Y175" s="1790"/>
      <c r="Z175" s="1788"/>
      <c r="AA175" s="1789"/>
      <c r="AB175" s="1790"/>
      <c r="AC175" s="1788"/>
      <c r="AD175" s="1789"/>
      <c r="AE175" s="1790"/>
      <c r="AF175" s="1788"/>
      <c r="AG175" s="1789"/>
      <c r="AH175" s="1790"/>
      <c r="AI175" s="1788"/>
      <c r="AJ175" s="1789"/>
      <c r="AK175" s="1790"/>
      <c r="AL175" s="1788"/>
      <c r="AM175" s="1789"/>
      <c r="AN175" s="1790"/>
      <c r="AO175" s="1788"/>
      <c r="AP175" s="1789"/>
      <c r="AQ175" s="1790"/>
    </row>
    <row r="176" spans="1:43" ht="17.25" thickBot="1" x14ac:dyDescent="0.3">
      <c r="A176" s="1736"/>
      <c r="B176" s="555" t="s">
        <v>156</v>
      </c>
      <c r="C176" s="557">
        <v>150.1</v>
      </c>
      <c r="D176" s="288"/>
      <c r="E176" s="356"/>
      <c r="F176" s="356" t="s">
        <v>88</v>
      </c>
      <c r="G176" s="284">
        <v>76.239999999999995</v>
      </c>
      <c r="H176" s="1791"/>
      <c r="I176" s="1792"/>
      <c r="J176" s="1793"/>
      <c r="K176" s="1791"/>
      <c r="L176" s="1792"/>
      <c r="M176" s="1793"/>
      <c r="N176" s="1791"/>
      <c r="O176" s="1792"/>
      <c r="P176" s="1793"/>
      <c r="Q176" s="1791"/>
      <c r="R176" s="1792"/>
      <c r="S176" s="1793"/>
      <c r="T176" s="1791"/>
      <c r="U176" s="1792"/>
      <c r="V176" s="1793"/>
      <c r="W176" s="1791"/>
      <c r="X176" s="1792"/>
      <c r="Y176" s="1793"/>
      <c r="Z176" s="1791"/>
      <c r="AA176" s="1792"/>
      <c r="AB176" s="1793"/>
      <c r="AC176" s="1791"/>
      <c r="AD176" s="1792"/>
      <c r="AE176" s="1793"/>
      <c r="AF176" s="1791"/>
      <c r="AG176" s="1792"/>
      <c r="AH176" s="1793"/>
      <c r="AI176" s="1791"/>
      <c r="AJ176" s="1792"/>
      <c r="AK176" s="1793"/>
      <c r="AL176" s="1791"/>
      <c r="AM176" s="1792"/>
      <c r="AN176" s="1793"/>
      <c r="AO176" s="1791"/>
      <c r="AP176" s="1792"/>
      <c r="AQ176" s="1793"/>
    </row>
    <row r="177" spans="1:43" ht="17.25" thickBot="1" x14ac:dyDescent="0.3">
      <c r="A177" s="1737"/>
      <c r="B177" s="1797" t="s">
        <v>90</v>
      </c>
      <c r="C177" s="1798"/>
      <c r="D177" s="1798"/>
      <c r="E177" s="1798"/>
      <c r="F177" s="1798"/>
      <c r="G177" s="1799"/>
      <c r="H177" s="1347">
        <f>I104</f>
        <v>13.305999999999999</v>
      </c>
      <c r="I177" s="1348" t="s">
        <v>83</v>
      </c>
      <c r="J177" s="1349">
        <f>J104</f>
        <v>4.2169999999999996</v>
      </c>
      <c r="K177" s="1347">
        <f>L104</f>
        <v>14.010999999999999</v>
      </c>
      <c r="L177" s="1348" t="s">
        <v>83</v>
      </c>
      <c r="M177" s="1349">
        <f>M104</f>
        <v>4.4089999999999998</v>
      </c>
      <c r="N177" s="1347">
        <f>O104</f>
        <v>14.118</v>
      </c>
      <c r="O177" s="1348" t="s">
        <v>83</v>
      </c>
      <c r="P177" s="1349">
        <f>P104</f>
        <v>4.3289999999999997</v>
      </c>
      <c r="Q177" s="1347">
        <f>R104</f>
        <v>13.939</v>
      </c>
      <c r="R177" s="1348" t="s">
        <v>83</v>
      </c>
      <c r="S177" s="1349">
        <f>S104</f>
        <v>4.1909999999999998</v>
      </c>
      <c r="T177" s="1347">
        <f>U104</f>
        <v>13.847</v>
      </c>
      <c r="U177" s="1348" t="s">
        <v>83</v>
      </c>
      <c r="V177" s="1349">
        <f>V104</f>
        <v>4.0259999999999998</v>
      </c>
      <c r="W177" s="1347">
        <f>X104</f>
        <v>13.53</v>
      </c>
      <c r="X177" s="1348" t="s">
        <v>83</v>
      </c>
      <c r="Y177" s="1349">
        <f>Y104</f>
        <v>3.855</v>
      </c>
      <c r="Z177" s="1347">
        <f>AA104</f>
        <v>12.625999999999999</v>
      </c>
      <c r="AA177" s="1348" t="s">
        <v>83</v>
      </c>
      <c r="AB177" s="1349">
        <f>AB104</f>
        <v>3.504</v>
      </c>
      <c r="AC177" s="1347">
        <f>AD104</f>
        <v>11.734</v>
      </c>
      <c r="AD177" s="1348" t="s">
        <v>83</v>
      </c>
      <c r="AE177" s="1349">
        <f>AE104</f>
        <v>3.2080000000000002</v>
      </c>
      <c r="AF177" s="1347">
        <f>AG104</f>
        <v>10.686</v>
      </c>
      <c r="AG177" s="1348" t="s">
        <v>83</v>
      </c>
      <c r="AH177" s="1349">
        <f>AH104</f>
        <v>3.069</v>
      </c>
      <c r="AI177" s="1347">
        <f>AJ104</f>
        <v>9.6419999999999995</v>
      </c>
      <c r="AJ177" s="1348" t="s">
        <v>83</v>
      </c>
      <c r="AK177" s="1349">
        <f>AK104</f>
        <v>2.9239999999999999</v>
      </c>
      <c r="AL177" s="1347">
        <f>AM104</f>
        <v>8.6989999999999998</v>
      </c>
      <c r="AM177" s="1348" t="s">
        <v>83</v>
      </c>
      <c r="AN177" s="1349">
        <f>AN104</f>
        <v>2.8050000000000002</v>
      </c>
      <c r="AO177" s="1347">
        <f>AP104</f>
        <v>8.2110000000000003</v>
      </c>
      <c r="AP177" s="1348" t="s">
        <v>83</v>
      </c>
      <c r="AQ177" s="1349">
        <f>AQ104</f>
        <v>2.7650000000000001</v>
      </c>
    </row>
    <row r="178" spans="1:43" ht="16.5" x14ac:dyDescent="0.25">
      <c r="A178" s="1800" t="s">
        <v>92</v>
      </c>
      <c r="B178" s="1801"/>
      <c r="C178" s="1801"/>
      <c r="D178" s="1801"/>
      <c r="E178" s="1801"/>
      <c r="F178" s="1801"/>
      <c r="G178" s="1802"/>
      <c r="H178" s="367"/>
      <c r="I178" s="368"/>
      <c r="J178" s="559"/>
      <c r="K178" s="367"/>
      <c r="L178" s="368"/>
      <c r="M178" s="559"/>
      <c r="N178" s="367"/>
      <c r="O178" s="368"/>
      <c r="P178" s="559"/>
      <c r="Q178" s="367"/>
      <c r="R178" s="368"/>
      <c r="S178" s="559"/>
      <c r="T178" s="367"/>
      <c r="U178" s="368"/>
      <c r="V178" s="559"/>
      <c r="W178" s="367"/>
      <c r="X178" s="368"/>
      <c r="Y178" s="559"/>
      <c r="Z178" s="367"/>
      <c r="AA178" s="368"/>
      <c r="AB178" s="559"/>
      <c r="AC178" s="367"/>
      <c r="AD178" s="368"/>
      <c r="AE178" s="559"/>
      <c r="AF178" s="367"/>
      <c r="AG178" s="368"/>
      <c r="AH178" s="559"/>
      <c r="AI178" s="367"/>
      <c r="AJ178" s="368"/>
      <c r="AK178" s="559"/>
      <c r="AL178" s="367"/>
      <c r="AM178" s="368"/>
      <c r="AN178" s="559"/>
      <c r="AO178" s="367"/>
      <c r="AP178" s="368"/>
      <c r="AQ178" s="559"/>
    </row>
    <row r="179" spans="1:43" ht="17.25" thickBot="1" x14ac:dyDescent="0.3">
      <c r="A179" s="369" t="s">
        <v>93</v>
      </c>
      <c r="B179" s="370"/>
      <c r="C179" s="371"/>
      <c r="D179" s="370"/>
      <c r="E179" s="288"/>
      <c r="F179" s="370" t="s">
        <v>94</v>
      </c>
      <c r="G179" s="287"/>
      <c r="H179" s="1350">
        <f>SUM(H172,H177)</f>
        <v>22.5</v>
      </c>
      <c r="I179" s="1351" t="s">
        <v>83</v>
      </c>
      <c r="J179" s="1352">
        <f>SUM(J172,J177)</f>
        <v>6.2829999999999995</v>
      </c>
      <c r="K179" s="1350">
        <f>SUM(K172,K177)</f>
        <v>23.521000000000001</v>
      </c>
      <c r="L179" s="1351" t="s">
        <v>83</v>
      </c>
      <c r="M179" s="1352">
        <f>SUM(M172,M177)</f>
        <v>6.5469999999999997</v>
      </c>
      <c r="N179" s="1350">
        <f>SUM(N172,N177)</f>
        <v>23.761000000000003</v>
      </c>
      <c r="O179" s="1351" t="s">
        <v>83</v>
      </c>
      <c r="P179" s="1352">
        <f>SUM(P172,P177)</f>
        <v>6.4610000000000003</v>
      </c>
      <c r="Q179" s="1350">
        <f>SUM(Q172,Q177)</f>
        <v>23.356999999999999</v>
      </c>
      <c r="R179" s="1351" t="s">
        <v>83</v>
      </c>
      <c r="S179" s="1352">
        <f>SUM(S172,S177)</f>
        <v>6.2370000000000001</v>
      </c>
      <c r="T179" s="1350">
        <f>SUM(T172,T177)</f>
        <v>23.132999999999999</v>
      </c>
      <c r="U179" s="1351" t="s">
        <v>83</v>
      </c>
      <c r="V179" s="1352">
        <f>SUM(V172,V177)</f>
        <v>6.0060000000000002</v>
      </c>
      <c r="W179" s="1350">
        <f>SUM(W172,W177)</f>
        <v>22.539000000000001</v>
      </c>
      <c r="X179" s="1351" t="s">
        <v>83</v>
      </c>
      <c r="Y179" s="1352">
        <f>SUM(Y172,Y177)</f>
        <v>5.7030000000000003</v>
      </c>
      <c r="Z179" s="1350">
        <f>SUM(Z172,Z177)</f>
        <v>21.238999999999997</v>
      </c>
      <c r="AA179" s="1351" t="s">
        <v>83</v>
      </c>
      <c r="AB179" s="1352">
        <f>SUM(AB172,AB177)</f>
        <v>5.28</v>
      </c>
      <c r="AC179" s="1350">
        <f>SUM(AC172,AC177)</f>
        <v>19.846</v>
      </c>
      <c r="AD179" s="1351" t="s">
        <v>83</v>
      </c>
      <c r="AE179" s="1352">
        <f>SUM(AE172,AE177)</f>
        <v>4.8580000000000005</v>
      </c>
      <c r="AF179" s="1350">
        <f>SUM(AF172,AF177)</f>
        <v>18.117000000000001</v>
      </c>
      <c r="AG179" s="1351" t="s">
        <v>83</v>
      </c>
      <c r="AH179" s="1352">
        <f>SUM(AH172,AH177)</f>
        <v>4.633</v>
      </c>
      <c r="AI179" s="1350">
        <f>SUM(AI172,AI177)</f>
        <v>16.347999999999999</v>
      </c>
      <c r="AJ179" s="1351" t="s">
        <v>83</v>
      </c>
      <c r="AK179" s="1352">
        <f>SUM(AK172,AK177)</f>
        <v>4.4020000000000001</v>
      </c>
      <c r="AL179" s="1350">
        <f>SUM(AL172,AL177)</f>
        <v>14.738</v>
      </c>
      <c r="AM179" s="1351" t="s">
        <v>83</v>
      </c>
      <c r="AN179" s="1352">
        <f>SUM(AN172,AN177)</f>
        <v>4.1710000000000003</v>
      </c>
      <c r="AO179" s="1350">
        <f>SUM(AO172,AO177)</f>
        <v>13.92</v>
      </c>
      <c r="AP179" s="1351" t="s">
        <v>83</v>
      </c>
      <c r="AQ179" s="1352">
        <f>SUM(AQ172,AQ177)</f>
        <v>4.0720000000000001</v>
      </c>
    </row>
    <row r="180" spans="1:43" ht="16.5" x14ac:dyDescent="0.25">
      <c r="A180" s="375"/>
      <c r="B180" s="366"/>
      <c r="C180" s="366"/>
      <c r="D180" s="366"/>
      <c r="E180" s="366"/>
      <c r="F180" s="366"/>
      <c r="G180" s="366"/>
      <c r="H180" s="366"/>
      <c r="I180" s="376"/>
      <c r="J180" s="366"/>
      <c r="K180" s="366"/>
      <c r="L180" s="376"/>
      <c r="M180" s="366"/>
      <c r="N180" s="366"/>
      <c r="O180" s="376"/>
      <c r="P180" s="366"/>
      <c r="Q180" s="366"/>
      <c r="R180" s="376"/>
      <c r="S180" s="366"/>
      <c r="T180" s="366"/>
      <c r="U180" s="376"/>
      <c r="V180" s="366"/>
      <c r="W180" s="366"/>
      <c r="X180" s="376"/>
      <c r="Y180" s="366"/>
      <c r="Z180" s="366"/>
      <c r="AA180" s="376"/>
      <c r="AB180" s="366"/>
      <c r="AC180" s="366"/>
      <c r="AD180" s="376"/>
      <c r="AE180" s="366"/>
      <c r="AF180" s="366"/>
      <c r="AG180" s="376"/>
      <c r="AH180" s="366"/>
      <c r="AI180" s="366"/>
      <c r="AJ180" s="376"/>
      <c r="AK180" s="366"/>
      <c r="AL180" s="366"/>
      <c r="AM180" s="376"/>
      <c r="AN180" s="366"/>
      <c r="AO180" s="366"/>
      <c r="AP180" s="376"/>
      <c r="AQ180" s="366"/>
    </row>
    <row r="181" spans="1:43" ht="16.5" x14ac:dyDescent="0.25">
      <c r="A181" s="375"/>
      <c r="B181" s="375"/>
      <c r="C181" s="375"/>
      <c r="D181" s="375"/>
      <c r="E181" s="375"/>
      <c r="F181" s="375"/>
      <c r="G181" s="377"/>
    </row>
    <row r="197" spans="3:3" ht="15" x14ac:dyDescent="0.25">
      <c r="C197" s="1356"/>
    </row>
  </sheetData>
  <mergeCells count="426">
    <mergeCell ref="Z3:AB3"/>
    <mergeCell ref="AC3:AE3"/>
    <mergeCell ref="AF3:AH3"/>
    <mergeCell ref="AI3:AK3"/>
    <mergeCell ref="AL3:AN3"/>
    <mergeCell ref="AO3:AQ3"/>
    <mergeCell ref="A1:AQ1"/>
    <mergeCell ref="AN2:AQ2"/>
    <mergeCell ref="BX2:CA2"/>
    <mergeCell ref="A3:G3"/>
    <mergeCell ref="H3:J3"/>
    <mergeCell ref="K3:M3"/>
    <mergeCell ref="N3:P3"/>
    <mergeCell ref="Q3:S3"/>
    <mergeCell ref="T3:V3"/>
    <mergeCell ref="W3:Y3"/>
    <mergeCell ref="A4:B5"/>
    <mergeCell ref="C4:C5"/>
    <mergeCell ref="D4:G5"/>
    <mergeCell ref="A6:B13"/>
    <mergeCell ref="C6:C13"/>
    <mergeCell ref="D6:E8"/>
    <mergeCell ref="F6:G6"/>
    <mergeCell ref="F7:G7"/>
    <mergeCell ref="F8:G8"/>
    <mergeCell ref="D9:G9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L10:AN10"/>
    <mergeCell ref="AO10:AQ10"/>
    <mergeCell ref="F11:G11"/>
    <mergeCell ref="H11:J11"/>
    <mergeCell ref="K11:M11"/>
    <mergeCell ref="N11:P11"/>
    <mergeCell ref="Q11:S11"/>
    <mergeCell ref="T11:V11"/>
    <mergeCell ref="W11:Y11"/>
    <mergeCell ref="Z11:AB11"/>
    <mergeCell ref="T10:V10"/>
    <mergeCell ref="W10:Y10"/>
    <mergeCell ref="Z10:AB10"/>
    <mergeCell ref="AC10:AE10"/>
    <mergeCell ref="AF10:AH10"/>
    <mergeCell ref="AI10:AK10"/>
    <mergeCell ref="F10:G10"/>
    <mergeCell ref="H10:J10"/>
    <mergeCell ref="K10:M10"/>
    <mergeCell ref="N10:P10"/>
    <mergeCell ref="Q10:S10"/>
    <mergeCell ref="AC11:AE11"/>
    <mergeCell ref="AF11:AH11"/>
    <mergeCell ref="AI11:AK11"/>
    <mergeCell ref="AL11:AN11"/>
    <mergeCell ref="AO11:AQ11"/>
    <mergeCell ref="F12:G12"/>
    <mergeCell ref="H12:J12"/>
    <mergeCell ref="K12:M12"/>
    <mergeCell ref="N12:P12"/>
    <mergeCell ref="Q12:S12"/>
    <mergeCell ref="AL13:AN13"/>
    <mergeCell ref="AO13:AQ13"/>
    <mergeCell ref="A14:B21"/>
    <mergeCell ref="C14:C21"/>
    <mergeCell ref="D14:E16"/>
    <mergeCell ref="F14:G14"/>
    <mergeCell ref="F15:G15"/>
    <mergeCell ref="AL12:AN12"/>
    <mergeCell ref="AO12:AQ12"/>
    <mergeCell ref="D13:G13"/>
    <mergeCell ref="H13:J13"/>
    <mergeCell ref="K13:M13"/>
    <mergeCell ref="N13:P13"/>
    <mergeCell ref="Q13:S13"/>
    <mergeCell ref="T13:V13"/>
    <mergeCell ref="W13:Y13"/>
    <mergeCell ref="Z13:AB13"/>
    <mergeCell ref="T12:V12"/>
    <mergeCell ref="W12:Y12"/>
    <mergeCell ref="Z12:AB12"/>
    <mergeCell ref="AC12:AE12"/>
    <mergeCell ref="AF12:AH12"/>
    <mergeCell ref="AI12:AK12"/>
    <mergeCell ref="D10:E12"/>
    <mergeCell ref="F16:G16"/>
    <mergeCell ref="D17:G17"/>
    <mergeCell ref="H17:J17"/>
    <mergeCell ref="K17:M17"/>
    <mergeCell ref="N17:P17"/>
    <mergeCell ref="Q17:S17"/>
    <mergeCell ref="AC13:AE13"/>
    <mergeCell ref="AF13:AH13"/>
    <mergeCell ref="AI13:AK13"/>
    <mergeCell ref="Z18:AB18"/>
    <mergeCell ref="AC18:AE18"/>
    <mergeCell ref="AF18:AH18"/>
    <mergeCell ref="AI18:AK18"/>
    <mergeCell ref="AL18:AN18"/>
    <mergeCell ref="AO18:AQ18"/>
    <mergeCell ref="AL17:AN17"/>
    <mergeCell ref="AO17:AQ17"/>
    <mergeCell ref="D18:E20"/>
    <mergeCell ref="F18:G18"/>
    <mergeCell ref="H18:J18"/>
    <mergeCell ref="K18:M18"/>
    <mergeCell ref="N18:P18"/>
    <mergeCell ref="Q18:S18"/>
    <mergeCell ref="T18:V18"/>
    <mergeCell ref="W18:Y18"/>
    <mergeCell ref="T17:V17"/>
    <mergeCell ref="W17:Y17"/>
    <mergeCell ref="Z17:AB17"/>
    <mergeCell ref="AC17:AE17"/>
    <mergeCell ref="AF17:AH17"/>
    <mergeCell ref="AI17:AK17"/>
    <mergeCell ref="AO19:AQ19"/>
    <mergeCell ref="F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W19:Y19"/>
    <mergeCell ref="Z19:AB19"/>
    <mergeCell ref="AC19:AE19"/>
    <mergeCell ref="AF19:AH19"/>
    <mergeCell ref="AI19:AK19"/>
    <mergeCell ref="AL19:AN19"/>
    <mergeCell ref="F19:G19"/>
    <mergeCell ref="H19:J19"/>
    <mergeCell ref="K19:M19"/>
    <mergeCell ref="N19:P19"/>
    <mergeCell ref="Q19:S19"/>
    <mergeCell ref="T19:V19"/>
    <mergeCell ref="AF20:AH20"/>
    <mergeCell ref="AI20:AK20"/>
    <mergeCell ref="AL20:AN20"/>
    <mergeCell ref="AO20:AQ20"/>
    <mergeCell ref="D21:G21"/>
    <mergeCell ref="H21:J21"/>
    <mergeCell ref="K21:M21"/>
    <mergeCell ref="N21:P21"/>
    <mergeCell ref="Q21:S21"/>
    <mergeCell ref="T21:V21"/>
    <mergeCell ref="AO21:AQ21"/>
    <mergeCell ref="A22:C24"/>
    <mergeCell ref="D22:E24"/>
    <mergeCell ref="F22:G22"/>
    <mergeCell ref="F23:G23"/>
    <mergeCell ref="F24:G24"/>
    <mergeCell ref="W21:Y21"/>
    <mergeCell ref="Z21:AB21"/>
    <mergeCell ref="AC21:AE21"/>
    <mergeCell ref="AF21:AH21"/>
    <mergeCell ref="AI21:AK21"/>
    <mergeCell ref="AL21:AN21"/>
    <mergeCell ref="A43:G43"/>
    <mergeCell ref="A45:C45"/>
    <mergeCell ref="D45:E45"/>
    <mergeCell ref="F45:G45"/>
    <mergeCell ref="A46:C46"/>
    <mergeCell ref="A73:G73"/>
    <mergeCell ref="A29:C29"/>
    <mergeCell ref="D29:E29"/>
    <mergeCell ref="F29:G29"/>
    <mergeCell ref="A30:C30"/>
    <mergeCell ref="A41:G41"/>
    <mergeCell ref="A42:G42"/>
    <mergeCell ref="Z80:AB81"/>
    <mergeCell ref="AC80:AE81"/>
    <mergeCell ref="AF80:AH81"/>
    <mergeCell ref="AI80:AK81"/>
    <mergeCell ref="AL80:AN81"/>
    <mergeCell ref="AO80:AQ81"/>
    <mergeCell ref="A74:G74"/>
    <mergeCell ref="A75:G75"/>
    <mergeCell ref="A78:A82"/>
    <mergeCell ref="E80:F80"/>
    <mergeCell ref="T80:V81"/>
    <mergeCell ref="W80:Y81"/>
    <mergeCell ref="H81:I81"/>
    <mergeCell ref="K81:L81"/>
    <mergeCell ref="N81:O81"/>
    <mergeCell ref="Q81:R81"/>
    <mergeCell ref="AL85:AN86"/>
    <mergeCell ref="AO85:AQ86"/>
    <mergeCell ref="H86:I86"/>
    <mergeCell ref="K86:L86"/>
    <mergeCell ref="N86:O86"/>
    <mergeCell ref="Q86:R86"/>
    <mergeCell ref="B82:G82"/>
    <mergeCell ref="A83:A87"/>
    <mergeCell ref="E85:F85"/>
    <mergeCell ref="T85:V86"/>
    <mergeCell ref="W85:Y86"/>
    <mergeCell ref="Z85:AB86"/>
    <mergeCell ref="B87:G87"/>
    <mergeCell ref="A88:G88"/>
    <mergeCell ref="A93:G93"/>
    <mergeCell ref="H93:J93"/>
    <mergeCell ref="K93:M93"/>
    <mergeCell ref="N93:P93"/>
    <mergeCell ref="Q93:S93"/>
    <mergeCell ref="AC85:AE86"/>
    <mergeCell ref="AF85:AH86"/>
    <mergeCell ref="AI85:AK86"/>
    <mergeCell ref="F98:G98"/>
    <mergeCell ref="D99:G99"/>
    <mergeCell ref="H99:J99"/>
    <mergeCell ref="K99:M99"/>
    <mergeCell ref="N99:P99"/>
    <mergeCell ref="Q99:S99"/>
    <mergeCell ref="AL93:AN93"/>
    <mergeCell ref="AO93:AQ93"/>
    <mergeCell ref="A94:B95"/>
    <mergeCell ref="C94:C95"/>
    <mergeCell ref="D94:G95"/>
    <mergeCell ref="A96:B103"/>
    <mergeCell ref="C96:C103"/>
    <mergeCell ref="D96:E98"/>
    <mergeCell ref="F96:G96"/>
    <mergeCell ref="F97:G97"/>
    <mergeCell ref="T93:V93"/>
    <mergeCell ref="W93:Y93"/>
    <mergeCell ref="Z93:AB93"/>
    <mergeCell ref="AC93:AE93"/>
    <mergeCell ref="AF93:AH93"/>
    <mergeCell ref="AI93:AK93"/>
    <mergeCell ref="Z100:AB100"/>
    <mergeCell ref="AC100:AE100"/>
    <mergeCell ref="AF100:AH100"/>
    <mergeCell ref="AI100:AK100"/>
    <mergeCell ref="AL100:AN100"/>
    <mergeCell ref="AO100:AQ100"/>
    <mergeCell ref="AL99:AN99"/>
    <mergeCell ref="AO99:AQ99"/>
    <mergeCell ref="D100:E102"/>
    <mergeCell ref="F100:G100"/>
    <mergeCell ref="H100:J100"/>
    <mergeCell ref="K100:M100"/>
    <mergeCell ref="N100:P100"/>
    <mergeCell ref="Q100:S100"/>
    <mergeCell ref="T100:V100"/>
    <mergeCell ref="W100:Y100"/>
    <mergeCell ref="T99:V99"/>
    <mergeCell ref="W99:Y99"/>
    <mergeCell ref="Z99:AB99"/>
    <mergeCell ref="AC99:AE99"/>
    <mergeCell ref="AF99:AH99"/>
    <mergeCell ref="AI99:AK99"/>
    <mergeCell ref="AO101:AQ101"/>
    <mergeCell ref="F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W101:Y101"/>
    <mergeCell ref="Z101:AB101"/>
    <mergeCell ref="AC101:AE101"/>
    <mergeCell ref="AF101:AH101"/>
    <mergeCell ref="AI101:AK101"/>
    <mergeCell ref="AL101:AN101"/>
    <mergeCell ref="F101:G101"/>
    <mergeCell ref="H101:J101"/>
    <mergeCell ref="K101:M101"/>
    <mergeCell ref="N101:P101"/>
    <mergeCell ref="Q101:S101"/>
    <mergeCell ref="T101:V101"/>
    <mergeCell ref="AF102:AH102"/>
    <mergeCell ref="AI102:AK102"/>
    <mergeCell ref="AL102:AN102"/>
    <mergeCell ref="AO102:AQ102"/>
    <mergeCell ref="D103:G103"/>
    <mergeCell ref="H103:J103"/>
    <mergeCell ref="K103:M103"/>
    <mergeCell ref="N103:P103"/>
    <mergeCell ref="Q103:S103"/>
    <mergeCell ref="T103:V103"/>
    <mergeCell ref="AO103:AQ103"/>
    <mergeCell ref="A104:B111"/>
    <mergeCell ref="C104:C111"/>
    <mergeCell ref="D104:E106"/>
    <mergeCell ref="F104:G104"/>
    <mergeCell ref="F105:G105"/>
    <mergeCell ref="F106:G106"/>
    <mergeCell ref="D107:G107"/>
    <mergeCell ref="H107:J107"/>
    <mergeCell ref="K107:M107"/>
    <mergeCell ref="W103:Y103"/>
    <mergeCell ref="Z103:AB103"/>
    <mergeCell ref="AC103:AE103"/>
    <mergeCell ref="AF103:AH103"/>
    <mergeCell ref="AI103:AK103"/>
    <mergeCell ref="AL103:AN103"/>
    <mergeCell ref="AF107:AH107"/>
    <mergeCell ref="AI107:AK107"/>
    <mergeCell ref="AL107:AN107"/>
    <mergeCell ref="AO107:AQ107"/>
    <mergeCell ref="D108:E110"/>
    <mergeCell ref="F108:G108"/>
    <mergeCell ref="H108:J108"/>
    <mergeCell ref="K108:M108"/>
    <mergeCell ref="N108:P108"/>
    <mergeCell ref="Q108:S108"/>
    <mergeCell ref="N107:P107"/>
    <mergeCell ref="Q107:S107"/>
    <mergeCell ref="T107:V107"/>
    <mergeCell ref="W107:Y107"/>
    <mergeCell ref="Z107:AB107"/>
    <mergeCell ref="AC107:AE107"/>
    <mergeCell ref="AL108:AN108"/>
    <mergeCell ref="AO108:AQ108"/>
    <mergeCell ref="F109:G109"/>
    <mergeCell ref="H109:J109"/>
    <mergeCell ref="K109:M109"/>
    <mergeCell ref="N109:P109"/>
    <mergeCell ref="Q109:S109"/>
    <mergeCell ref="T109:V109"/>
    <mergeCell ref="W109:Y109"/>
    <mergeCell ref="Z109:AB109"/>
    <mergeCell ref="T108:V108"/>
    <mergeCell ref="W108:Y108"/>
    <mergeCell ref="Z108:AB108"/>
    <mergeCell ref="AC108:AE108"/>
    <mergeCell ref="AF108:AH108"/>
    <mergeCell ref="AI108:AK108"/>
    <mergeCell ref="AC109:AE109"/>
    <mergeCell ref="AF109:AH109"/>
    <mergeCell ref="AI109:AK109"/>
    <mergeCell ref="AL109:AN109"/>
    <mergeCell ref="AO109:AQ109"/>
    <mergeCell ref="F110:G110"/>
    <mergeCell ref="H110:J110"/>
    <mergeCell ref="K110:M110"/>
    <mergeCell ref="N110:P110"/>
    <mergeCell ref="Q110:S110"/>
    <mergeCell ref="AL111:AN111"/>
    <mergeCell ref="AO111:AQ111"/>
    <mergeCell ref="A112:C114"/>
    <mergeCell ref="D112:E114"/>
    <mergeCell ref="F112:G112"/>
    <mergeCell ref="F113:G113"/>
    <mergeCell ref="F114:G114"/>
    <mergeCell ref="AL110:AN110"/>
    <mergeCell ref="AO110:AQ110"/>
    <mergeCell ref="D111:G111"/>
    <mergeCell ref="H111:J111"/>
    <mergeCell ref="K111:M111"/>
    <mergeCell ref="N111:P111"/>
    <mergeCell ref="Q111:S111"/>
    <mergeCell ref="T111:V111"/>
    <mergeCell ref="W111:Y111"/>
    <mergeCell ref="Z111:AB111"/>
    <mergeCell ref="T110:V110"/>
    <mergeCell ref="W110:Y110"/>
    <mergeCell ref="Z110:AB110"/>
    <mergeCell ref="AC110:AE110"/>
    <mergeCell ref="AF110:AH110"/>
    <mergeCell ref="AI110:AK110"/>
    <mergeCell ref="E115:F115"/>
    <mergeCell ref="E116:F116"/>
    <mergeCell ref="E117:F117"/>
    <mergeCell ref="A119:C119"/>
    <mergeCell ref="D119:E119"/>
    <mergeCell ref="F119:G119"/>
    <mergeCell ref="AC111:AE111"/>
    <mergeCell ref="AF111:AH111"/>
    <mergeCell ref="AI111:AK111"/>
    <mergeCell ref="A136:C136"/>
    <mergeCell ref="A163:G163"/>
    <mergeCell ref="A164:G164"/>
    <mergeCell ref="A165:G165"/>
    <mergeCell ref="A168:A172"/>
    <mergeCell ref="E170:F170"/>
    <mergeCell ref="B172:G172"/>
    <mergeCell ref="A120:C120"/>
    <mergeCell ref="A131:G131"/>
    <mergeCell ref="A132:G132"/>
    <mergeCell ref="A133:G133"/>
    <mergeCell ref="A135:C135"/>
    <mergeCell ref="D135:E135"/>
    <mergeCell ref="F135:G135"/>
    <mergeCell ref="Z170:AB171"/>
    <mergeCell ref="AC170:AE171"/>
    <mergeCell ref="AF170:AH171"/>
    <mergeCell ref="AI170:AK171"/>
    <mergeCell ref="AL170:AN171"/>
    <mergeCell ref="AO170:AQ171"/>
    <mergeCell ref="H170:J171"/>
    <mergeCell ref="K170:M171"/>
    <mergeCell ref="N170:P171"/>
    <mergeCell ref="Q170:S171"/>
    <mergeCell ref="T170:V171"/>
    <mergeCell ref="W170:Y171"/>
    <mergeCell ref="AL175:AN176"/>
    <mergeCell ref="AO175:AQ176"/>
    <mergeCell ref="B177:G177"/>
    <mergeCell ref="A178:G178"/>
    <mergeCell ref="T175:V176"/>
    <mergeCell ref="W175:Y176"/>
    <mergeCell ref="Z175:AB176"/>
    <mergeCell ref="AC175:AE176"/>
    <mergeCell ref="AF175:AH176"/>
    <mergeCell ref="AI175:AK176"/>
    <mergeCell ref="A173:A177"/>
    <mergeCell ref="E175:F175"/>
    <mergeCell ref="H175:J176"/>
    <mergeCell ref="K175:M176"/>
    <mergeCell ref="N175:P176"/>
    <mergeCell ref="Q175:S176"/>
  </mergeCells>
  <pageMargins left="0.70866141732283472" right="0.70866141732283472" top="0.35433070866141736" bottom="0.15748031496062992" header="0.31496062992125984" footer="0.31496062992125984"/>
  <pageSetup paperSize="8" scale="53" fitToHeight="0" orientation="landscape" horizontalDpi="120" verticalDpi="144" r:id="rId1"/>
  <headerFooter alignWithMargins="0">
    <oddFooter xml:space="preserve">&amp;R
</oddFooter>
  </headerFooter>
  <rowBreaks count="1" manualBreakCount="1">
    <brk id="91" max="4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showZeros="0" zoomScaleNormal="100" workbookViewId="0">
      <selection activeCell="D71" sqref="D71"/>
    </sheetView>
  </sheetViews>
  <sheetFormatPr defaultRowHeight="12.75" x14ac:dyDescent="0.2"/>
  <cols>
    <col min="1" max="1" width="3.28515625" style="18" customWidth="1"/>
    <col min="2" max="2" width="5.140625" style="18" customWidth="1"/>
    <col min="3" max="3" width="9.5703125" style="18" customWidth="1"/>
    <col min="4" max="4" width="6" style="18" customWidth="1"/>
    <col min="5" max="5" width="3" style="18" customWidth="1"/>
    <col min="6" max="6" width="5.140625" style="18" customWidth="1"/>
    <col min="7" max="7" width="3.85546875" style="18" customWidth="1"/>
    <col min="8" max="8" width="5.85546875" style="18" customWidth="1"/>
    <col min="9" max="9" width="8.42578125" style="18" customWidth="1"/>
    <col min="10" max="10" width="8.85546875" style="18" customWidth="1"/>
    <col min="11" max="11" width="6.28515625" style="18" customWidth="1"/>
    <col min="12" max="13" width="7" style="18" customWidth="1"/>
    <col min="14" max="14" width="5.7109375" style="18" customWidth="1"/>
    <col min="15" max="15" width="9" style="18" customWidth="1"/>
    <col min="16" max="16" width="7.140625" style="18" customWidth="1"/>
    <col min="17" max="17" width="5.7109375" style="18" customWidth="1"/>
    <col min="18" max="18" width="7.140625" style="18" customWidth="1"/>
    <col min="19" max="19" width="7.85546875" style="18" customWidth="1"/>
    <col min="20" max="20" width="6.28515625" style="18" customWidth="1"/>
    <col min="21" max="21" width="7.5703125" style="18" customWidth="1"/>
    <col min="22" max="22" width="7.85546875" style="18" customWidth="1"/>
    <col min="23" max="23" width="5.28515625" style="18" customWidth="1"/>
    <col min="24" max="24" width="8.42578125" style="18" customWidth="1"/>
    <col min="25" max="25" width="7.85546875" style="18" customWidth="1"/>
    <col min="26" max="26" width="6" style="18" customWidth="1"/>
    <col min="27" max="27" width="8" style="18" customWidth="1"/>
    <col min="28" max="28" width="8.140625" style="18" customWidth="1"/>
    <col min="29" max="29" width="6" style="18" customWidth="1"/>
    <col min="30" max="30" width="7.140625" style="18" customWidth="1"/>
    <col min="31" max="31" width="6.85546875" style="18" customWidth="1"/>
    <col min="32" max="32" width="6.5703125" style="18" customWidth="1"/>
    <col min="33" max="33" width="9.5703125" style="18" customWidth="1"/>
    <col min="34" max="34" width="7.5703125" style="18" customWidth="1"/>
    <col min="35" max="35" width="5.7109375" style="18" customWidth="1"/>
    <col min="36" max="36" width="7.85546875" style="18" customWidth="1"/>
    <col min="37" max="37" width="6.7109375" style="18" customWidth="1"/>
    <col min="38" max="38" width="7.42578125" style="18" customWidth="1"/>
    <col min="39" max="39" width="8.28515625" style="18" customWidth="1"/>
    <col min="40" max="40" width="6.5703125" style="18" customWidth="1"/>
    <col min="41" max="41" width="5.7109375" style="18" customWidth="1"/>
    <col min="42" max="42" width="7.85546875" style="18" customWidth="1"/>
    <col min="43" max="43" width="6.42578125" style="18" customWidth="1"/>
    <col min="44" max="44" width="6.5703125" style="18" customWidth="1"/>
    <col min="45" max="45" width="6.85546875" style="18" customWidth="1"/>
    <col min="46" max="46" width="7" style="18" customWidth="1"/>
    <col min="47" max="47" width="5.85546875" style="18" customWidth="1"/>
    <col min="48" max="48" width="9.140625" style="18" customWidth="1"/>
    <col min="49" max="49" width="6.7109375" style="18" customWidth="1"/>
    <col min="50" max="50" width="5.7109375" style="18" customWidth="1"/>
    <col min="51" max="51" width="7.7109375" style="18" customWidth="1"/>
    <col min="52" max="52" width="8.42578125" style="18" customWidth="1"/>
    <col min="53" max="53" width="7.5703125" style="18" customWidth="1"/>
    <col min="54" max="54" width="7.140625" style="18" customWidth="1"/>
    <col min="55" max="56" width="6" style="18" customWidth="1"/>
    <col min="57" max="57" width="7.85546875" style="18" customWidth="1"/>
    <col min="58" max="58" width="6.85546875" style="18" customWidth="1"/>
    <col min="59" max="59" width="6.42578125" style="18" customWidth="1"/>
    <col min="60" max="60" width="8.140625" style="18" customWidth="1"/>
    <col min="61" max="61" width="5.85546875" style="18" customWidth="1"/>
    <col min="62" max="62" width="6.42578125" style="18" customWidth="1"/>
    <col min="63" max="63" width="8.7109375" style="18" customWidth="1"/>
    <col min="64" max="64" width="6.42578125" style="18" customWidth="1"/>
    <col min="65" max="65" width="6.85546875" style="18" customWidth="1"/>
    <col min="66" max="66" width="8.140625" style="18" customWidth="1"/>
    <col min="67" max="67" width="7" style="18" customWidth="1"/>
    <col min="68" max="68" width="5.28515625" style="18" customWidth="1"/>
    <col min="69" max="69" width="9" style="18" customWidth="1"/>
    <col min="70" max="70" width="9.140625" style="18"/>
    <col min="71" max="71" width="5.28515625" style="18" customWidth="1"/>
    <col min="72" max="73" width="9.140625" style="18"/>
    <col min="74" max="74" width="5.42578125" style="18" customWidth="1"/>
    <col min="75" max="76" width="9.140625" style="18"/>
    <col min="77" max="77" width="8.140625" style="18" customWidth="1"/>
    <col min="78" max="78" width="8.28515625" style="18" customWidth="1"/>
    <col min="79" max="79" width="7.42578125" style="18" customWidth="1"/>
    <col min="80" max="256" width="9.140625" style="18"/>
    <col min="257" max="257" width="3.28515625" style="18" customWidth="1"/>
    <col min="258" max="258" width="5.140625" style="18" customWidth="1"/>
    <col min="259" max="259" width="9.5703125" style="18" customWidth="1"/>
    <col min="260" max="260" width="6" style="18" customWidth="1"/>
    <col min="261" max="261" width="3" style="18" customWidth="1"/>
    <col min="262" max="262" width="5.140625" style="18" customWidth="1"/>
    <col min="263" max="263" width="3.85546875" style="18" customWidth="1"/>
    <col min="264" max="264" width="5.85546875" style="18" customWidth="1"/>
    <col min="265" max="265" width="8.42578125" style="18" customWidth="1"/>
    <col min="266" max="266" width="8.85546875" style="18" customWidth="1"/>
    <col min="267" max="267" width="6.28515625" style="18" customWidth="1"/>
    <col min="268" max="269" width="7" style="18" customWidth="1"/>
    <col min="270" max="270" width="5.7109375" style="18" customWidth="1"/>
    <col min="271" max="271" width="9" style="18" customWidth="1"/>
    <col min="272" max="272" width="7.140625" style="18" customWidth="1"/>
    <col min="273" max="273" width="5.7109375" style="18" customWidth="1"/>
    <col min="274" max="274" width="7.140625" style="18" customWidth="1"/>
    <col min="275" max="275" width="7.85546875" style="18" customWidth="1"/>
    <col min="276" max="276" width="6.28515625" style="18" customWidth="1"/>
    <col min="277" max="277" width="7.5703125" style="18" customWidth="1"/>
    <col min="278" max="278" width="7.85546875" style="18" customWidth="1"/>
    <col min="279" max="279" width="5.28515625" style="18" customWidth="1"/>
    <col min="280" max="280" width="8.42578125" style="18" customWidth="1"/>
    <col min="281" max="281" width="7.85546875" style="18" customWidth="1"/>
    <col min="282" max="282" width="6" style="18" customWidth="1"/>
    <col min="283" max="283" width="8" style="18" customWidth="1"/>
    <col min="284" max="284" width="8.140625" style="18" customWidth="1"/>
    <col min="285" max="285" width="6" style="18" customWidth="1"/>
    <col min="286" max="286" width="7.140625" style="18" customWidth="1"/>
    <col min="287" max="287" width="6.85546875" style="18" customWidth="1"/>
    <col min="288" max="288" width="6.5703125" style="18" customWidth="1"/>
    <col min="289" max="289" width="9.5703125" style="18" customWidth="1"/>
    <col min="290" max="290" width="7.5703125" style="18" customWidth="1"/>
    <col min="291" max="291" width="5.7109375" style="18" customWidth="1"/>
    <col min="292" max="292" width="7.85546875" style="18" customWidth="1"/>
    <col min="293" max="293" width="6.7109375" style="18" customWidth="1"/>
    <col min="294" max="294" width="7.42578125" style="18" customWidth="1"/>
    <col min="295" max="295" width="8.28515625" style="18" customWidth="1"/>
    <col min="296" max="296" width="6.5703125" style="18" customWidth="1"/>
    <col min="297" max="297" width="5.7109375" style="18" customWidth="1"/>
    <col min="298" max="298" width="7.85546875" style="18" customWidth="1"/>
    <col min="299" max="299" width="6.42578125" style="18" customWidth="1"/>
    <col min="300" max="300" width="6.5703125" style="18" customWidth="1"/>
    <col min="301" max="301" width="6.85546875" style="18" customWidth="1"/>
    <col min="302" max="302" width="7" style="18" customWidth="1"/>
    <col min="303" max="303" width="5.85546875" style="18" customWidth="1"/>
    <col min="304" max="304" width="9.140625" style="18" customWidth="1"/>
    <col min="305" max="305" width="6.7109375" style="18" customWidth="1"/>
    <col min="306" max="306" width="5.7109375" style="18" customWidth="1"/>
    <col min="307" max="307" width="7.7109375" style="18" customWidth="1"/>
    <col min="308" max="308" width="8.42578125" style="18" customWidth="1"/>
    <col min="309" max="309" width="7.5703125" style="18" customWidth="1"/>
    <col min="310" max="310" width="7.140625" style="18" customWidth="1"/>
    <col min="311" max="312" width="6" style="18" customWidth="1"/>
    <col min="313" max="313" width="7.85546875" style="18" customWidth="1"/>
    <col min="314" max="314" width="6.85546875" style="18" customWidth="1"/>
    <col min="315" max="315" width="6.42578125" style="18" customWidth="1"/>
    <col min="316" max="316" width="8.140625" style="18" customWidth="1"/>
    <col min="317" max="317" width="5.85546875" style="18" customWidth="1"/>
    <col min="318" max="318" width="6.42578125" style="18" customWidth="1"/>
    <col min="319" max="319" width="8.7109375" style="18" customWidth="1"/>
    <col min="320" max="320" width="6.42578125" style="18" customWidth="1"/>
    <col min="321" max="321" width="6.85546875" style="18" customWidth="1"/>
    <col min="322" max="322" width="8.140625" style="18" customWidth="1"/>
    <col min="323" max="323" width="7" style="18" customWidth="1"/>
    <col min="324" max="324" width="5.28515625" style="18" customWidth="1"/>
    <col min="325" max="325" width="9" style="18" customWidth="1"/>
    <col min="326" max="326" width="9.140625" style="18"/>
    <col min="327" max="327" width="5.28515625" style="18" customWidth="1"/>
    <col min="328" max="329" width="9.140625" style="18"/>
    <col min="330" max="330" width="5.42578125" style="18" customWidth="1"/>
    <col min="331" max="332" width="9.140625" style="18"/>
    <col min="333" max="333" width="8.140625" style="18" customWidth="1"/>
    <col min="334" max="334" width="8.28515625" style="18" customWidth="1"/>
    <col min="335" max="335" width="7.42578125" style="18" customWidth="1"/>
    <col min="336" max="512" width="9.140625" style="18"/>
    <col min="513" max="513" width="3.28515625" style="18" customWidth="1"/>
    <col min="514" max="514" width="5.140625" style="18" customWidth="1"/>
    <col min="515" max="515" width="9.5703125" style="18" customWidth="1"/>
    <col min="516" max="516" width="6" style="18" customWidth="1"/>
    <col min="517" max="517" width="3" style="18" customWidth="1"/>
    <col min="518" max="518" width="5.140625" style="18" customWidth="1"/>
    <col min="519" max="519" width="3.85546875" style="18" customWidth="1"/>
    <col min="520" max="520" width="5.85546875" style="18" customWidth="1"/>
    <col min="521" max="521" width="8.42578125" style="18" customWidth="1"/>
    <col min="522" max="522" width="8.85546875" style="18" customWidth="1"/>
    <col min="523" max="523" width="6.28515625" style="18" customWidth="1"/>
    <col min="524" max="525" width="7" style="18" customWidth="1"/>
    <col min="526" max="526" width="5.7109375" style="18" customWidth="1"/>
    <col min="527" max="527" width="9" style="18" customWidth="1"/>
    <col min="528" max="528" width="7.140625" style="18" customWidth="1"/>
    <col min="529" max="529" width="5.7109375" style="18" customWidth="1"/>
    <col min="530" max="530" width="7.140625" style="18" customWidth="1"/>
    <col min="531" max="531" width="7.85546875" style="18" customWidth="1"/>
    <col min="532" max="532" width="6.28515625" style="18" customWidth="1"/>
    <col min="533" max="533" width="7.5703125" style="18" customWidth="1"/>
    <col min="534" max="534" width="7.85546875" style="18" customWidth="1"/>
    <col min="535" max="535" width="5.28515625" style="18" customWidth="1"/>
    <col min="536" max="536" width="8.42578125" style="18" customWidth="1"/>
    <col min="537" max="537" width="7.85546875" style="18" customWidth="1"/>
    <col min="538" max="538" width="6" style="18" customWidth="1"/>
    <col min="539" max="539" width="8" style="18" customWidth="1"/>
    <col min="540" max="540" width="8.140625" style="18" customWidth="1"/>
    <col min="541" max="541" width="6" style="18" customWidth="1"/>
    <col min="542" max="542" width="7.140625" style="18" customWidth="1"/>
    <col min="543" max="543" width="6.85546875" style="18" customWidth="1"/>
    <col min="544" max="544" width="6.5703125" style="18" customWidth="1"/>
    <col min="545" max="545" width="9.5703125" style="18" customWidth="1"/>
    <col min="546" max="546" width="7.5703125" style="18" customWidth="1"/>
    <col min="547" max="547" width="5.7109375" style="18" customWidth="1"/>
    <col min="548" max="548" width="7.85546875" style="18" customWidth="1"/>
    <col min="549" max="549" width="6.7109375" style="18" customWidth="1"/>
    <col min="550" max="550" width="7.42578125" style="18" customWidth="1"/>
    <col min="551" max="551" width="8.28515625" style="18" customWidth="1"/>
    <col min="552" max="552" width="6.5703125" style="18" customWidth="1"/>
    <col min="553" max="553" width="5.7109375" style="18" customWidth="1"/>
    <col min="554" max="554" width="7.85546875" style="18" customWidth="1"/>
    <col min="555" max="555" width="6.42578125" style="18" customWidth="1"/>
    <col min="556" max="556" width="6.5703125" style="18" customWidth="1"/>
    <col min="557" max="557" width="6.85546875" style="18" customWidth="1"/>
    <col min="558" max="558" width="7" style="18" customWidth="1"/>
    <col min="559" max="559" width="5.85546875" style="18" customWidth="1"/>
    <col min="560" max="560" width="9.140625" style="18" customWidth="1"/>
    <col min="561" max="561" width="6.7109375" style="18" customWidth="1"/>
    <col min="562" max="562" width="5.7109375" style="18" customWidth="1"/>
    <col min="563" max="563" width="7.7109375" style="18" customWidth="1"/>
    <col min="564" max="564" width="8.42578125" style="18" customWidth="1"/>
    <col min="565" max="565" width="7.5703125" style="18" customWidth="1"/>
    <col min="566" max="566" width="7.140625" style="18" customWidth="1"/>
    <col min="567" max="568" width="6" style="18" customWidth="1"/>
    <col min="569" max="569" width="7.85546875" style="18" customWidth="1"/>
    <col min="570" max="570" width="6.85546875" style="18" customWidth="1"/>
    <col min="571" max="571" width="6.42578125" style="18" customWidth="1"/>
    <col min="572" max="572" width="8.140625" style="18" customWidth="1"/>
    <col min="573" max="573" width="5.85546875" style="18" customWidth="1"/>
    <col min="574" max="574" width="6.42578125" style="18" customWidth="1"/>
    <col min="575" max="575" width="8.7109375" style="18" customWidth="1"/>
    <col min="576" max="576" width="6.42578125" style="18" customWidth="1"/>
    <col min="577" max="577" width="6.85546875" style="18" customWidth="1"/>
    <col min="578" max="578" width="8.140625" style="18" customWidth="1"/>
    <col min="579" max="579" width="7" style="18" customWidth="1"/>
    <col min="580" max="580" width="5.28515625" style="18" customWidth="1"/>
    <col min="581" max="581" width="9" style="18" customWidth="1"/>
    <col min="582" max="582" width="9.140625" style="18"/>
    <col min="583" max="583" width="5.28515625" style="18" customWidth="1"/>
    <col min="584" max="585" width="9.140625" style="18"/>
    <col min="586" max="586" width="5.42578125" style="18" customWidth="1"/>
    <col min="587" max="588" width="9.140625" style="18"/>
    <col min="589" max="589" width="8.140625" style="18" customWidth="1"/>
    <col min="590" max="590" width="8.28515625" style="18" customWidth="1"/>
    <col min="591" max="591" width="7.42578125" style="18" customWidth="1"/>
    <col min="592" max="768" width="9.140625" style="18"/>
    <col min="769" max="769" width="3.28515625" style="18" customWidth="1"/>
    <col min="770" max="770" width="5.140625" style="18" customWidth="1"/>
    <col min="771" max="771" width="9.5703125" style="18" customWidth="1"/>
    <col min="772" max="772" width="6" style="18" customWidth="1"/>
    <col min="773" max="773" width="3" style="18" customWidth="1"/>
    <col min="774" max="774" width="5.140625" style="18" customWidth="1"/>
    <col min="775" max="775" width="3.85546875" style="18" customWidth="1"/>
    <col min="776" max="776" width="5.85546875" style="18" customWidth="1"/>
    <col min="777" max="777" width="8.42578125" style="18" customWidth="1"/>
    <col min="778" max="778" width="8.85546875" style="18" customWidth="1"/>
    <col min="779" max="779" width="6.28515625" style="18" customWidth="1"/>
    <col min="780" max="781" width="7" style="18" customWidth="1"/>
    <col min="782" max="782" width="5.7109375" style="18" customWidth="1"/>
    <col min="783" max="783" width="9" style="18" customWidth="1"/>
    <col min="784" max="784" width="7.140625" style="18" customWidth="1"/>
    <col min="785" max="785" width="5.7109375" style="18" customWidth="1"/>
    <col min="786" max="786" width="7.140625" style="18" customWidth="1"/>
    <col min="787" max="787" width="7.85546875" style="18" customWidth="1"/>
    <col min="788" max="788" width="6.28515625" style="18" customWidth="1"/>
    <col min="789" max="789" width="7.5703125" style="18" customWidth="1"/>
    <col min="790" max="790" width="7.85546875" style="18" customWidth="1"/>
    <col min="791" max="791" width="5.28515625" style="18" customWidth="1"/>
    <col min="792" max="792" width="8.42578125" style="18" customWidth="1"/>
    <col min="793" max="793" width="7.85546875" style="18" customWidth="1"/>
    <col min="794" max="794" width="6" style="18" customWidth="1"/>
    <col min="795" max="795" width="8" style="18" customWidth="1"/>
    <col min="796" max="796" width="8.140625" style="18" customWidth="1"/>
    <col min="797" max="797" width="6" style="18" customWidth="1"/>
    <col min="798" max="798" width="7.140625" style="18" customWidth="1"/>
    <col min="799" max="799" width="6.85546875" style="18" customWidth="1"/>
    <col min="800" max="800" width="6.5703125" style="18" customWidth="1"/>
    <col min="801" max="801" width="9.5703125" style="18" customWidth="1"/>
    <col min="802" max="802" width="7.5703125" style="18" customWidth="1"/>
    <col min="803" max="803" width="5.7109375" style="18" customWidth="1"/>
    <col min="804" max="804" width="7.85546875" style="18" customWidth="1"/>
    <col min="805" max="805" width="6.7109375" style="18" customWidth="1"/>
    <col min="806" max="806" width="7.42578125" style="18" customWidth="1"/>
    <col min="807" max="807" width="8.28515625" style="18" customWidth="1"/>
    <col min="808" max="808" width="6.5703125" style="18" customWidth="1"/>
    <col min="809" max="809" width="5.7109375" style="18" customWidth="1"/>
    <col min="810" max="810" width="7.85546875" style="18" customWidth="1"/>
    <col min="811" max="811" width="6.42578125" style="18" customWidth="1"/>
    <col min="812" max="812" width="6.5703125" style="18" customWidth="1"/>
    <col min="813" max="813" width="6.85546875" style="18" customWidth="1"/>
    <col min="814" max="814" width="7" style="18" customWidth="1"/>
    <col min="815" max="815" width="5.85546875" style="18" customWidth="1"/>
    <col min="816" max="816" width="9.140625" style="18" customWidth="1"/>
    <col min="817" max="817" width="6.7109375" style="18" customWidth="1"/>
    <col min="818" max="818" width="5.7109375" style="18" customWidth="1"/>
    <col min="819" max="819" width="7.7109375" style="18" customWidth="1"/>
    <col min="820" max="820" width="8.42578125" style="18" customWidth="1"/>
    <col min="821" max="821" width="7.5703125" style="18" customWidth="1"/>
    <col min="822" max="822" width="7.140625" style="18" customWidth="1"/>
    <col min="823" max="824" width="6" style="18" customWidth="1"/>
    <col min="825" max="825" width="7.85546875" style="18" customWidth="1"/>
    <col min="826" max="826" width="6.85546875" style="18" customWidth="1"/>
    <col min="827" max="827" width="6.42578125" style="18" customWidth="1"/>
    <col min="828" max="828" width="8.140625" style="18" customWidth="1"/>
    <col min="829" max="829" width="5.85546875" style="18" customWidth="1"/>
    <col min="830" max="830" width="6.42578125" style="18" customWidth="1"/>
    <col min="831" max="831" width="8.7109375" style="18" customWidth="1"/>
    <col min="832" max="832" width="6.42578125" style="18" customWidth="1"/>
    <col min="833" max="833" width="6.85546875" style="18" customWidth="1"/>
    <col min="834" max="834" width="8.140625" style="18" customWidth="1"/>
    <col min="835" max="835" width="7" style="18" customWidth="1"/>
    <col min="836" max="836" width="5.28515625" style="18" customWidth="1"/>
    <col min="837" max="837" width="9" style="18" customWidth="1"/>
    <col min="838" max="838" width="9.140625" style="18"/>
    <col min="839" max="839" width="5.28515625" style="18" customWidth="1"/>
    <col min="840" max="841" width="9.140625" style="18"/>
    <col min="842" max="842" width="5.42578125" style="18" customWidth="1"/>
    <col min="843" max="844" width="9.140625" style="18"/>
    <col min="845" max="845" width="8.140625" style="18" customWidth="1"/>
    <col min="846" max="846" width="8.28515625" style="18" customWidth="1"/>
    <col min="847" max="847" width="7.42578125" style="18" customWidth="1"/>
    <col min="848" max="1024" width="9.140625" style="18"/>
    <col min="1025" max="1025" width="3.28515625" style="18" customWidth="1"/>
    <col min="1026" max="1026" width="5.140625" style="18" customWidth="1"/>
    <col min="1027" max="1027" width="9.5703125" style="18" customWidth="1"/>
    <col min="1028" max="1028" width="6" style="18" customWidth="1"/>
    <col min="1029" max="1029" width="3" style="18" customWidth="1"/>
    <col min="1030" max="1030" width="5.140625" style="18" customWidth="1"/>
    <col min="1031" max="1031" width="3.85546875" style="18" customWidth="1"/>
    <col min="1032" max="1032" width="5.85546875" style="18" customWidth="1"/>
    <col min="1033" max="1033" width="8.42578125" style="18" customWidth="1"/>
    <col min="1034" max="1034" width="8.85546875" style="18" customWidth="1"/>
    <col min="1035" max="1035" width="6.28515625" style="18" customWidth="1"/>
    <col min="1036" max="1037" width="7" style="18" customWidth="1"/>
    <col min="1038" max="1038" width="5.7109375" style="18" customWidth="1"/>
    <col min="1039" max="1039" width="9" style="18" customWidth="1"/>
    <col min="1040" max="1040" width="7.140625" style="18" customWidth="1"/>
    <col min="1041" max="1041" width="5.7109375" style="18" customWidth="1"/>
    <col min="1042" max="1042" width="7.140625" style="18" customWidth="1"/>
    <col min="1043" max="1043" width="7.85546875" style="18" customWidth="1"/>
    <col min="1044" max="1044" width="6.28515625" style="18" customWidth="1"/>
    <col min="1045" max="1045" width="7.5703125" style="18" customWidth="1"/>
    <col min="1046" max="1046" width="7.85546875" style="18" customWidth="1"/>
    <col min="1047" max="1047" width="5.28515625" style="18" customWidth="1"/>
    <col min="1048" max="1048" width="8.42578125" style="18" customWidth="1"/>
    <col min="1049" max="1049" width="7.85546875" style="18" customWidth="1"/>
    <col min="1050" max="1050" width="6" style="18" customWidth="1"/>
    <col min="1051" max="1051" width="8" style="18" customWidth="1"/>
    <col min="1052" max="1052" width="8.140625" style="18" customWidth="1"/>
    <col min="1053" max="1053" width="6" style="18" customWidth="1"/>
    <col min="1054" max="1054" width="7.140625" style="18" customWidth="1"/>
    <col min="1055" max="1055" width="6.85546875" style="18" customWidth="1"/>
    <col min="1056" max="1056" width="6.5703125" style="18" customWidth="1"/>
    <col min="1057" max="1057" width="9.5703125" style="18" customWidth="1"/>
    <col min="1058" max="1058" width="7.5703125" style="18" customWidth="1"/>
    <col min="1059" max="1059" width="5.7109375" style="18" customWidth="1"/>
    <col min="1060" max="1060" width="7.85546875" style="18" customWidth="1"/>
    <col min="1061" max="1061" width="6.7109375" style="18" customWidth="1"/>
    <col min="1062" max="1062" width="7.42578125" style="18" customWidth="1"/>
    <col min="1063" max="1063" width="8.28515625" style="18" customWidth="1"/>
    <col min="1064" max="1064" width="6.5703125" style="18" customWidth="1"/>
    <col min="1065" max="1065" width="5.7109375" style="18" customWidth="1"/>
    <col min="1066" max="1066" width="7.85546875" style="18" customWidth="1"/>
    <col min="1067" max="1067" width="6.42578125" style="18" customWidth="1"/>
    <col min="1068" max="1068" width="6.5703125" style="18" customWidth="1"/>
    <col min="1069" max="1069" width="6.85546875" style="18" customWidth="1"/>
    <col min="1070" max="1070" width="7" style="18" customWidth="1"/>
    <col min="1071" max="1071" width="5.85546875" style="18" customWidth="1"/>
    <col min="1072" max="1072" width="9.140625" style="18" customWidth="1"/>
    <col min="1073" max="1073" width="6.7109375" style="18" customWidth="1"/>
    <col min="1074" max="1074" width="5.7109375" style="18" customWidth="1"/>
    <col min="1075" max="1075" width="7.7109375" style="18" customWidth="1"/>
    <col min="1076" max="1076" width="8.42578125" style="18" customWidth="1"/>
    <col min="1077" max="1077" width="7.5703125" style="18" customWidth="1"/>
    <col min="1078" max="1078" width="7.140625" style="18" customWidth="1"/>
    <col min="1079" max="1080" width="6" style="18" customWidth="1"/>
    <col min="1081" max="1081" width="7.85546875" style="18" customWidth="1"/>
    <col min="1082" max="1082" width="6.85546875" style="18" customWidth="1"/>
    <col min="1083" max="1083" width="6.42578125" style="18" customWidth="1"/>
    <col min="1084" max="1084" width="8.140625" style="18" customWidth="1"/>
    <col min="1085" max="1085" width="5.85546875" style="18" customWidth="1"/>
    <col min="1086" max="1086" width="6.42578125" style="18" customWidth="1"/>
    <col min="1087" max="1087" width="8.7109375" style="18" customWidth="1"/>
    <col min="1088" max="1088" width="6.42578125" style="18" customWidth="1"/>
    <col min="1089" max="1089" width="6.85546875" style="18" customWidth="1"/>
    <col min="1090" max="1090" width="8.140625" style="18" customWidth="1"/>
    <col min="1091" max="1091" width="7" style="18" customWidth="1"/>
    <col min="1092" max="1092" width="5.28515625" style="18" customWidth="1"/>
    <col min="1093" max="1093" width="9" style="18" customWidth="1"/>
    <col min="1094" max="1094" width="9.140625" style="18"/>
    <col min="1095" max="1095" width="5.28515625" style="18" customWidth="1"/>
    <col min="1096" max="1097" width="9.140625" style="18"/>
    <col min="1098" max="1098" width="5.42578125" style="18" customWidth="1"/>
    <col min="1099" max="1100" width="9.140625" style="18"/>
    <col min="1101" max="1101" width="8.140625" style="18" customWidth="1"/>
    <col min="1102" max="1102" width="8.28515625" style="18" customWidth="1"/>
    <col min="1103" max="1103" width="7.42578125" style="18" customWidth="1"/>
    <col min="1104" max="1280" width="9.140625" style="18"/>
    <col min="1281" max="1281" width="3.28515625" style="18" customWidth="1"/>
    <col min="1282" max="1282" width="5.140625" style="18" customWidth="1"/>
    <col min="1283" max="1283" width="9.5703125" style="18" customWidth="1"/>
    <col min="1284" max="1284" width="6" style="18" customWidth="1"/>
    <col min="1285" max="1285" width="3" style="18" customWidth="1"/>
    <col min="1286" max="1286" width="5.140625" style="18" customWidth="1"/>
    <col min="1287" max="1287" width="3.85546875" style="18" customWidth="1"/>
    <col min="1288" max="1288" width="5.85546875" style="18" customWidth="1"/>
    <col min="1289" max="1289" width="8.42578125" style="18" customWidth="1"/>
    <col min="1290" max="1290" width="8.85546875" style="18" customWidth="1"/>
    <col min="1291" max="1291" width="6.28515625" style="18" customWidth="1"/>
    <col min="1292" max="1293" width="7" style="18" customWidth="1"/>
    <col min="1294" max="1294" width="5.7109375" style="18" customWidth="1"/>
    <col min="1295" max="1295" width="9" style="18" customWidth="1"/>
    <col min="1296" max="1296" width="7.140625" style="18" customWidth="1"/>
    <col min="1297" max="1297" width="5.7109375" style="18" customWidth="1"/>
    <col min="1298" max="1298" width="7.140625" style="18" customWidth="1"/>
    <col min="1299" max="1299" width="7.85546875" style="18" customWidth="1"/>
    <col min="1300" max="1300" width="6.28515625" style="18" customWidth="1"/>
    <col min="1301" max="1301" width="7.5703125" style="18" customWidth="1"/>
    <col min="1302" max="1302" width="7.85546875" style="18" customWidth="1"/>
    <col min="1303" max="1303" width="5.28515625" style="18" customWidth="1"/>
    <col min="1304" max="1304" width="8.42578125" style="18" customWidth="1"/>
    <col min="1305" max="1305" width="7.85546875" style="18" customWidth="1"/>
    <col min="1306" max="1306" width="6" style="18" customWidth="1"/>
    <col min="1307" max="1307" width="8" style="18" customWidth="1"/>
    <col min="1308" max="1308" width="8.140625" style="18" customWidth="1"/>
    <col min="1309" max="1309" width="6" style="18" customWidth="1"/>
    <col min="1310" max="1310" width="7.140625" style="18" customWidth="1"/>
    <col min="1311" max="1311" width="6.85546875" style="18" customWidth="1"/>
    <col min="1312" max="1312" width="6.5703125" style="18" customWidth="1"/>
    <col min="1313" max="1313" width="9.5703125" style="18" customWidth="1"/>
    <col min="1314" max="1314" width="7.5703125" style="18" customWidth="1"/>
    <col min="1315" max="1315" width="5.7109375" style="18" customWidth="1"/>
    <col min="1316" max="1316" width="7.85546875" style="18" customWidth="1"/>
    <col min="1317" max="1317" width="6.7109375" style="18" customWidth="1"/>
    <col min="1318" max="1318" width="7.42578125" style="18" customWidth="1"/>
    <col min="1319" max="1319" width="8.28515625" style="18" customWidth="1"/>
    <col min="1320" max="1320" width="6.5703125" style="18" customWidth="1"/>
    <col min="1321" max="1321" width="5.7109375" style="18" customWidth="1"/>
    <col min="1322" max="1322" width="7.85546875" style="18" customWidth="1"/>
    <col min="1323" max="1323" width="6.42578125" style="18" customWidth="1"/>
    <col min="1324" max="1324" width="6.5703125" style="18" customWidth="1"/>
    <col min="1325" max="1325" width="6.85546875" style="18" customWidth="1"/>
    <col min="1326" max="1326" width="7" style="18" customWidth="1"/>
    <col min="1327" max="1327" width="5.85546875" style="18" customWidth="1"/>
    <col min="1328" max="1328" width="9.140625" style="18" customWidth="1"/>
    <col min="1329" max="1329" width="6.7109375" style="18" customWidth="1"/>
    <col min="1330" max="1330" width="5.7109375" style="18" customWidth="1"/>
    <col min="1331" max="1331" width="7.7109375" style="18" customWidth="1"/>
    <col min="1332" max="1332" width="8.42578125" style="18" customWidth="1"/>
    <col min="1333" max="1333" width="7.5703125" style="18" customWidth="1"/>
    <col min="1334" max="1334" width="7.140625" style="18" customWidth="1"/>
    <col min="1335" max="1336" width="6" style="18" customWidth="1"/>
    <col min="1337" max="1337" width="7.85546875" style="18" customWidth="1"/>
    <col min="1338" max="1338" width="6.85546875" style="18" customWidth="1"/>
    <col min="1339" max="1339" width="6.42578125" style="18" customWidth="1"/>
    <col min="1340" max="1340" width="8.140625" style="18" customWidth="1"/>
    <col min="1341" max="1341" width="5.85546875" style="18" customWidth="1"/>
    <col min="1342" max="1342" width="6.42578125" style="18" customWidth="1"/>
    <col min="1343" max="1343" width="8.7109375" style="18" customWidth="1"/>
    <col min="1344" max="1344" width="6.42578125" style="18" customWidth="1"/>
    <col min="1345" max="1345" width="6.85546875" style="18" customWidth="1"/>
    <col min="1346" max="1346" width="8.140625" style="18" customWidth="1"/>
    <col min="1347" max="1347" width="7" style="18" customWidth="1"/>
    <col min="1348" max="1348" width="5.28515625" style="18" customWidth="1"/>
    <col min="1349" max="1349" width="9" style="18" customWidth="1"/>
    <col min="1350" max="1350" width="9.140625" style="18"/>
    <col min="1351" max="1351" width="5.28515625" style="18" customWidth="1"/>
    <col min="1352" max="1353" width="9.140625" style="18"/>
    <col min="1354" max="1354" width="5.42578125" style="18" customWidth="1"/>
    <col min="1355" max="1356" width="9.140625" style="18"/>
    <col min="1357" max="1357" width="8.140625" style="18" customWidth="1"/>
    <col min="1358" max="1358" width="8.28515625" style="18" customWidth="1"/>
    <col min="1359" max="1359" width="7.42578125" style="18" customWidth="1"/>
    <col min="1360" max="1536" width="9.140625" style="18"/>
    <col min="1537" max="1537" width="3.28515625" style="18" customWidth="1"/>
    <col min="1538" max="1538" width="5.140625" style="18" customWidth="1"/>
    <col min="1539" max="1539" width="9.5703125" style="18" customWidth="1"/>
    <col min="1540" max="1540" width="6" style="18" customWidth="1"/>
    <col min="1541" max="1541" width="3" style="18" customWidth="1"/>
    <col min="1542" max="1542" width="5.140625" style="18" customWidth="1"/>
    <col min="1543" max="1543" width="3.85546875" style="18" customWidth="1"/>
    <col min="1544" max="1544" width="5.85546875" style="18" customWidth="1"/>
    <col min="1545" max="1545" width="8.42578125" style="18" customWidth="1"/>
    <col min="1546" max="1546" width="8.85546875" style="18" customWidth="1"/>
    <col min="1547" max="1547" width="6.28515625" style="18" customWidth="1"/>
    <col min="1548" max="1549" width="7" style="18" customWidth="1"/>
    <col min="1550" max="1550" width="5.7109375" style="18" customWidth="1"/>
    <col min="1551" max="1551" width="9" style="18" customWidth="1"/>
    <col min="1552" max="1552" width="7.140625" style="18" customWidth="1"/>
    <col min="1553" max="1553" width="5.7109375" style="18" customWidth="1"/>
    <col min="1554" max="1554" width="7.140625" style="18" customWidth="1"/>
    <col min="1555" max="1555" width="7.85546875" style="18" customWidth="1"/>
    <col min="1556" max="1556" width="6.28515625" style="18" customWidth="1"/>
    <col min="1557" max="1557" width="7.5703125" style="18" customWidth="1"/>
    <col min="1558" max="1558" width="7.85546875" style="18" customWidth="1"/>
    <col min="1559" max="1559" width="5.28515625" style="18" customWidth="1"/>
    <col min="1560" max="1560" width="8.42578125" style="18" customWidth="1"/>
    <col min="1561" max="1561" width="7.85546875" style="18" customWidth="1"/>
    <col min="1562" max="1562" width="6" style="18" customWidth="1"/>
    <col min="1563" max="1563" width="8" style="18" customWidth="1"/>
    <col min="1564" max="1564" width="8.140625" style="18" customWidth="1"/>
    <col min="1565" max="1565" width="6" style="18" customWidth="1"/>
    <col min="1566" max="1566" width="7.140625" style="18" customWidth="1"/>
    <col min="1567" max="1567" width="6.85546875" style="18" customWidth="1"/>
    <col min="1568" max="1568" width="6.5703125" style="18" customWidth="1"/>
    <col min="1569" max="1569" width="9.5703125" style="18" customWidth="1"/>
    <col min="1570" max="1570" width="7.5703125" style="18" customWidth="1"/>
    <col min="1571" max="1571" width="5.7109375" style="18" customWidth="1"/>
    <col min="1572" max="1572" width="7.85546875" style="18" customWidth="1"/>
    <col min="1573" max="1573" width="6.7109375" style="18" customWidth="1"/>
    <col min="1574" max="1574" width="7.42578125" style="18" customWidth="1"/>
    <col min="1575" max="1575" width="8.28515625" style="18" customWidth="1"/>
    <col min="1576" max="1576" width="6.5703125" style="18" customWidth="1"/>
    <col min="1577" max="1577" width="5.7109375" style="18" customWidth="1"/>
    <col min="1578" max="1578" width="7.85546875" style="18" customWidth="1"/>
    <col min="1579" max="1579" width="6.42578125" style="18" customWidth="1"/>
    <col min="1580" max="1580" width="6.5703125" style="18" customWidth="1"/>
    <col min="1581" max="1581" width="6.85546875" style="18" customWidth="1"/>
    <col min="1582" max="1582" width="7" style="18" customWidth="1"/>
    <col min="1583" max="1583" width="5.85546875" style="18" customWidth="1"/>
    <col min="1584" max="1584" width="9.140625" style="18" customWidth="1"/>
    <col min="1585" max="1585" width="6.7109375" style="18" customWidth="1"/>
    <col min="1586" max="1586" width="5.7109375" style="18" customWidth="1"/>
    <col min="1587" max="1587" width="7.7109375" style="18" customWidth="1"/>
    <col min="1588" max="1588" width="8.42578125" style="18" customWidth="1"/>
    <col min="1589" max="1589" width="7.5703125" style="18" customWidth="1"/>
    <col min="1590" max="1590" width="7.140625" style="18" customWidth="1"/>
    <col min="1591" max="1592" width="6" style="18" customWidth="1"/>
    <col min="1593" max="1593" width="7.85546875" style="18" customWidth="1"/>
    <col min="1594" max="1594" width="6.85546875" style="18" customWidth="1"/>
    <col min="1595" max="1595" width="6.42578125" style="18" customWidth="1"/>
    <col min="1596" max="1596" width="8.140625" style="18" customWidth="1"/>
    <col min="1597" max="1597" width="5.85546875" style="18" customWidth="1"/>
    <col min="1598" max="1598" width="6.42578125" style="18" customWidth="1"/>
    <col min="1599" max="1599" width="8.7109375" style="18" customWidth="1"/>
    <col min="1600" max="1600" width="6.42578125" style="18" customWidth="1"/>
    <col min="1601" max="1601" width="6.85546875" style="18" customWidth="1"/>
    <col min="1602" max="1602" width="8.140625" style="18" customWidth="1"/>
    <col min="1603" max="1603" width="7" style="18" customWidth="1"/>
    <col min="1604" max="1604" width="5.28515625" style="18" customWidth="1"/>
    <col min="1605" max="1605" width="9" style="18" customWidth="1"/>
    <col min="1606" max="1606" width="9.140625" style="18"/>
    <col min="1607" max="1607" width="5.28515625" style="18" customWidth="1"/>
    <col min="1608" max="1609" width="9.140625" style="18"/>
    <col min="1610" max="1610" width="5.42578125" style="18" customWidth="1"/>
    <col min="1611" max="1612" width="9.140625" style="18"/>
    <col min="1613" max="1613" width="8.140625" style="18" customWidth="1"/>
    <col min="1614" max="1614" width="8.28515625" style="18" customWidth="1"/>
    <col min="1615" max="1615" width="7.42578125" style="18" customWidth="1"/>
    <col min="1616" max="1792" width="9.140625" style="18"/>
    <col min="1793" max="1793" width="3.28515625" style="18" customWidth="1"/>
    <col min="1794" max="1794" width="5.140625" style="18" customWidth="1"/>
    <col min="1795" max="1795" width="9.5703125" style="18" customWidth="1"/>
    <col min="1796" max="1796" width="6" style="18" customWidth="1"/>
    <col min="1797" max="1797" width="3" style="18" customWidth="1"/>
    <col min="1798" max="1798" width="5.140625" style="18" customWidth="1"/>
    <col min="1799" max="1799" width="3.85546875" style="18" customWidth="1"/>
    <col min="1800" max="1800" width="5.85546875" style="18" customWidth="1"/>
    <col min="1801" max="1801" width="8.42578125" style="18" customWidth="1"/>
    <col min="1802" max="1802" width="8.85546875" style="18" customWidth="1"/>
    <col min="1803" max="1803" width="6.28515625" style="18" customWidth="1"/>
    <col min="1804" max="1805" width="7" style="18" customWidth="1"/>
    <col min="1806" max="1806" width="5.7109375" style="18" customWidth="1"/>
    <col min="1807" max="1807" width="9" style="18" customWidth="1"/>
    <col min="1808" max="1808" width="7.140625" style="18" customWidth="1"/>
    <col min="1809" max="1809" width="5.7109375" style="18" customWidth="1"/>
    <col min="1810" max="1810" width="7.140625" style="18" customWidth="1"/>
    <col min="1811" max="1811" width="7.85546875" style="18" customWidth="1"/>
    <col min="1812" max="1812" width="6.28515625" style="18" customWidth="1"/>
    <col min="1813" max="1813" width="7.5703125" style="18" customWidth="1"/>
    <col min="1814" max="1814" width="7.85546875" style="18" customWidth="1"/>
    <col min="1815" max="1815" width="5.28515625" style="18" customWidth="1"/>
    <col min="1816" max="1816" width="8.42578125" style="18" customWidth="1"/>
    <col min="1817" max="1817" width="7.85546875" style="18" customWidth="1"/>
    <col min="1818" max="1818" width="6" style="18" customWidth="1"/>
    <col min="1819" max="1819" width="8" style="18" customWidth="1"/>
    <col min="1820" max="1820" width="8.140625" style="18" customWidth="1"/>
    <col min="1821" max="1821" width="6" style="18" customWidth="1"/>
    <col min="1822" max="1822" width="7.140625" style="18" customWidth="1"/>
    <col min="1823" max="1823" width="6.85546875" style="18" customWidth="1"/>
    <col min="1824" max="1824" width="6.5703125" style="18" customWidth="1"/>
    <col min="1825" max="1825" width="9.5703125" style="18" customWidth="1"/>
    <col min="1826" max="1826" width="7.5703125" style="18" customWidth="1"/>
    <col min="1827" max="1827" width="5.7109375" style="18" customWidth="1"/>
    <col min="1828" max="1828" width="7.85546875" style="18" customWidth="1"/>
    <col min="1829" max="1829" width="6.7109375" style="18" customWidth="1"/>
    <col min="1830" max="1830" width="7.42578125" style="18" customWidth="1"/>
    <col min="1831" max="1831" width="8.28515625" style="18" customWidth="1"/>
    <col min="1832" max="1832" width="6.5703125" style="18" customWidth="1"/>
    <col min="1833" max="1833" width="5.7109375" style="18" customWidth="1"/>
    <col min="1834" max="1834" width="7.85546875" style="18" customWidth="1"/>
    <col min="1835" max="1835" width="6.42578125" style="18" customWidth="1"/>
    <col min="1836" max="1836" width="6.5703125" style="18" customWidth="1"/>
    <col min="1837" max="1837" width="6.85546875" style="18" customWidth="1"/>
    <col min="1838" max="1838" width="7" style="18" customWidth="1"/>
    <col min="1839" max="1839" width="5.85546875" style="18" customWidth="1"/>
    <col min="1840" max="1840" width="9.140625" style="18" customWidth="1"/>
    <col min="1841" max="1841" width="6.7109375" style="18" customWidth="1"/>
    <col min="1842" max="1842" width="5.7109375" style="18" customWidth="1"/>
    <col min="1843" max="1843" width="7.7109375" style="18" customWidth="1"/>
    <col min="1844" max="1844" width="8.42578125" style="18" customWidth="1"/>
    <col min="1845" max="1845" width="7.5703125" style="18" customWidth="1"/>
    <col min="1846" max="1846" width="7.140625" style="18" customWidth="1"/>
    <col min="1847" max="1848" width="6" style="18" customWidth="1"/>
    <col min="1849" max="1849" width="7.85546875" style="18" customWidth="1"/>
    <col min="1850" max="1850" width="6.85546875" style="18" customWidth="1"/>
    <col min="1851" max="1851" width="6.42578125" style="18" customWidth="1"/>
    <col min="1852" max="1852" width="8.140625" style="18" customWidth="1"/>
    <col min="1853" max="1853" width="5.85546875" style="18" customWidth="1"/>
    <col min="1854" max="1854" width="6.42578125" style="18" customWidth="1"/>
    <col min="1855" max="1855" width="8.7109375" style="18" customWidth="1"/>
    <col min="1856" max="1856" width="6.42578125" style="18" customWidth="1"/>
    <col min="1857" max="1857" width="6.85546875" style="18" customWidth="1"/>
    <col min="1858" max="1858" width="8.140625" style="18" customWidth="1"/>
    <col min="1859" max="1859" width="7" style="18" customWidth="1"/>
    <col min="1860" max="1860" width="5.28515625" style="18" customWidth="1"/>
    <col min="1861" max="1861" width="9" style="18" customWidth="1"/>
    <col min="1862" max="1862" width="9.140625" style="18"/>
    <col min="1863" max="1863" width="5.28515625" style="18" customWidth="1"/>
    <col min="1864" max="1865" width="9.140625" style="18"/>
    <col min="1866" max="1866" width="5.42578125" style="18" customWidth="1"/>
    <col min="1867" max="1868" width="9.140625" style="18"/>
    <col min="1869" max="1869" width="8.140625" style="18" customWidth="1"/>
    <col min="1870" max="1870" width="8.28515625" style="18" customWidth="1"/>
    <col min="1871" max="1871" width="7.42578125" style="18" customWidth="1"/>
    <col min="1872" max="2048" width="9.140625" style="18"/>
    <col min="2049" max="2049" width="3.28515625" style="18" customWidth="1"/>
    <col min="2050" max="2050" width="5.140625" style="18" customWidth="1"/>
    <col min="2051" max="2051" width="9.5703125" style="18" customWidth="1"/>
    <col min="2052" max="2052" width="6" style="18" customWidth="1"/>
    <col min="2053" max="2053" width="3" style="18" customWidth="1"/>
    <col min="2054" max="2054" width="5.140625" style="18" customWidth="1"/>
    <col min="2055" max="2055" width="3.85546875" style="18" customWidth="1"/>
    <col min="2056" max="2056" width="5.85546875" style="18" customWidth="1"/>
    <col min="2057" max="2057" width="8.42578125" style="18" customWidth="1"/>
    <col min="2058" max="2058" width="8.85546875" style="18" customWidth="1"/>
    <col min="2059" max="2059" width="6.28515625" style="18" customWidth="1"/>
    <col min="2060" max="2061" width="7" style="18" customWidth="1"/>
    <col min="2062" max="2062" width="5.7109375" style="18" customWidth="1"/>
    <col min="2063" max="2063" width="9" style="18" customWidth="1"/>
    <col min="2064" max="2064" width="7.140625" style="18" customWidth="1"/>
    <col min="2065" max="2065" width="5.7109375" style="18" customWidth="1"/>
    <col min="2066" max="2066" width="7.140625" style="18" customWidth="1"/>
    <col min="2067" max="2067" width="7.85546875" style="18" customWidth="1"/>
    <col min="2068" max="2068" width="6.28515625" style="18" customWidth="1"/>
    <col min="2069" max="2069" width="7.5703125" style="18" customWidth="1"/>
    <col min="2070" max="2070" width="7.85546875" style="18" customWidth="1"/>
    <col min="2071" max="2071" width="5.28515625" style="18" customWidth="1"/>
    <col min="2072" max="2072" width="8.42578125" style="18" customWidth="1"/>
    <col min="2073" max="2073" width="7.85546875" style="18" customWidth="1"/>
    <col min="2074" max="2074" width="6" style="18" customWidth="1"/>
    <col min="2075" max="2075" width="8" style="18" customWidth="1"/>
    <col min="2076" max="2076" width="8.140625" style="18" customWidth="1"/>
    <col min="2077" max="2077" width="6" style="18" customWidth="1"/>
    <col min="2078" max="2078" width="7.140625" style="18" customWidth="1"/>
    <col min="2079" max="2079" width="6.85546875" style="18" customWidth="1"/>
    <col min="2080" max="2080" width="6.5703125" style="18" customWidth="1"/>
    <col min="2081" max="2081" width="9.5703125" style="18" customWidth="1"/>
    <col min="2082" max="2082" width="7.5703125" style="18" customWidth="1"/>
    <col min="2083" max="2083" width="5.7109375" style="18" customWidth="1"/>
    <col min="2084" max="2084" width="7.85546875" style="18" customWidth="1"/>
    <col min="2085" max="2085" width="6.7109375" style="18" customWidth="1"/>
    <col min="2086" max="2086" width="7.42578125" style="18" customWidth="1"/>
    <col min="2087" max="2087" width="8.28515625" style="18" customWidth="1"/>
    <col min="2088" max="2088" width="6.5703125" style="18" customWidth="1"/>
    <col min="2089" max="2089" width="5.7109375" style="18" customWidth="1"/>
    <col min="2090" max="2090" width="7.85546875" style="18" customWidth="1"/>
    <col min="2091" max="2091" width="6.42578125" style="18" customWidth="1"/>
    <col min="2092" max="2092" width="6.5703125" style="18" customWidth="1"/>
    <col min="2093" max="2093" width="6.85546875" style="18" customWidth="1"/>
    <col min="2094" max="2094" width="7" style="18" customWidth="1"/>
    <col min="2095" max="2095" width="5.85546875" style="18" customWidth="1"/>
    <col min="2096" max="2096" width="9.140625" style="18" customWidth="1"/>
    <col min="2097" max="2097" width="6.7109375" style="18" customWidth="1"/>
    <col min="2098" max="2098" width="5.7109375" style="18" customWidth="1"/>
    <col min="2099" max="2099" width="7.7109375" style="18" customWidth="1"/>
    <col min="2100" max="2100" width="8.42578125" style="18" customWidth="1"/>
    <col min="2101" max="2101" width="7.5703125" style="18" customWidth="1"/>
    <col min="2102" max="2102" width="7.140625" style="18" customWidth="1"/>
    <col min="2103" max="2104" width="6" style="18" customWidth="1"/>
    <col min="2105" max="2105" width="7.85546875" style="18" customWidth="1"/>
    <col min="2106" max="2106" width="6.85546875" style="18" customWidth="1"/>
    <col min="2107" max="2107" width="6.42578125" style="18" customWidth="1"/>
    <col min="2108" max="2108" width="8.140625" style="18" customWidth="1"/>
    <col min="2109" max="2109" width="5.85546875" style="18" customWidth="1"/>
    <col min="2110" max="2110" width="6.42578125" style="18" customWidth="1"/>
    <col min="2111" max="2111" width="8.7109375" style="18" customWidth="1"/>
    <col min="2112" max="2112" width="6.42578125" style="18" customWidth="1"/>
    <col min="2113" max="2113" width="6.85546875" style="18" customWidth="1"/>
    <col min="2114" max="2114" width="8.140625" style="18" customWidth="1"/>
    <col min="2115" max="2115" width="7" style="18" customWidth="1"/>
    <col min="2116" max="2116" width="5.28515625" style="18" customWidth="1"/>
    <col min="2117" max="2117" width="9" style="18" customWidth="1"/>
    <col min="2118" max="2118" width="9.140625" style="18"/>
    <col min="2119" max="2119" width="5.28515625" style="18" customWidth="1"/>
    <col min="2120" max="2121" width="9.140625" style="18"/>
    <col min="2122" max="2122" width="5.42578125" style="18" customWidth="1"/>
    <col min="2123" max="2124" width="9.140625" style="18"/>
    <col min="2125" max="2125" width="8.140625" style="18" customWidth="1"/>
    <col min="2126" max="2126" width="8.28515625" style="18" customWidth="1"/>
    <col min="2127" max="2127" width="7.42578125" style="18" customWidth="1"/>
    <col min="2128" max="2304" width="9.140625" style="18"/>
    <col min="2305" max="2305" width="3.28515625" style="18" customWidth="1"/>
    <col min="2306" max="2306" width="5.140625" style="18" customWidth="1"/>
    <col min="2307" max="2307" width="9.5703125" style="18" customWidth="1"/>
    <col min="2308" max="2308" width="6" style="18" customWidth="1"/>
    <col min="2309" max="2309" width="3" style="18" customWidth="1"/>
    <col min="2310" max="2310" width="5.140625" style="18" customWidth="1"/>
    <col min="2311" max="2311" width="3.85546875" style="18" customWidth="1"/>
    <col min="2312" max="2312" width="5.85546875" style="18" customWidth="1"/>
    <col min="2313" max="2313" width="8.42578125" style="18" customWidth="1"/>
    <col min="2314" max="2314" width="8.85546875" style="18" customWidth="1"/>
    <col min="2315" max="2315" width="6.28515625" style="18" customWidth="1"/>
    <col min="2316" max="2317" width="7" style="18" customWidth="1"/>
    <col min="2318" max="2318" width="5.7109375" style="18" customWidth="1"/>
    <col min="2319" max="2319" width="9" style="18" customWidth="1"/>
    <col min="2320" max="2320" width="7.140625" style="18" customWidth="1"/>
    <col min="2321" max="2321" width="5.7109375" style="18" customWidth="1"/>
    <col min="2322" max="2322" width="7.140625" style="18" customWidth="1"/>
    <col min="2323" max="2323" width="7.85546875" style="18" customWidth="1"/>
    <col min="2324" max="2324" width="6.28515625" style="18" customWidth="1"/>
    <col min="2325" max="2325" width="7.5703125" style="18" customWidth="1"/>
    <col min="2326" max="2326" width="7.85546875" style="18" customWidth="1"/>
    <col min="2327" max="2327" width="5.28515625" style="18" customWidth="1"/>
    <col min="2328" max="2328" width="8.42578125" style="18" customWidth="1"/>
    <col min="2329" max="2329" width="7.85546875" style="18" customWidth="1"/>
    <col min="2330" max="2330" width="6" style="18" customWidth="1"/>
    <col min="2331" max="2331" width="8" style="18" customWidth="1"/>
    <col min="2332" max="2332" width="8.140625" style="18" customWidth="1"/>
    <col min="2333" max="2333" width="6" style="18" customWidth="1"/>
    <col min="2334" max="2334" width="7.140625" style="18" customWidth="1"/>
    <col min="2335" max="2335" width="6.85546875" style="18" customWidth="1"/>
    <col min="2336" max="2336" width="6.5703125" style="18" customWidth="1"/>
    <col min="2337" max="2337" width="9.5703125" style="18" customWidth="1"/>
    <col min="2338" max="2338" width="7.5703125" style="18" customWidth="1"/>
    <col min="2339" max="2339" width="5.7109375" style="18" customWidth="1"/>
    <col min="2340" max="2340" width="7.85546875" style="18" customWidth="1"/>
    <col min="2341" max="2341" width="6.7109375" style="18" customWidth="1"/>
    <col min="2342" max="2342" width="7.42578125" style="18" customWidth="1"/>
    <col min="2343" max="2343" width="8.28515625" style="18" customWidth="1"/>
    <col min="2344" max="2344" width="6.5703125" style="18" customWidth="1"/>
    <col min="2345" max="2345" width="5.7109375" style="18" customWidth="1"/>
    <col min="2346" max="2346" width="7.85546875" style="18" customWidth="1"/>
    <col min="2347" max="2347" width="6.42578125" style="18" customWidth="1"/>
    <col min="2348" max="2348" width="6.5703125" style="18" customWidth="1"/>
    <col min="2349" max="2349" width="6.85546875" style="18" customWidth="1"/>
    <col min="2350" max="2350" width="7" style="18" customWidth="1"/>
    <col min="2351" max="2351" width="5.85546875" style="18" customWidth="1"/>
    <col min="2352" max="2352" width="9.140625" style="18" customWidth="1"/>
    <col min="2353" max="2353" width="6.7109375" style="18" customWidth="1"/>
    <col min="2354" max="2354" width="5.7109375" style="18" customWidth="1"/>
    <col min="2355" max="2355" width="7.7109375" style="18" customWidth="1"/>
    <col min="2356" max="2356" width="8.42578125" style="18" customWidth="1"/>
    <col min="2357" max="2357" width="7.5703125" style="18" customWidth="1"/>
    <col min="2358" max="2358" width="7.140625" style="18" customWidth="1"/>
    <col min="2359" max="2360" width="6" style="18" customWidth="1"/>
    <col min="2361" max="2361" width="7.85546875" style="18" customWidth="1"/>
    <col min="2362" max="2362" width="6.85546875" style="18" customWidth="1"/>
    <col min="2363" max="2363" width="6.42578125" style="18" customWidth="1"/>
    <col min="2364" max="2364" width="8.140625" style="18" customWidth="1"/>
    <col min="2365" max="2365" width="5.85546875" style="18" customWidth="1"/>
    <col min="2366" max="2366" width="6.42578125" style="18" customWidth="1"/>
    <col min="2367" max="2367" width="8.7109375" style="18" customWidth="1"/>
    <col min="2368" max="2368" width="6.42578125" style="18" customWidth="1"/>
    <col min="2369" max="2369" width="6.85546875" style="18" customWidth="1"/>
    <col min="2370" max="2370" width="8.140625" style="18" customWidth="1"/>
    <col min="2371" max="2371" width="7" style="18" customWidth="1"/>
    <col min="2372" max="2372" width="5.28515625" style="18" customWidth="1"/>
    <col min="2373" max="2373" width="9" style="18" customWidth="1"/>
    <col min="2374" max="2374" width="9.140625" style="18"/>
    <col min="2375" max="2375" width="5.28515625" style="18" customWidth="1"/>
    <col min="2376" max="2377" width="9.140625" style="18"/>
    <col min="2378" max="2378" width="5.42578125" style="18" customWidth="1"/>
    <col min="2379" max="2380" width="9.140625" style="18"/>
    <col min="2381" max="2381" width="8.140625" style="18" customWidth="1"/>
    <col min="2382" max="2382" width="8.28515625" style="18" customWidth="1"/>
    <col min="2383" max="2383" width="7.42578125" style="18" customWidth="1"/>
    <col min="2384" max="2560" width="9.140625" style="18"/>
    <col min="2561" max="2561" width="3.28515625" style="18" customWidth="1"/>
    <col min="2562" max="2562" width="5.140625" style="18" customWidth="1"/>
    <col min="2563" max="2563" width="9.5703125" style="18" customWidth="1"/>
    <col min="2564" max="2564" width="6" style="18" customWidth="1"/>
    <col min="2565" max="2565" width="3" style="18" customWidth="1"/>
    <col min="2566" max="2566" width="5.140625" style="18" customWidth="1"/>
    <col min="2567" max="2567" width="3.85546875" style="18" customWidth="1"/>
    <col min="2568" max="2568" width="5.85546875" style="18" customWidth="1"/>
    <col min="2569" max="2569" width="8.42578125" style="18" customWidth="1"/>
    <col min="2570" max="2570" width="8.85546875" style="18" customWidth="1"/>
    <col min="2571" max="2571" width="6.28515625" style="18" customWidth="1"/>
    <col min="2572" max="2573" width="7" style="18" customWidth="1"/>
    <col min="2574" max="2574" width="5.7109375" style="18" customWidth="1"/>
    <col min="2575" max="2575" width="9" style="18" customWidth="1"/>
    <col min="2576" max="2576" width="7.140625" style="18" customWidth="1"/>
    <col min="2577" max="2577" width="5.7109375" style="18" customWidth="1"/>
    <col min="2578" max="2578" width="7.140625" style="18" customWidth="1"/>
    <col min="2579" max="2579" width="7.85546875" style="18" customWidth="1"/>
    <col min="2580" max="2580" width="6.28515625" style="18" customWidth="1"/>
    <col min="2581" max="2581" width="7.5703125" style="18" customWidth="1"/>
    <col min="2582" max="2582" width="7.85546875" style="18" customWidth="1"/>
    <col min="2583" max="2583" width="5.28515625" style="18" customWidth="1"/>
    <col min="2584" max="2584" width="8.42578125" style="18" customWidth="1"/>
    <col min="2585" max="2585" width="7.85546875" style="18" customWidth="1"/>
    <col min="2586" max="2586" width="6" style="18" customWidth="1"/>
    <col min="2587" max="2587" width="8" style="18" customWidth="1"/>
    <col min="2588" max="2588" width="8.140625" style="18" customWidth="1"/>
    <col min="2589" max="2589" width="6" style="18" customWidth="1"/>
    <col min="2590" max="2590" width="7.140625" style="18" customWidth="1"/>
    <col min="2591" max="2591" width="6.85546875" style="18" customWidth="1"/>
    <col min="2592" max="2592" width="6.5703125" style="18" customWidth="1"/>
    <col min="2593" max="2593" width="9.5703125" style="18" customWidth="1"/>
    <col min="2594" max="2594" width="7.5703125" style="18" customWidth="1"/>
    <col min="2595" max="2595" width="5.7109375" style="18" customWidth="1"/>
    <col min="2596" max="2596" width="7.85546875" style="18" customWidth="1"/>
    <col min="2597" max="2597" width="6.7109375" style="18" customWidth="1"/>
    <col min="2598" max="2598" width="7.42578125" style="18" customWidth="1"/>
    <col min="2599" max="2599" width="8.28515625" style="18" customWidth="1"/>
    <col min="2600" max="2600" width="6.5703125" style="18" customWidth="1"/>
    <col min="2601" max="2601" width="5.7109375" style="18" customWidth="1"/>
    <col min="2602" max="2602" width="7.85546875" style="18" customWidth="1"/>
    <col min="2603" max="2603" width="6.42578125" style="18" customWidth="1"/>
    <col min="2604" max="2604" width="6.5703125" style="18" customWidth="1"/>
    <col min="2605" max="2605" width="6.85546875" style="18" customWidth="1"/>
    <col min="2606" max="2606" width="7" style="18" customWidth="1"/>
    <col min="2607" max="2607" width="5.85546875" style="18" customWidth="1"/>
    <col min="2608" max="2608" width="9.140625" style="18" customWidth="1"/>
    <col min="2609" max="2609" width="6.7109375" style="18" customWidth="1"/>
    <col min="2610" max="2610" width="5.7109375" style="18" customWidth="1"/>
    <col min="2611" max="2611" width="7.7109375" style="18" customWidth="1"/>
    <col min="2612" max="2612" width="8.42578125" style="18" customWidth="1"/>
    <col min="2613" max="2613" width="7.5703125" style="18" customWidth="1"/>
    <col min="2614" max="2614" width="7.140625" style="18" customWidth="1"/>
    <col min="2615" max="2616" width="6" style="18" customWidth="1"/>
    <col min="2617" max="2617" width="7.85546875" style="18" customWidth="1"/>
    <col min="2618" max="2618" width="6.85546875" style="18" customWidth="1"/>
    <col min="2619" max="2619" width="6.42578125" style="18" customWidth="1"/>
    <col min="2620" max="2620" width="8.140625" style="18" customWidth="1"/>
    <col min="2621" max="2621" width="5.85546875" style="18" customWidth="1"/>
    <col min="2622" max="2622" width="6.42578125" style="18" customWidth="1"/>
    <col min="2623" max="2623" width="8.7109375" style="18" customWidth="1"/>
    <col min="2624" max="2624" width="6.42578125" style="18" customWidth="1"/>
    <col min="2625" max="2625" width="6.85546875" style="18" customWidth="1"/>
    <col min="2626" max="2626" width="8.140625" style="18" customWidth="1"/>
    <col min="2627" max="2627" width="7" style="18" customWidth="1"/>
    <col min="2628" max="2628" width="5.28515625" style="18" customWidth="1"/>
    <col min="2629" max="2629" width="9" style="18" customWidth="1"/>
    <col min="2630" max="2630" width="9.140625" style="18"/>
    <col min="2631" max="2631" width="5.28515625" style="18" customWidth="1"/>
    <col min="2632" max="2633" width="9.140625" style="18"/>
    <col min="2634" max="2634" width="5.42578125" style="18" customWidth="1"/>
    <col min="2635" max="2636" width="9.140625" style="18"/>
    <col min="2637" max="2637" width="8.140625" style="18" customWidth="1"/>
    <col min="2638" max="2638" width="8.28515625" style="18" customWidth="1"/>
    <col min="2639" max="2639" width="7.42578125" style="18" customWidth="1"/>
    <col min="2640" max="2816" width="9.140625" style="18"/>
    <col min="2817" max="2817" width="3.28515625" style="18" customWidth="1"/>
    <col min="2818" max="2818" width="5.140625" style="18" customWidth="1"/>
    <col min="2819" max="2819" width="9.5703125" style="18" customWidth="1"/>
    <col min="2820" max="2820" width="6" style="18" customWidth="1"/>
    <col min="2821" max="2821" width="3" style="18" customWidth="1"/>
    <col min="2822" max="2822" width="5.140625" style="18" customWidth="1"/>
    <col min="2823" max="2823" width="3.85546875" style="18" customWidth="1"/>
    <col min="2824" max="2824" width="5.85546875" style="18" customWidth="1"/>
    <col min="2825" max="2825" width="8.42578125" style="18" customWidth="1"/>
    <col min="2826" max="2826" width="8.85546875" style="18" customWidth="1"/>
    <col min="2827" max="2827" width="6.28515625" style="18" customWidth="1"/>
    <col min="2828" max="2829" width="7" style="18" customWidth="1"/>
    <col min="2830" max="2830" width="5.7109375" style="18" customWidth="1"/>
    <col min="2831" max="2831" width="9" style="18" customWidth="1"/>
    <col min="2832" max="2832" width="7.140625" style="18" customWidth="1"/>
    <col min="2833" max="2833" width="5.7109375" style="18" customWidth="1"/>
    <col min="2834" max="2834" width="7.140625" style="18" customWidth="1"/>
    <col min="2835" max="2835" width="7.85546875" style="18" customWidth="1"/>
    <col min="2836" max="2836" width="6.28515625" style="18" customWidth="1"/>
    <col min="2837" max="2837" width="7.5703125" style="18" customWidth="1"/>
    <col min="2838" max="2838" width="7.85546875" style="18" customWidth="1"/>
    <col min="2839" max="2839" width="5.28515625" style="18" customWidth="1"/>
    <col min="2840" max="2840" width="8.42578125" style="18" customWidth="1"/>
    <col min="2841" max="2841" width="7.85546875" style="18" customWidth="1"/>
    <col min="2842" max="2842" width="6" style="18" customWidth="1"/>
    <col min="2843" max="2843" width="8" style="18" customWidth="1"/>
    <col min="2844" max="2844" width="8.140625" style="18" customWidth="1"/>
    <col min="2845" max="2845" width="6" style="18" customWidth="1"/>
    <col min="2846" max="2846" width="7.140625" style="18" customWidth="1"/>
    <col min="2847" max="2847" width="6.85546875" style="18" customWidth="1"/>
    <col min="2848" max="2848" width="6.5703125" style="18" customWidth="1"/>
    <col min="2849" max="2849" width="9.5703125" style="18" customWidth="1"/>
    <col min="2850" max="2850" width="7.5703125" style="18" customWidth="1"/>
    <col min="2851" max="2851" width="5.7109375" style="18" customWidth="1"/>
    <col min="2852" max="2852" width="7.85546875" style="18" customWidth="1"/>
    <col min="2853" max="2853" width="6.7109375" style="18" customWidth="1"/>
    <col min="2854" max="2854" width="7.42578125" style="18" customWidth="1"/>
    <col min="2855" max="2855" width="8.28515625" style="18" customWidth="1"/>
    <col min="2856" max="2856" width="6.5703125" style="18" customWidth="1"/>
    <col min="2857" max="2857" width="5.7109375" style="18" customWidth="1"/>
    <col min="2858" max="2858" width="7.85546875" style="18" customWidth="1"/>
    <col min="2859" max="2859" width="6.42578125" style="18" customWidth="1"/>
    <col min="2860" max="2860" width="6.5703125" style="18" customWidth="1"/>
    <col min="2861" max="2861" width="6.85546875" style="18" customWidth="1"/>
    <col min="2862" max="2862" width="7" style="18" customWidth="1"/>
    <col min="2863" max="2863" width="5.85546875" style="18" customWidth="1"/>
    <col min="2864" max="2864" width="9.140625" style="18" customWidth="1"/>
    <col min="2865" max="2865" width="6.7109375" style="18" customWidth="1"/>
    <col min="2866" max="2866" width="5.7109375" style="18" customWidth="1"/>
    <col min="2867" max="2867" width="7.7109375" style="18" customWidth="1"/>
    <col min="2868" max="2868" width="8.42578125" style="18" customWidth="1"/>
    <col min="2869" max="2869" width="7.5703125" style="18" customWidth="1"/>
    <col min="2870" max="2870" width="7.140625" style="18" customWidth="1"/>
    <col min="2871" max="2872" width="6" style="18" customWidth="1"/>
    <col min="2873" max="2873" width="7.85546875" style="18" customWidth="1"/>
    <col min="2874" max="2874" width="6.85546875" style="18" customWidth="1"/>
    <col min="2875" max="2875" width="6.42578125" style="18" customWidth="1"/>
    <col min="2876" max="2876" width="8.140625" style="18" customWidth="1"/>
    <col min="2877" max="2877" width="5.85546875" style="18" customWidth="1"/>
    <col min="2878" max="2878" width="6.42578125" style="18" customWidth="1"/>
    <col min="2879" max="2879" width="8.7109375" style="18" customWidth="1"/>
    <col min="2880" max="2880" width="6.42578125" style="18" customWidth="1"/>
    <col min="2881" max="2881" width="6.85546875" style="18" customWidth="1"/>
    <col min="2882" max="2882" width="8.140625" style="18" customWidth="1"/>
    <col min="2883" max="2883" width="7" style="18" customWidth="1"/>
    <col min="2884" max="2884" width="5.28515625" style="18" customWidth="1"/>
    <col min="2885" max="2885" width="9" style="18" customWidth="1"/>
    <col min="2886" max="2886" width="9.140625" style="18"/>
    <col min="2887" max="2887" width="5.28515625" style="18" customWidth="1"/>
    <col min="2888" max="2889" width="9.140625" style="18"/>
    <col min="2890" max="2890" width="5.42578125" style="18" customWidth="1"/>
    <col min="2891" max="2892" width="9.140625" style="18"/>
    <col min="2893" max="2893" width="8.140625" style="18" customWidth="1"/>
    <col min="2894" max="2894" width="8.28515625" style="18" customWidth="1"/>
    <col min="2895" max="2895" width="7.42578125" style="18" customWidth="1"/>
    <col min="2896" max="3072" width="9.140625" style="18"/>
    <col min="3073" max="3073" width="3.28515625" style="18" customWidth="1"/>
    <col min="3074" max="3074" width="5.140625" style="18" customWidth="1"/>
    <col min="3075" max="3075" width="9.5703125" style="18" customWidth="1"/>
    <col min="3076" max="3076" width="6" style="18" customWidth="1"/>
    <col min="3077" max="3077" width="3" style="18" customWidth="1"/>
    <col min="3078" max="3078" width="5.140625" style="18" customWidth="1"/>
    <col min="3079" max="3079" width="3.85546875" style="18" customWidth="1"/>
    <col min="3080" max="3080" width="5.85546875" style="18" customWidth="1"/>
    <col min="3081" max="3081" width="8.42578125" style="18" customWidth="1"/>
    <col min="3082" max="3082" width="8.85546875" style="18" customWidth="1"/>
    <col min="3083" max="3083" width="6.28515625" style="18" customWidth="1"/>
    <col min="3084" max="3085" width="7" style="18" customWidth="1"/>
    <col min="3086" max="3086" width="5.7109375" style="18" customWidth="1"/>
    <col min="3087" max="3087" width="9" style="18" customWidth="1"/>
    <col min="3088" max="3088" width="7.140625" style="18" customWidth="1"/>
    <col min="3089" max="3089" width="5.7109375" style="18" customWidth="1"/>
    <col min="3090" max="3090" width="7.140625" style="18" customWidth="1"/>
    <col min="3091" max="3091" width="7.85546875" style="18" customWidth="1"/>
    <col min="3092" max="3092" width="6.28515625" style="18" customWidth="1"/>
    <col min="3093" max="3093" width="7.5703125" style="18" customWidth="1"/>
    <col min="3094" max="3094" width="7.85546875" style="18" customWidth="1"/>
    <col min="3095" max="3095" width="5.28515625" style="18" customWidth="1"/>
    <col min="3096" max="3096" width="8.42578125" style="18" customWidth="1"/>
    <col min="3097" max="3097" width="7.85546875" style="18" customWidth="1"/>
    <col min="3098" max="3098" width="6" style="18" customWidth="1"/>
    <col min="3099" max="3099" width="8" style="18" customWidth="1"/>
    <col min="3100" max="3100" width="8.140625" style="18" customWidth="1"/>
    <col min="3101" max="3101" width="6" style="18" customWidth="1"/>
    <col min="3102" max="3102" width="7.140625" style="18" customWidth="1"/>
    <col min="3103" max="3103" width="6.85546875" style="18" customWidth="1"/>
    <col min="3104" max="3104" width="6.5703125" style="18" customWidth="1"/>
    <col min="3105" max="3105" width="9.5703125" style="18" customWidth="1"/>
    <col min="3106" max="3106" width="7.5703125" style="18" customWidth="1"/>
    <col min="3107" max="3107" width="5.7109375" style="18" customWidth="1"/>
    <col min="3108" max="3108" width="7.85546875" style="18" customWidth="1"/>
    <col min="3109" max="3109" width="6.7109375" style="18" customWidth="1"/>
    <col min="3110" max="3110" width="7.42578125" style="18" customWidth="1"/>
    <col min="3111" max="3111" width="8.28515625" style="18" customWidth="1"/>
    <col min="3112" max="3112" width="6.5703125" style="18" customWidth="1"/>
    <col min="3113" max="3113" width="5.7109375" style="18" customWidth="1"/>
    <col min="3114" max="3114" width="7.85546875" style="18" customWidth="1"/>
    <col min="3115" max="3115" width="6.42578125" style="18" customWidth="1"/>
    <col min="3116" max="3116" width="6.5703125" style="18" customWidth="1"/>
    <col min="3117" max="3117" width="6.85546875" style="18" customWidth="1"/>
    <col min="3118" max="3118" width="7" style="18" customWidth="1"/>
    <col min="3119" max="3119" width="5.85546875" style="18" customWidth="1"/>
    <col min="3120" max="3120" width="9.140625" style="18" customWidth="1"/>
    <col min="3121" max="3121" width="6.7109375" style="18" customWidth="1"/>
    <col min="3122" max="3122" width="5.7109375" style="18" customWidth="1"/>
    <col min="3123" max="3123" width="7.7109375" style="18" customWidth="1"/>
    <col min="3124" max="3124" width="8.42578125" style="18" customWidth="1"/>
    <col min="3125" max="3125" width="7.5703125" style="18" customWidth="1"/>
    <col min="3126" max="3126" width="7.140625" style="18" customWidth="1"/>
    <col min="3127" max="3128" width="6" style="18" customWidth="1"/>
    <col min="3129" max="3129" width="7.85546875" style="18" customWidth="1"/>
    <col min="3130" max="3130" width="6.85546875" style="18" customWidth="1"/>
    <col min="3131" max="3131" width="6.42578125" style="18" customWidth="1"/>
    <col min="3132" max="3132" width="8.140625" style="18" customWidth="1"/>
    <col min="3133" max="3133" width="5.85546875" style="18" customWidth="1"/>
    <col min="3134" max="3134" width="6.42578125" style="18" customWidth="1"/>
    <col min="3135" max="3135" width="8.7109375" style="18" customWidth="1"/>
    <col min="3136" max="3136" width="6.42578125" style="18" customWidth="1"/>
    <col min="3137" max="3137" width="6.85546875" style="18" customWidth="1"/>
    <col min="3138" max="3138" width="8.140625" style="18" customWidth="1"/>
    <col min="3139" max="3139" width="7" style="18" customWidth="1"/>
    <col min="3140" max="3140" width="5.28515625" style="18" customWidth="1"/>
    <col min="3141" max="3141" width="9" style="18" customWidth="1"/>
    <col min="3142" max="3142" width="9.140625" style="18"/>
    <col min="3143" max="3143" width="5.28515625" style="18" customWidth="1"/>
    <col min="3144" max="3145" width="9.140625" style="18"/>
    <col min="3146" max="3146" width="5.42578125" style="18" customWidth="1"/>
    <col min="3147" max="3148" width="9.140625" style="18"/>
    <col min="3149" max="3149" width="8.140625" style="18" customWidth="1"/>
    <col min="3150" max="3150" width="8.28515625" style="18" customWidth="1"/>
    <col min="3151" max="3151" width="7.42578125" style="18" customWidth="1"/>
    <col min="3152" max="3328" width="9.140625" style="18"/>
    <col min="3329" max="3329" width="3.28515625" style="18" customWidth="1"/>
    <col min="3330" max="3330" width="5.140625" style="18" customWidth="1"/>
    <col min="3331" max="3331" width="9.5703125" style="18" customWidth="1"/>
    <col min="3332" max="3332" width="6" style="18" customWidth="1"/>
    <col min="3333" max="3333" width="3" style="18" customWidth="1"/>
    <col min="3334" max="3334" width="5.140625" style="18" customWidth="1"/>
    <col min="3335" max="3335" width="3.85546875" style="18" customWidth="1"/>
    <col min="3336" max="3336" width="5.85546875" style="18" customWidth="1"/>
    <col min="3337" max="3337" width="8.42578125" style="18" customWidth="1"/>
    <col min="3338" max="3338" width="8.85546875" style="18" customWidth="1"/>
    <col min="3339" max="3339" width="6.28515625" style="18" customWidth="1"/>
    <col min="3340" max="3341" width="7" style="18" customWidth="1"/>
    <col min="3342" max="3342" width="5.7109375" style="18" customWidth="1"/>
    <col min="3343" max="3343" width="9" style="18" customWidth="1"/>
    <col min="3344" max="3344" width="7.140625" style="18" customWidth="1"/>
    <col min="3345" max="3345" width="5.7109375" style="18" customWidth="1"/>
    <col min="3346" max="3346" width="7.140625" style="18" customWidth="1"/>
    <col min="3347" max="3347" width="7.85546875" style="18" customWidth="1"/>
    <col min="3348" max="3348" width="6.28515625" style="18" customWidth="1"/>
    <col min="3349" max="3349" width="7.5703125" style="18" customWidth="1"/>
    <col min="3350" max="3350" width="7.85546875" style="18" customWidth="1"/>
    <col min="3351" max="3351" width="5.28515625" style="18" customWidth="1"/>
    <col min="3352" max="3352" width="8.42578125" style="18" customWidth="1"/>
    <col min="3353" max="3353" width="7.85546875" style="18" customWidth="1"/>
    <col min="3354" max="3354" width="6" style="18" customWidth="1"/>
    <col min="3355" max="3355" width="8" style="18" customWidth="1"/>
    <col min="3356" max="3356" width="8.140625" style="18" customWidth="1"/>
    <col min="3357" max="3357" width="6" style="18" customWidth="1"/>
    <col min="3358" max="3358" width="7.140625" style="18" customWidth="1"/>
    <col min="3359" max="3359" width="6.85546875" style="18" customWidth="1"/>
    <col min="3360" max="3360" width="6.5703125" style="18" customWidth="1"/>
    <col min="3361" max="3361" width="9.5703125" style="18" customWidth="1"/>
    <col min="3362" max="3362" width="7.5703125" style="18" customWidth="1"/>
    <col min="3363" max="3363" width="5.7109375" style="18" customWidth="1"/>
    <col min="3364" max="3364" width="7.85546875" style="18" customWidth="1"/>
    <col min="3365" max="3365" width="6.7109375" style="18" customWidth="1"/>
    <col min="3366" max="3366" width="7.42578125" style="18" customWidth="1"/>
    <col min="3367" max="3367" width="8.28515625" style="18" customWidth="1"/>
    <col min="3368" max="3368" width="6.5703125" style="18" customWidth="1"/>
    <col min="3369" max="3369" width="5.7109375" style="18" customWidth="1"/>
    <col min="3370" max="3370" width="7.85546875" style="18" customWidth="1"/>
    <col min="3371" max="3371" width="6.42578125" style="18" customWidth="1"/>
    <col min="3372" max="3372" width="6.5703125" style="18" customWidth="1"/>
    <col min="3373" max="3373" width="6.85546875" style="18" customWidth="1"/>
    <col min="3374" max="3374" width="7" style="18" customWidth="1"/>
    <col min="3375" max="3375" width="5.85546875" style="18" customWidth="1"/>
    <col min="3376" max="3376" width="9.140625" style="18" customWidth="1"/>
    <col min="3377" max="3377" width="6.7109375" style="18" customWidth="1"/>
    <col min="3378" max="3378" width="5.7109375" style="18" customWidth="1"/>
    <col min="3379" max="3379" width="7.7109375" style="18" customWidth="1"/>
    <col min="3380" max="3380" width="8.42578125" style="18" customWidth="1"/>
    <col min="3381" max="3381" width="7.5703125" style="18" customWidth="1"/>
    <col min="3382" max="3382" width="7.140625" style="18" customWidth="1"/>
    <col min="3383" max="3384" width="6" style="18" customWidth="1"/>
    <col min="3385" max="3385" width="7.85546875" style="18" customWidth="1"/>
    <col min="3386" max="3386" width="6.85546875" style="18" customWidth="1"/>
    <col min="3387" max="3387" width="6.42578125" style="18" customWidth="1"/>
    <col min="3388" max="3388" width="8.140625" style="18" customWidth="1"/>
    <col min="3389" max="3389" width="5.85546875" style="18" customWidth="1"/>
    <col min="3390" max="3390" width="6.42578125" style="18" customWidth="1"/>
    <col min="3391" max="3391" width="8.7109375" style="18" customWidth="1"/>
    <col min="3392" max="3392" width="6.42578125" style="18" customWidth="1"/>
    <col min="3393" max="3393" width="6.85546875" style="18" customWidth="1"/>
    <col min="3394" max="3394" width="8.140625" style="18" customWidth="1"/>
    <col min="3395" max="3395" width="7" style="18" customWidth="1"/>
    <col min="3396" max="3396" width="5.28515625" style="18" customWidth="1"/>
    <col min="3397" max="3397" width="9" style="18" customWidth="1"/>
    <col min="3398" max="3398" width="9.140625" style="18"/>
    <col min="3399" max="3399" width="5.28515625" style="18" customWidth="1"/>
    <col min="3400" max="3401" width="9.140625" style="18"/>
    <col min="3402" max="3402" width="5.42578125" style="18" customWidth="1"/>
    <col min="3403" max="3404" width="9.140625" style="18"/>
    <col min="3405" max="3405" width="8.140625" style="18" customWidth="1"/>
    <col min="3406" max="3406" width="8.28515625" style="18" customWidth="1"/>
    <col min="3407" max="3407" width="7.42578125" style="18" customWidth="1"/>
    <col min="3408" max="3584" width="9.140625" style="18"/>
    <col min="3585" max="3585" width="3.28515625" style="18" customWidth="1"/>
    <col min="3586" max="3586" width="5.140625" style="18" customWidth="1"/>
    <col min="3587" max="3587" width="9.5703125" style="18" customWidth="1"/>
    <col min="3588" max="3588" width="6" style="18" customWidth="1"/>
    <col min="3589" max="3589" width="3" style="18" customWidth="1"/>
    <col min="3590" max="3590" width="5.140625" style="18" customWidth="1"/>
    <col min="3591" max="3591" width="3.85546875" style="18" customWidth="1"/>
    <col min="3592" max="3592" width="5.85546875" style="18" customWidth="1"/>
    <col min="3593" max="3593" width="8.42578125" style="18" customWidth="1"/>
    <col min="3594" max="3594" width="8.85546875" style="18" customWidth="1"/>
    <col min="3595" max="3595" width="6.28515625" style="18" customWidth="1"/>
    <col min="3596" max="3597" width="7" style="18" customWidth="1"/>
    <col min="3598" max="3598" width="5.7109375" style="18" customWidth="1"/>
    <col min="3599" max="3599" width="9" style="18" customWidth="1"/>
    <col min="3600" max="3600" width="7.140625" style="18" customWidth="1"/>
    <col min="3601" max="3601" width="5.7109375" style="18" customWidth="1"/>
    <col min="3602" max="3602" width="7.140625" style="18" customWidth="1"/>
    <col min="3603" max="3603" width="7.85546875" style="18" customWidth="1"/>
    <col min="3604" max="3604" width="6.28515625" style="18" customWidth="1"/>
    <col min="3605" max="3605" width="7.5703125" style="18" customWidth="1"/>
    <col min="3606" max="3606" width="7.85546875" style="18" customWidth="1"/>
    <col min="3607" max="3607" width="5.28515625" style="18" customWidth="1"/>
    <col min="3608" max="3608" width="8.42578125" style="18" customWidth="1"/>
    <col min="3609" max="3609" width="7.85546875" style="18" customWidth="1"/>
    <col min="3610" max="3610" width="6" style="18" customWidth="1"/>
    <col min="3611" max="3611" width="8" style="18" customWidth="1"/>
    <col min="3612" max="3612" width="8.140625" style="18" customWidth="1"/>
    <col min="3613" max="3613" width="6" style="18" customWidth="1"/>
    <col min="3614" max="3614" width="7.140625" style="18" customWidth="1"/>
    <col min="3615" max="3615" width="6.85546875" style="18" customWidth="1"/>
    <col min="3616" max="3616" width="6.5703125" style="18" customWidth="1"/>
    <col min="3617" max="3617" width="9.5703125" style="18" customWidth="1"/>
    <col min="3618" max="3618" width="7.5703125" style="18" customWidth="1"/>
    <col min="3619" max="3619" width="5.7109375" style="18" customWidth="1"/>
    <col min="3620" max="3620" width="7.85546875" style="18" customWidth="1"/>
    <col min="3621" max="3621" width="6.7109375" style="18" customWidth="1"/>
    <col min="3622" max="3622" width="7.42578125" style="18" customWidth="1"/>
    <col min="3623" max="3623" width="8.28515625" style="18" customWidth="1"/>
    <col min="3624" max="3624" width="6.5703125" style="18" customWidth="1"/>
    <col min="3625" max="3625" width="5.7109375" style="18" customWidth="1"/>
    <col min="3626" max="3626" width="7.85546875" style="18" customWidth="1"/>
    <col min="3627" max="3627" width="6.42578125" style="18" customWidth="1"/>
    <col min="3628" max="3628" width="6.5703125" style="18" customWidth="1"/>
    <col min="3629" max="3629" width="6.85546875" style="18" customWidth="1"/>
    <col min="3630" max="3630" width="7" style="18" customWidth="1"/>
    <col min="3631" max="3631" width="5.85546875" style="18" customWidth="1"/>
    <col min="3632" max="3632" width="9.140625" style="18" customWidth="1"/>
    <col min="3633" max="3633" width="6.7109375" style="18" customWidth="1"/>
    <col min="3634" max="3634" width="5.7109375" style="18" customWidth="1"/>
    <col min="3635" max="3635" width="7.7109375" style="18" customWidth="1"/>
    <col min="3636" max="3636" width="8.42578125" style="18" customWidth="1"/>
    <col min="3637" max="3637" width="7.5703125" style="18" customWidth="1"/>
    <col min="3638" max="3638" width="7.140625" style="18" customWidth="1"/>
    <col min="3639" max="3640" width="6" style="18" customWidth="1"/>
    <col min="3641" max="3641" width="7.85546875" style="18" customWidth="1"/>
    <col min="3642" max="3642" width="6.85546875" style="18" customWidth="1"/>
    <col min="3643" max="3643" width="6.42578125" style="18" customWidth="1"/>
    <col min="3644" max="3644" width="8.140625" style="18" customWidth="1"/>
    <col min="3645" max="3645" width="5.85546875" style="18" customWidth="1"/>
    <col min="3646" max="3646" width="6.42578125" style="18" customWidth="1"/>
    <col min="3647" max="3647" width="8.7109375" style="18" customWidth="1"/>
    <col min="3648" max="3648" width="6.42578125" style="18" customWidth="1"/>
    <col min="3649" max="3649" width="6.85546875" style="18" customWidth="1"/>
    <col min="3650" max="3650" width="8.140625" style="18" customWidth="1"/>
    <col min="3651" max="3651" width="7" style="18" customWidth="1"/>
    <col min="3652" max="3652" width="5.28515625" style="18" customWidth="1"/>
    <col min="3653" max="3653" width="9" style="18" customWidth="1"/>
    <col min="3654" max="3654" width="9.140625" style="18"/>
    <col min="3655" max="3655" width="5.28515625" style="18" customWidth="1"/>
    <col min="3656" max="3657" width="9.140625" style="18"/>
    <col min="3658" max="3658" width="5.42578125" style="18" customWidth="1"/>
    <col min="3659" max="3660" width="9.140625" style="18"/>
    <col min="3661" max="3661" width="8.140625" style="18" customWidth="1"/>
    <col min="3662" max="3662" width="8.28515625" style="18" customWidth="1"/>
    <col min="3663" max="3663" width="7.42578125" style="18" customWidth="1"/>
    <col min="3664" max="3840" width="9.140625" style="18"/>
    <col min="3841" max="3841" width="3.28515625" style="18" customWidth="1"/>
    <col min="3842" max="3842" width="5.140625" style="18" customWidth="1"/>
    <col min="3843" max="3843" width="9.5703125" style="18" customWidth="1"/>
    <col min="3844" max="3844" width="6" style="18" customWidth="1"/>
    <col min="3845" max="3845" width="3" style="18" customWidth="1"/>
    <col min="3846" max="3846" width="5.140625" style="18" customWidth="1"/>
    <col min="3847" max="3847" width="3.85546875" style="18" customWidth="1"/>
    <col min="3848" max="3848" width="5.85546875" style="18" customWidth="1"/>
    <col min="3849" max="3849" width="8.42578125" style="18" customWidth="1"/>
    <col min="3850" max="3850" width="8.85546875" style="18" customWidth="1"/>
    <col min="3851" max="3851" width="6.28515625" style="18" customWidth="1"/>
    <col min="3852" max="3853" width="7" style="18" customWidth="1"/>
    <col min="3854" max="3854" width="5.7109375" style="18" customWidth="1"/>
    <col min="3855" max="3855" width="9" style="18" customWidth="1"/>
    <col min="3856" max="3856" width="7.140625" style="18" customWidth="1"/>
    <col min="3857" max="3857" width="5.7109375" style="18" customWidth="1"/>
    <col min="3858" max="3858" width="7.140625" style="18" customWidth="1"/>
    <col min="3859" max="3859" width="7.85546875" style="18" customWidth="1"/>
    <col min="3860" max="3860" width="6.28515625" style="18" customWidth="1"/>
    <col min="3861" max="3861" width="7.5703125" style="18" customWidth="1"/>
    <col min="3862" max="3862" width="7.85546875" style="18" customWidth="1"/>
    <col min="3863" max="3863" width="5.28515625" style="18" customWidth="1"/>
    <col min="3864" max="3864" width="8.42578125" style="18" customWidth="1"/>
    <col min="3865" max="3865" width="7.85546875" style="18" customWidth="1"/>
    <col min="3866" max="3866" width="6" style="18" customWidth="1"/>
    <col min="3867" max="3867" width="8" style="18" customWidth="1"/>
    <col min="3868" max="3868" width="8.140625" style="18" customWidth="1"/>
    <col min="3869" max="3869" width="6" style="18" customWidth="1"/>
    <col min="3870" max="3870" width="7.140625" style="18" customWidth="1"/>
    <col min="3871" max="3871" width="6.85546875" style="18" customWidth="1"/>
    <col min="3872" max="3872" width="6.5703125" style="18" customWidth="1"/>
    <col min="3873" max="3873" width="9.5703125" style="18" customWidth="1"/>
    <col min="3874" max="3874" width="7.5703125" style="18" customWidth="1"/>
    <col min="3875" max="3875" width="5.7109375" style="18" customWidth="1"/>
    <col min="3876" max="3876" width="7.85546875" style="18" customWidth="1"/>
    <col min="3877" max="3877" width="6.7109375" style="18" customWidth="1"/>
    <col min="3878" max="3878" width="7.42578125" style="18" customWidth="1"/>
    <col min="3879" max="3879" width="8.28515625" style="18" customWidth="1"/>
    <col min="3880" max="3880" width="6.5703125" style="18" customWidth="1"/>
    <col min="3881" max="3881" width="5.7109375" style="18" customWidth="1"/>
    <col min="3882" max="3882" width="7.85546875" style="18" customWidth="1"/>
    <col min="3883" max="3883" width="6.42578125" style="18" customWidth="1"/>
    <col min="3884" max="3884" width="6.5703125" style="18" customWidth="1"/>
    <col min="3885" max="3885" width="6.85546875" style="18" customWidth="1"/>
    <col min="3886" max="3886" width="7" style="18" customWidth="1"/>
    <col min="3887" max="3887" width="5.85546875" style="18" customWidth="1"/>
    <col min="3888" max="3888" width="9.140625" style="18" customWidth="1"/>
    <col min="3889" max="3889" width="6.7109375" style="18" customWidth="1"/>
    <col min="3890" max="3890" width="5.7109375" style="18" customWidth="1"/>
    <col min="3891" max="3891" width="7.7109375" style="18" customWidth="1"/>
    <col min="3892" max="3892" width="8.42578125" style="18" customWidth="1"/>
    <col min="3893" max="3893" width="7.5703125" style="18" customWidth="1"/>
    <col min="3894" max="3894" width="7.140625" style="18" customWidth="1"/>
    <col min="3895" max="3896" width="6" style="18" customWidth="1"/>
    <col min="3897" max="3897" width="7.85546875" style="18" customWidth="1"/>
    <col min="3898" max="3898" width="6.85546875" style="18" customWidth="1"/>
    <col min="3899" max="3899" width="6.42578125" style="18" customWidth="1"/>
    <col min="3900" max="3900" width="8.140625" style="18" customWidth="1"/>
    <col min="3901" max="3901" width="5.85546875" style="18" customWidth="1"/>
    <col min="3902" max="3902" width="6.42578125" style="18" customWidth="1"/>
    <col min="3903" max="3903" width="8.7109375" style="18" customWidth="1"/>
    <col min="3904" max="3904" width="6.42578125" style="18" customWidth="1"/>
    <col min="3905" max="3905" width="6.85546875" style="18" customWidth="1"/>
    <col min="3906" max="3906" width="8.140625" style="18" customWidth="1"/>
    <col min="3907" max="3907" width="7" style="18" customWidth="1"/>
    <col min="3908" max="3908" width="5.28515625" style="18" customWidth="1"/>
    <col min="3909" max="3909" width="9" style="18" customWidth="1"/>
    <col min="3910" max="3910" width="9.140625" style="18"/>
    <col min="3911" max="3911" width="5.28515625" style="18" customWidth="1"/>
    <col min="3912" max="3913" width="9.140625" style="18"/>
    <col min="3914" max="3914" width="5.42578125" style="18" customWidth="1"/>
    <col min="3915" max="3916" width="9.140625" style="18"/>
    <col min="3917" max="3917" width="8.140625" style="18" customWidth="1"/>
    <col min="3918" max="3918" width="8.28515625" style="18" customWidth="1"/>
    <col min="3919" max="3919" width="7.42578125" style="18" customWidth="1"/>
    <col min="3920" max="4096" width="9.140625" style="18"/>
    <col min="4097" max="4097" width="3.28515625" style="18" customWidth="1"/>
    <col min="4098" max="4098" width="5.140625" style="18" customWidth="1"/>
    <col min="4099" max="4099" width="9.5703125" style="18" customWidth="1"/>
    <col min="4100" max="4100" width="6" style="18" customWidth="1"/>
    <col min="4101" max="4101" width="3" style="18" customWidth="1"/>
    <col min="4102" max="4102" width="5.140625" style="18" customWidth="1"/>
    <col min="4103" max="4103" width="3.85546875" style="18" customWidth="1"/>
    <col min="4104" max="4104" width="5.85546875" style="18" customWidth="1"/>
    <col min="4105" max="4105" width="8.42578125" style="18" customWidth="1"/>
    <col min="4106" max="4106" width="8.85546875" style="18" customWidth="1"/>
    <col min="4107" max="4107" width="6.28515625" style="18" customWidth="1"/>
    <col min="4108" max="4109" width="7" style="18" customWidth="1"/>
    <col min="4110" max="4110" width="5.7109375" style="18" customWidth="1"/>
    <col min="4111" max="4111" width="9" style="18" customWidth="1"/>
    <col min="4112" max="4112" width="7.140625" style="18" customWidth="1"/>
    <col min="4113" max="4113" width="5.7109375" style="18" customWidth="1"/>
    <col min="4114" max="4114" width="7.140625" style="18" customWidth="1"/>
    <col min="4115" max="4115" width="7.85546875" style="18" customWidth="1"/>
    <col min="4116" max="4116" width="6.28515625" style="18" customWidth="1"/>
    <col min="4117" max="4117" width="7.5703125" style="18" customWidth="1"/>
    <col min="4118" max="4118" width="7.85546875" style="18" customWidth="1"/>
    <col min="4119" max="4119" width="5.28515625" style="18" customWidth="1"/>
    <col min="4120" max="4120" width="8.42578125" style="18" customWidth="1"/>
    <col min="4121" max="4121" width="7.85546875" style="18" customWidth="1"/>
    <col min="4122" max="4122" width="6" style="18" customWidth="1"/>
    <col min="4123" max="4123" width="8" style="18" customWidth="1"/>
    <col min="4124" max="4124" width="8.140625" style="18" customWidth="1"/>
    <col min="4125" max="4125" width="6" style="18" customWidth="1"/>
    <col min="4126" max="4126" width="7.140625" style="18" customWidth="1"/>
    <col min="4127" max="4127" width="6.85546875" style="18" customWidth="1"/>
    <col min="4128" max="4128" width="6.5703125" style="18" customWidth="1"/>
    <col min="4129" max="4129" width="9.5703125" style="18" customWidth="1"/>
    <col min="4130" max="4130" width="7.5703125" style="18" customWidth="1"/>
    <col min="4131" max="4131" width="5.7109375" style="18" customWidth="1"/>
    <col min="4132" max="4132" width="7.85546875" style="18" customWidth="1"/>
    <col min="4133" max="4133" width="6.7109375" style="18" customWidth="1"/>
    <col min="4134" max="4134" width="7.42578125" style="18" customWidth="1"/>
    <col min="4135" max="4135" width="8.28515625" style="18" customWidth="1"/>
    <col min="4136" max="4136" width="6.5703125" style="18" customWidth="1"/>
    <col min="4137" max="4137" width="5.7109375" style="18" customWidth="1"/>
    <col min="4138" max="4138" width="7.85546875" style="18" customWidth="1"/>
    <col min="4139" max="4139" width="6.42578125" style="18" customWidth="1"/>
    <col min="4140" max="4140" width="6.5703125" style="18" customWidth="1"/>
    <col min="4141" max="4141" width="6.85546875" style="18" customWidth="1"/>
    <col min="4142" max="4142" width="7" style="18" customWidth="1"/>
    <col min="4143" max="4143" width="5.85546875" style="18" customWidth="1"/>
    <col min="4144" max="4144" width="9.140625" style="18" customWidth="1"/>
    <col min="4145" max="4145" width="6.7109375" style="18" customWidth="1"/>
    <col min="4146" max="4146" width="5.7109375" style="18" customWidth="1"/>
    <col min="4147" max="4147" width="7.7109375" style="18" customWidth="1"/>
    <col min="4148" max="4148" width="8.42578125" style="18" customWidth="1"/>
    <col min="4149" max="4149" width="7.5703125" style="18" customWidth="1"/>
    <col min="4150" max="4150" width="7.140625" style="18" customWidth="1"/>
    <col min="4151" max="4152" width="6" style="18" customWidth="1"/>
    <col min="4153" max="4153" width="7.85546875" style="18" customWidth="1"/>
    <col min="4154" max="4154" width="6.85546875" style="18" customWidth="1"/>
    <col min="4155" max="4155" width="6.42578125" style="18" customWidth="1"/>
    <col min="4156" max="4156" width="8.140625" style="18" customWidth="1"/>
    <col min="4157" max="4157" width="5.85546875" style="18" customWidth="1"/>
    <col min="4158" max="4158" width="6.42578125" style="18" customWidth="1"/>
    <col min="4159" max="4159" width="8.7109375" style="18" customWidth="1"/>
    <col min="4160" max="4160" width="6.42578125" style="18" customWidth="1"/>
    <col min="4161" max="4161" width="6.85546875" style="18" customWidth="1"/>
    <col min="4162" max="4162" width="8.140625" style="18" customWidth="1"/>
    <col min="4163" max="4163" width="7" style="18" customWidth="1"/>
    <col min="4164" max="4164" width="5.28515625" style="18" customWidth="1"/>
    <col min="4165" max="4165" width="9" style="18" customWidth="1"/>
    <col min="4166" max="4166" width="9.140625" style="18"/>
    <col min="4167" max="4167" width="5.28515625" style="18" customWidth="1"/>
    <col min="4168" max="4169" width="9.140625" style="18"/>
    <col min="4170" max="4170" width="5.42578125" style="18" customWidth="1"/>
    <col min="4171" max="4172" width="9.140625" style="18"/>
    <col min="4173" max="4173" width="8.140625" style="18" customWidth="1"/>
    <col min="4174" max="4174" width="8.28515625" style="18" customWidth="1"/>
    <col min="4175" max="4175" width="7.42578125" style="18" customWidth="1"/>
    <col min="4176" max="4352" width="9.140625" style="18"/>
    <col min="4353" max="4353" width="3.28515625" style="18" customWidth="1"/>
    <col min="4354" max="4354" width="5.140625" style="18" customWidth="1"/>
    <col min="4355" max="4355" width="9.5703125" style="18" customWidth="1"/>
    <col min="4356" max="4356" width="6" style="18" customWidth="1"/>
    <col min="4357" max="4357" width="3" style="18" customWidth="1"/>
    <col min="4358" max="4358" width="5.140625" style="18" customWidth="1"/>
    <col min="4359" max="4359" width="3.85546875" style="18" customWidth="1"/>
    <col min="4360" max="4360" width="5.85546875" style="18" customWidth="1"/>
    <col min="4361" max="4361" width="8.42578125" style="18" customWidth="1"/>
    <col min="4362" max="4362" width="8.85546875" style="18" customWidth="1"/>
    <col min="4363" max="4363" width="6.28515625" style="18" customWidth="1"/>
    <col min="4364" max="4365" width="7" style="18" customWidth="1"/>
    <col min="4366" max="4366" width="5.7109375" style="18" customWidth="1"/>
    <col min="4367" max="4367" width="9" style="18" customWidth="1"/>
    <col min="4368" max="4368" width="7.140625" style="18" customWidth="1"/>
    <col min="4369" max="4369" width="5.7109375" style="18" customWidth="1"/>
    <col min="4370" max="4370" width="7.140625" style="18" customWidth="1"/>
    <col min="4371" max="4371" width="7.85546875" style="18" customWidth="1"/>
    <col min="4372" max="4372" width="6.28515625" style="18" customWidth="1"/>
    <col min="4373" max="4373" width="7.5703125" style="18" customWidth="1"/>
    <col min="4374" max="4374" width="7.85546875" style="18" customWidth="1"/>
    <col min="4375" max="4375" width="5.28515625" style="18" customWidth="1"/>
    <col min="4376" max="4376" width="8.42578125" style="18" customWidth="1"/>
    <col min="4377" max="4377" width="7.85546875" style="18" customWidth="1"/>
    <col min="4378" max="4378" width="6" style="18" customWidth="1"/>
    <col min="4379" max="4379" width="8" style="18" customWidth="1"/>
    <col min="4380" max="4380" width="8.140625" style="18" customWidth="1"/>
    <col min="4381" max="4381" width="6" style="18" customWidth="1"/>
    <col min="4382" max="4382" width="7.140625" style="18" customWidth="1"/>
    <col min="4383" max="4383" width="6.85546875" style="18" customWidth="1"/>
    <col min="4384" max="4384" width="6.5703125" style="18" customWidth="1"/>
    <col min="4385" max="4385" width="9.5703125" style="18" customWidth="1"/>
    <col min="4386" max="4386" width="7.5703125" style="18" customWidth="1"/>
    <col min="4387" max="4387" width="5.7109375" style="18" customWidth="1"/>
    <col min="4388" max="4388" width="7.85546875" style="18" customWidth="1"/>
    <col min="4389" max="4389" width="6.7109375" style="18" customWidth="1"/>
    <col min="4390" max="4390" width="7.42578125" style="18" customWidth="1"/>
    <col min="4391" max="4391" width="8.28515625" style="18" customWidth="1"/>
    <col min="4392" max="4392" width="6.5703125" style="18" customWidth="1"/>
    <col min="4393" max="4393" width="5.7109375" style="18" customWidth="1"/>
    <col min="4394" max="4394" width="7.85546875" style="18" customWidth="1"/>
    <col min="4395" max="4395" width="6.42578125" style="18" customWidth="1"/>
    <col min="4396" max="4396" width="6.5703125" style="18" customWidth="1"/>
    <col min="4397" max="4397" width="6.85546875" style="18" customWidth="1"/>
    <col min="4398" max="4398" width="7" style="18" customWidth="1"/>
    <col min="4399" max="4399" width="5.85546875" style="18" customWidth="1"/>
    <col min="4400" max="4400" width="9.140625" style="18" customWidth="1"/>
    <col min="4401" max="4401" width="6.7109375" style="18" customWidth="1"/>
    <col min="4402" max="4402" width="5.7109375" style="18" customWidth="1"/>
    <col min="4403" max="4403" width="7.7109375" style="18" customWidth="1"/>
    <col min="4404" max="4404" width="8.42578125" style="18" customWidth="1"/>
    <col min="4405" max="4405" width="7.5703125" style="18" customWidth="1"/>
    <col min="4406" max="4406" width="7.140625" style="18" customWidth="1"/>
    <col min="4407" max="4408" width="6" style="18" customWidth="1"/>
    <col min="4409" max="4409" width="7.85546875" style="18" customWidth="1"/>
    <col min="4410" max="4410" width="6.85546875" style="18" customWidth="1"/>
    <col min="4411" max="4411" width="6.42578125" style="18" customWidth="1"/>
    <col min="4412" max="4412" width="8.140625" style="18" customWidth="1"/>
    <col min="4413" max="4413" width="5.85546875" style="18" customWidth="1"/>
    <col min="4414" max="4414" width="6.42578125" style="18" customWidth="1"/>
    <col min="4415" max="4415" width="8.7109375" style="18" customWidth="1"/>
    <col min="4416" max="4416" width="6.42578125" style="18" customWidth="1"/>
    <col min="4417" max="4417" width="6.85546875" style="18" customWidth="1"/>
    <col min="4418" max="4418" width="8.140625" style="18" customWidth="1"/>
    <col min="4419" max="4419" width="7" style="18" customWidth="1"/>
    <col min="4420" max="4420" width="5.28515625" style="18" customWidth="1"/>
    <col min="4421" max="4421" width="9" style="18" customWidth="1"/>
    <col min="4422" max="4422" width="9.140625" style="18"/>
    <col min="4423" max="4423" width="5.28515625" style="18" customWidth="1"/>
    <col min="4424" max="4425" width="9.140625" style="18"/>
    <col min="4426" max="4426" width="5.42578125" style="18" customWidth="1"/>
    <col min="4427" max="4428" width="9.140625" style="18"/>
    <col min="4429" max="4429" width="8.140625" style="18" customWidth="1"/>
    <col min="4430" max="4430" width="8.28515625" style="18" customWidth="1"/>
    <col min="4431" max="4431" width="7.42578125" style="18" customWidth="1"/>
    <col min="4432" max="4608" width="9.140625" style="18"/>
    <col min="4609" max="4609" width="3.28515625" style="18" customWidth="1"/>
    <col min="4610" max="4610" width="5.140625" style="18" customWidth="1"/>
    <col min="4611" max="4611" width="9.5703125" style="18" customWidth="1"/>
    <col min="4612" max="4612" width="6" style="18" customWidth="1"/>
    <col min="4613" max="4613" width="3" style="18" customWidth="1"/>
    <col min="4614" max="4614" width="5.140625" style="18" customWidth="1"/>
    <col min="4615" max="4615" width="3.85546875" style="18" customWidth="1"/>
    <col min="4616" max="4616" width="5.85546875" style="18" customWidth="1"/>
    <col min="4617" max="4617" width="8.42578125" style="18" customWidth="1"/>
    <col min="4618" max="4618" width="8.85546875" style="18" customWidth="1"/>
    <col min="4619" max="4619" width="6.28515625" style="18" customWidth="1"/>
    <col min="4620" max="4621" width="7" style="18" customWidth="1"/>
    <col min="4622" max="4622" width="5.7109375" style="18" customWidth="1"/>
    <col min="4623" max="4623" width="9" style="18" customWidth="1"/>
    <col min="4624" max="4624" width="7.140625" style="18" customWidth="1"/>
    <col min="4625" max="4625" width="5.7109375" style="18" customWidth="1"/>
    <col min="4626" max="4626" width="7.140625" style="18" customWidth="1"/>
    <col min="4627" max="4627" width="7.85546875" style="18" customWidth="1"/>
    <col min="4628" max="4628" width="6.28515625" style="18" customWidth="1"/>
    <col min="4629" max="4629" width="7.5703125" style="18" customWidth="1"/>
    <col min="4630" max="4630" width="7.85546875" style="18" customWidth="1"/>
    <col min="4631" max="4631" width="5.28515625" style="18" customWidth="1"/>
    <col min="4632" max="4632" width="8.42578125" style="18" customWidth="1"/>
    <col min="4633" max="4633" width="7.85546875" style="18" customWidth="1"/>
    <col min="4634" max="4634" width="6" style="18" customWidth="1"/>
    <col min="4635" max="4635" width="8" style="18" customWidth="1"/>
    <col min="4636" max="4636" width="8.140625" style="18" customWidth="1"/>
    <col min="4637" max="4637" width="6" style="18" customWidth="1"/>
    <col min="4638" max="4638" width="7.140625" style="18" customWidth="1"/>
    <col min="4639" max="4639" width="6.85546875" style="18" customWidth="1"/>
    <col min="4640" max="4640" width="6.5703125" style="18" customWidth="1"/>
    <col min="4641" max="4641" width="9.5703125" style="18" customWidth="1"/>
    <col min="4642" max="4642" width="7.5703125" style="18" customWidth="1"/>
    <col min="4643" max="4643" width="5.7109375" style="18" customWidth="1"/>
    <col min="4644" max="4644" width="7.85546875" style="18" customWidth="1"/>
    <col min="4645" max="4645" width="6.7109375" style="18" customWidth="1"/>
    <col min="4646" max="4646" width="7.42578125" style="18" customWidth="1"/>
    <col min="4647" max="4647" width="8.28515625" style="18" customWidth="1"/>
    <col min="4648" max="4648" width="6.5703125" style="18" customWidth="1"/>
    <col min="4649" max="4649" width="5.7109375" style="18" customWidth="1"/>
    <col min="4650" max="4650" width="7.85546875" style="18" customWidth="1"/>
    <col min="4651" max="4651" width="6.42578125" style="18" customWidth="1"/>
    <col min="4652" max="4652" width="6.5703125" style="18" customWidth="1"/>
    <col min="4653" max="4653" width="6.85546875" style="18" customWidth="1"/>
    <col min="4654" max="4654" width="7" style="18" customWidth="1"/>
    <col min="4655" max="4655" width="5.85546875" style="18" customWidth="1"/>
    <col min="4656" max="4656" width="9.140625" style="18" customWidth="1"/>
    <col min="4657" max="4657" width="6.7109375" style="18" customWidth="1"/>
    <col min="4658" max="4658" width="5.7109375" style="18" customWidth="1"/>
    <col min="4659" max="4659" width="7.7109375" style="18" customWidth="1"/>
    <col min="4660" max="4660" width="8.42578125" style="18" customWidth="1"/>
    <col min="4661" max="4661" width="7.5703125" style="18" customWidth="1"/>
    <col min="4662" max="4662" width="7.140625" style="18" customWidth="1"/>
    <col min="4663" max="4664" width="6" style="18" customWidth="1"/>
    <col min="4665" max="4665" width="7.85546875" style="18" customWidth="1"/>
    <col min="4666" max="4666" width="6.85546875" style="18" customWidth="1"/>
    <col min="4667" max="4667" width="6.42578125" style="18" customWidth="1"/>
    <col min="4668" max="4668" width="8.140625" style="18" customWidth="1"/>
    <col min="4669" max="4669" width="5.85546875" style="18" customWidth="1"/>
    <col min="4670" max="4670" width="6.42578125" style="18" customWidth="1"/>
    <col min="4671" max="4671" width="8.7109375" style="18" customWidth="1"/>
    <col min="4672" max="4672" width="6.42578125" style="18" customWidth="1"/>
    <col min="4673" max="4673" width="6.85546875" style="18" customWidth="1"/>
    <col min="4674" max="4674" width="8.140625" style="18" customWidth="1"/>
    <col min="4675" max="4675" width="7" style="18" customWidth="1"/>
    <col min="4676" max="4676" width="5.28515625" style="18" customWidth="1"/>
    <col min="4677" max="4677" width="9" style="18" customWidth="1"/>
    <col min="4678" max="4678" width="9.140625" style="18"/>
    <col min="4679" max="4679" width="5.28515625" style="18" customWidth="1"/>
    <col min="4680" max="4681" width="9.140625" style="18"/>
    <col min="4682" max="4682" width="5.42578125" style="18" customWidth="1"/>
    <col min="4683" max="4684" width="9.140625" style="18"/>
    <col min="4685" max="4685" width="8.140625" style="18" customWidth="1"/>
    <col min="4686" max="4686" width="8.28515625" style="18" customWidth="1"/>
    <col min="4687" max="4687" width="7.42578125" style="18" customWidth="1"/>
    <col min="4688" max="4864" width="9.140625" style="18"/>
    <col min="4865" max="4865" width="3.28515625" style="18" customWidth="1"/>
    <col min="4866" max="4866" width="5.140625" style="18" customWidth="1"/>
    <col min="4867" max="4867" width="9.5703125" style="18" customWidth="1"/>
    <col min="4868" max="4868" width="6" style="18" customWidth="1"/>
    <col min="4869" max="4869" width="3" style="18" customWidth="1"/>
    <col min="4870" max="4870" width="5.140625" style="18" customWidth="1"/>
    <col min="4871" max="4871" width="3.85546875" style="18" customWidth="1"/>
    <col min="4872" max="4872" width="5.85546875" style="18" customWidth="1"/>
    <col min="4873" max="4873" width="8.42578125" style="18" customWidth="1"/>
    <col min="4874" max="4874" width="8.85546875" style="18" customWidth="1"/>
    <col min="4875" max="4875" width="6.28515625" style="18" customWidth="1"/>
    <col min="4876" max="4877" width="7" style="18" customWidth="1"/>
    <col min="4878" max="4878" width="5.7109375" style="18" customWidth="1"/>
    <col min="4879" max="4879" width="9" style="18" customWidth="1"/>
    <col min="4880" max="4880" width="7.140625" style="18" customWidth="1"/>
    <col min="4881" max="4881" width="5.7109375" style="18" customWidth="1"/>
    <col min="4882" max="4882" width="7.140625" style="18" customWidth="1"/>
    <col min="4883" max="4883" width="7.85546875" style="18" customWidth="1"/>
    <col min="4884" max="4884" width="6.28515625" style="18" customWidth="1"/>
    <col min="4885" max="4885" width="7.5703125" style="18" customWidth="1"/>
    <col min="4886" max="4886" width="7.85546875" style="18" customWidth="1"/>
    <col min="4887" max="4887" width="5.28515625" style="18" customWidth="1"/>
    <col min="4888" max="4888" width="8.42578125" style="18" customWidth="1"/>
    <col min="4889" max="4889" width="7.85546875" style="18" customWidth="1"/>
    <col min="4890" max="4890" width="6" style="18" customWidth="1"/>
    <col min="4891" max="4891" width="8" style="18" customWidth="1"/>
    <col min="4892" max="4892" width="8.140625" style="18" customWidth="1"/>
    <col min="4893" max="4893" width="6" style="18" customWidth="1"/>
    <col min="4894" max="4894" width="7.140625" style="18" customWidth="1"/>
    <col min="4895" max="4895" width="6.85546875" style="18" customWidth="1"/>
    <col min="4896" max="4896" width="6.5703125" style="18" customWidth="1"/>
    <col min="4897" max="4897" width="9.5703125" style="18" customWidth="1"/>
    <col min="4898" max="4898" width="7.5703125" style="18" customWidth="1"/>
    <col min="4899" max="4899" width="5.7109375" style="18" customWidth="1"/>
    <col min="4900" max="4900" width="7.85546875" style="18" customWidth="1"/>
    <col min="4901" max="4901" width="6.7109375" style="18" customWidth="1"/>
    <col min="4902" max="4902" width="7.42578125" style="18" customWidth="1"/>
    <col min="4903" max="4903" width="8.28515625" style="18" customWidth="1"/>
    <col min="4904" max="4904" width="6.5703125" style="18" customWidth="1"/>
    <col min="4905" max="4905" width="5.7109375" style="18" customWidth="1"/>
    <col min="4906" max="4906" width="7.85546875" style="18" customWidth="1"/>
    <col min="4907" max="4907" width="6.42578125" style="18" customWidth="1"/>
    <col min="4908" max="4908" width="6.5703125" style="18" customWidth="1"/>
    <col min="4909" max="4909" width="6.85546875" style="18" customWidth="1"/>
    <col min="4910" max="4910" width="7" style="18" customWidth="1"/>
    <col min="4911" max="4911" width="5.85546875" style="18" customWidth="1"/>
    <col min="4912" max="4912" width="9.140625" style="18" customWidth="1"/>
    <col min="4913" max="4913" width="6.7109375" style="18" customWidth="1"/>
    <col min="4914" max="4914" width="5.7109375" style="18" customWidth="1"/>
    <col min="4915" max="4915" width="7.7109375" style="18" customWidth="1"/>
    <col min="4916" max="4916" width="8.42578125" style="18" customWidth="1"/>
    <col min="4917" max="4917" width="7.5703125" style="18" customWidth="1"/>
    <col min="4918" max="4918" width="7.140625" style="18" customWidth="1"/>
    <col min="4919" max="4920" width="6" style="18" customWidth="1"/>
    <col min="4921" max="4921" width="7.85546875" style="18" customWidth="1"/>
    <col min="4922" max="4922" width="6.85546875" style="18" customWidth="1"/>
    <col min="4923" max="4923" width="6.42578125" style="18" customWidth="1"/>
    <col min="4924" max="4924" width="8.140625" style="18" customWidth="1"/>
    <col min="4925" max="4925" width="5.85546875" style="18" customWidth="1"/>
    <col min="4926" max="4926" width="6.42578125" style="18" customWidth="1"/>
    <col min="4927" max="4927" width="8.7109375" style="18" customWidth="1"/>
    <col min="4928" max="4928" width="6.42578125" style="18" customWidth="1"/>
    <col min="4929" max="4929" width="6.85546875" style="18" customWidth="1"/>
    <col min="4930" max="4930" width="8.140625" style="18" customWidth="1"/>
    <col min="4931" max="4931" width="7" style="18" customWidth="1"/>
    <col min="4932" max="4932" width="5.28515625" style="18" customWidth="1"/>
    <col min="4933" max="4933" width="9" style="18" customWidth="1"/>
    <col min="4934" max="4934" width="9.140625" style="18"/>
    <col min="4935" max="4935" width="5.28515625" style="18" customWidth="1"/>
    <col min="4936" max="4937" width="9.140625" style="18"/>
    <col min="4938" max="4938" width="5.42578125" style="18" customWidth="1"/>
    <col min="4939" max="4940" width="9.140625" style="18"/>
    <col min="4941" max="4941" width="8.140625" style="18" customWidth="1"/>
    <col min="4942" max="4942" width="8.28515625" style="18" customWidth="1"/>
    <col min="4943" max="4943" width="7.42578125" style="18" customWidth="1"/>
    <col min="4944" max="5120" width="9.140625" style="18"/>
    <col min="5121" max="5121" width="3.28515625" style="18" customWidth="1"/>
    <col min="5122" max="5122" width="5.140625" style="18" customWidth="1"/>
    <col min="5123" max="5123" width="9.5703125" style="18" customWidth="1"/>
    <col min="5124" max="5124" width="6" style="18" customWidth="1"/>
    <col min="5125" max="5125" width="3" style="18" customWidth="1"/>
    <col min="5126" max="5126" width="5.140625" style="18" customWidth="1"/>
    <col min="5127" max="5127" width="3.85546875" style="18" customWidth="1"/>
    <col min="5128" max="5128" width="5.85546875" style="18" customWidth="1"/>
    <col min="5129" max="5129" width="8.42578125" style="18" customWidth="1"/>
    <col min="5130" max="5130" width="8.85546875" style="18" customWidth="1"/>
    <col min="5131" max="5131" width="6.28515625" style="18" customWidth="1"/>
    <col min="5132" max="5133" width="7" style="18" customWidth="1"/>
    <col min="5134" max="5134" width="5.7109375" style="18" customWidth="1"/>
    <col min="5135" max="5135" width="9" style="18" customWidth="1"/>
    <col min="5136" max="5136" width="7.140625" style="18" customWidth="1"/>
    <col min="5137" max="5137" width="5.7109375" style="18" customWidth="1"/>
    <col min="5138" max="5138" width="7.140625" style="18" customWidth="1"/>
    <col min="5139" max="5139" width="7.85546875" style="18" customWidth="1"/>
    <col min="5140" max="5140" width="6.28515625" style="18" customWidth="1"/>
    <col min="5141" max="5141" width="7.5703125" style="18" customWidth="1"/>
    <col min="5142" max="5142" width="7.85546875" style="18" customWidth="1"/>
    <col min="5143" max="5143" width="5.28515625" style="18" customWidth="1"/>
    <col min="5144" max="5144" width="8.42578125" style="18" customWidth="1"/>
    <col min="5145" max="5145" width="7.85546875" style="18" customWidth="1"/>
    <col min="5146" max="5146" width="6" style="18" customWidth="1"/>
    <col min="5147" max="5147" width="8" style="18" customWidth="1"/>
    <col min="5148" max="5148" width="8.140625" style="18" customWidth="1"/>
    <col min="5149" max="5149" width="6" style="18" customWidth="1"/>
    <col min="5150" max="5150" width="7.140625" style="18" customWidth="1"/>
    <col min="5151" max="5151" width="6.85546875" style="18" customWidth="1"/>
    <col min="5152" max="5152" width="6.5703125" style="18" customWidth="1"/>
    <col min="5153" max="5153" width="9.5703125" style="18" customWidth="1"/>
    <col min="5154" max="5154" width="7.5703125" style="18" customWidth="1"/>
    <col min="5155" max="5155" width="5.7109375" style="18" customWidth="1"/>
    <col min="5156" max="5156" width="7.85546875" style="18" customWidth="1"/>
    <col min="5157" max="5157" width="6.7109375" style="18" customWidth="1"/>
    <col min="5158" max="5158" width="7.42578125" style="18" customWidth="1"/>
    <col min="5159" max="5159" width="8.28515625" style="18" customWidth="1"/>
    <col min="5160" max="5160" width="6.5703125" style="18" customWidth="1"/>
    <col min="5161" max="5161" width="5.7109375" style="18" customWidth="1"/>
    <col min="5162" max="5162" width="7.85546875" style="18" customWidth="1"/>
    <col min="5163" max="5163" width="6.42578125" style="18" customWidth="1"/>
    <col min="5164" max="5164" width="6.5703125" style="18" customWidth="1"/>
    <col min="5165" max="5165" width="6.85546875" style="18" customWidth="1"/>
    <col min="5166" max="5166" width="7" style="18" customWidth="1"/>
    <col min="5167" max="5167" width="5.85546875" style="18" customWidth="1"/>
    <col min="5168" max="5168" width="9.140625" style="18" customWidth="1"/>
    <col min="5169" max="5169" width="6.7109375" style="18" customWidth="1"/>
    <col min="5170" max="5170" width="5.7109375" style="18" customWidth="1"/>
    <col min="5171" max="5171" width="7.7109375" style="18" customWidth="1"/>
    <col min="5172" max="5172" width="8.42578125" style="18" customWidth="1"/>
    <col min="5173" max="5173" width="7.5703125" style="18" customWidth="1"/>
    <col min="5174" max="5174" width="7.140625" style="18" customWidth="1"/>
    <col min="5175" max="5176" width="6" style="18" customWidth="1"/>
    <col min="5177" max="5177" width="7.85546875" style="18" customWidth="1"/>
    <col min="5178" max="5178" width="6.85546875" style="18" customWidth="1"/>
    <col min="5179" max="5179" width="6.42578125" style="18" customWidth="1"/>
    <col min="5180" max="5180" width="8.140625" style="18" customWidth="1"/>
    <col min="5181" max="5181" width="5.85546875" style="18" customWidth="1"/>
    <col min="5182" max="5182" width="6.42578125" style="18" customWidth="1"/>
    <col min="5183" max="5183" width="8.7109375" style="18" customWidth="1"/>
    <col min="5184" max="5184" width="6.42578125" style="18" customWidth="1"/>
    <col min="5185" max="5185" width="6.85546875" style="18" customWidth="1"/>
    <col min="5186" max="5186" width="8.140625" style="18" customWidth="1"/>
    <col min="5187" max="5187" width="7" style="18" customWidth="1"/>
    <col min="5188" max="5188" width="5.28515625" style="18" customWidth="1"/>
    <col min="5189" max="5189" width="9" style="18" customWidth="1"/>
    <col min="5190" max="5190" width="9.140625" style="18"/>
    <col min="5191" max="5191" width="5.28515625" style="18" customWidth="1"/>
    <col min="5192" max="5193" width="9.140625" style="18"/>
    <col min="5194" max="5194" width="5.42578125" style="18" customWidth="1"/>
    <col min="5195" max="5196" width="9.140625" style="18"/>
    <col min="5197" max="5197" width="8.140625" style="18" customWidth="1"/>
    <col min="5198" max="5198" width="8.28515625" style="18" customWidth="1"/>
    <col min="5199" max="5199" width="7.42578125" style="18" customWidth="1"/>
    <col min="5200" max="5376" width="9.140625" style="18"/>
    <col min="5377" max="5377" width="3.28515625" style="18" customWidth="1"/>
    <col min="5378" max="5378" width="5.140625" style="18" customWidth="1"/>
    <col min="5379" max="5379" width="9.5703125" style="18" customWidth="1"/>
    <col min="5380" max="5380" width="6" style="18" customWidth="1"/>
    <col min="5381" max="5381" width="3" style="18" customWidth="1"/>
    <col min="5382" max="5382" width="5.140625" style="18" customWidth="1"/>
    <col min="5383" max="5383" width="3.85546875" style="18" customWidth="1"/>
    <col min="5384" max="5384" width="5.85546875" style="18" customWidth="1"/>
    <col min="5385" max="5385" width="8.42578125" style="18" customWidth="1"/>
    <col min="5386" max="5386" width="8.85546875" style="18" customWidth="1"/>
    <col min="5387" max="5387" width="6.28515625" style="18" customWidth="1"/>
    <col min="5388" max="5389" width="7" style="18" customWidth="1"/>
    <col min="5390" max="5390" width="5.7109375" style="18" customWidth="1"/>
    <col min="5391" max="5391" width="9" style="18" customWidth="1"/>
    <col min="5392" max="5392" width="7.140625" style="18" customWidth="1"/>
    <col min="5393" max="5393" width="5.7109375" style="18" customWidth="1"/>
    <col min="5394" max="5394" width="7.140625" style="18" customWidth="1"/>
    <col min="5395" max="5395" width="7.85546875" style="18" customWidth="1"/>
    <col min="5396" max="5396" width="6.28515625" style="18" customWidth="1"/>
    <col min="5397" max="5397" width="7.5703125" style="18" customWidth="1"/>
    <col min="5398" max="5398" width="7.85546875" style="18" customWidth="1"/>
    <col min="5399" max="5399" width="5.28515625" style="18" customWidth="1"/>
    <col min="5400" max="5400" width="8.42578125" style="18" customWidth="1"/>
    <col min="5401" max="5401" width="7.85546875" style="18" customWidth="1"/>
    <col min="5402" max="5402" width="6" style="18" customWidth="1"/>
    <col min="5403" max="5403" width="8" style="18" customWidth="1"/>
    <col min="5404" max="5404" width="8.140625" style="18" customWidth="1"/>
    <col min="5405" max="5405" width="6" style="18" customWidth="1"/>
    <col min="5406" max="5406" width="7.140625" style="18" customWidth="1"/>
    <col min="5407" max="5407" width="6.85546875" style="18" customWidth="1"/>
    <col min="5408" max="5408" width="6.5703125" style="18" customWidth="1"/>
    <col min="5409" max="5409" width="9.5703125" style="18" customWidth="1"/>
    <col min="5410" max="5410" width="7.5703125" style="18" customWidth="1"/>
    <col min="5411" max="5411" width="5.7109375" style="18" customWidth="1"/>
    <col min="5412" max="5412" width="7.85546875" style="18" customWidth="1"/>
    <col min="5413" max="5413" width="6.7109375" style="18" customWidth="1"/>
    <col min="5414" max="5414" width="7.42578125" style="18" customWidth="1"/>
    <col min="5415" max="5415" width="8.28515625" style="18" customWidth="1"/>
    <col min="5416" max="5416" width="6.5703125" style="18" customWidth="1"/>
    <col min="5417" max="5417" width="5.7109375" style="18" customWidth="1"/>
    <col min="5418" max="5418" width="7.85546875" style="18" customWidth="1"/>
    <col min="5419" max="5419" width="6.42578125" style="18" customWidth="1"/>
    <col min="5420" max="5420" width="6.5703125" style="18" customWidth="1"/>
    <col min="5421" max="5421" width="6.85546875" style="18" customWidth="1"/>
    <col min="5422" max="5422" width="7" style="18" customWidth="1"/>
    <col min="5423" max="5423" width="5.85546875" style="18" customWidth="1"/>
    <col min="5424" max="5424" width="9.140625" style="18" customWidth="1"/>
    <col min="5425" max="5425" width="6.7109375" style="18" customWidth="1"/>
    <col min="5426" max="5426" width="5.7109375" style="18" customWidth="1"/>
    <col min="5427" max="5427" width="7.7109375" style="18" customWidth="1"/>
    <col min="5428" max="5428" width="8.42578125" style="18" customWidth="1"/>
    <col min="5429" max="5429" width="7.5703125" style="18" customWidth="1"/>
    <col min="5430" max="5430" width="7.140625" style="18" customWidth="1"/>
    <col min="5431" max="5432" width="6" style="18" customWidth="1"/>
    <col min="5433" max="5433" width="7.85546875" style="18" customWidth="1"/>
    <col min="5434" max="5434" width="6.85546875" style="18" customWidth="1"/>
    <col min="5435" max="5435" width="6.42578125" style="18" customWidth="1"/>
    <col min="5436" max="5436" width="8.140625" style="18" customWidth="1"/>
    <col min="5437" max="5437" width="5.85546875" style="18" customWidth="1"/>
    <col min="5438" max="5438" width="6.42578125" style="18" customWidth="1"/>
    <col min="5439" max="5439" width="8.7109375" style="18" customWidth="1"/>
    <col min="5440" max="5440" width="6.42578125" style="18" customWidth="1"/>
    <col min="5441" max="5441" width="6.85546875" style="18" customWidth="1"/>
    <col min="5442" max="5442" width="8.140625" style="18" customWidth="1"/>
    <col min="5443" max="5443" width="7" style="18" customWidth="1"/>
    <col min="5444" max="5444" width="5.28515625" style="18" customWidth="1"/>
    <col min="5445" max="5445" width="9" style="18" customWidth="1"/>
    <col min="5446" max="5446" width="9.140625" style="18"/>
    <col min="5447" max="5447" width="5.28515625" style="18" customWidth="1"/>
    <col min="5448" max="5449" width="9.140625" style="18"/>
    <col min="5450" max="5450" width="5.42578125" style="18" customWidth="1"/>
    <col min="5451" max="5452" width="9.140625" style="18"/>
    <col min="5453" max="5453" width="8.140625" style="18" customWidth="1"/>
    <col min="5454" max="5454" width="8.28515625" style="18" customWidth="1"/>
    <col min="5455" max="5455" width="7.42578125" style="18" customWidth="1"/>
    <col min="5456" max="5632" width="9.140625" style="18"/>
    <col min="5633" max="5633" width="3.28515625" style="18" customWidth="1"/>
    <col min="5634" max="5634" width="5.140625" style="18" customWidth="1"/>
    <col min="5635" max="5635" width="9.5703125" style="18" customWidth="1"/>
    <col min="5636" max="5636" width="6" style="18" customWidth="1"/>
    <col min="5637" max="5637" width="3" style="18" customWidth="1"/>
    <col min="5638" max="5638" width="5.140625" style="18" customWidth="1"/>
    <col min="5639" max="5639" width="3.85546875" style="18" customWidth="1"/>
    <col min="5640" max="5640" width="5.85546875" style="18" customWidth="1"/>
    <col min="5641" max="5641" width="8.42578125" style="18" customWidth="1"/>
    <col min="5642" max="5642" width="8.85546875" style="18" customWidth="1"/>
    <col min="5643" max="5643" width="6.28515625" style="18" customWidth="1"/>
    <col min="5644" max="5645" width="7" style="18" customWidth="1"/>
    <col min="5646" max="5646" width="5.7109375" style="18" customWidth="1"/>
    <col min="5647" max="5647" width="9" style="18" customWidth="1"/>
    <col min="5648" max="5648" width="7.140625" style="18" customWidth="1"/>
    <col min="5649" max="5649" width="5.7109375" style="18" customWidth="1"/>
    <col min="5650" max="5650" width="7.140625" style="18" customWidth="1"/>
    <col min="5651" max="5651" width="7.85546875" style="18" customWidth="1"/>
    <col min="5652" max="5652" width="6.28515625" style="18" customWidth="1"/>
    <col min="5653" max="5653" width="7.5703125" style="18" customWidth="1"/>
    <col min="5654" max="5654" width="7.85546875" style="18" customWidth="1"/>
    <col min="5655" max="5655" width="5.28515625" style="18" customWidth="1"/>
    <col min="5656" max="5656" width="8.42578125" style="18" customWidth="1"/>
    <col min="5657" max="5657" width="7.85546875" style="18" customWidth="1"/>
    <col min="5658" max="5658" width="6" style="18" customWidth="1"/>
    <col min="5659" max="5659" width="8" style="18" customWidth="1"/>
    <col min="5660" max="5660" width="8.140625" style="18" customWidth="1"/>
    <col min="5661" max="5661" width="6" style="18" customWidth="1"/>
    <col min="5662" max="5662" width="7.140625" style="18" customWidth="1"/>
    <col min="5663" max="5663" width="6.85546875" style="18" customWidth="1"/>
    <col min="5664" max="5664" width="6.5703125" style="18" customWidth="1"/>
    <col min="5665" max="5665" width="9.5703125" style="18" customWidth="1"/>
    <col min="5666" max="5666" width="7.5703125" style="18" customWidth="1"/>
    <col min="5667" max="5667" width="5.7109375" style="18" customWidth="1"/>
    <col min="5668" max="5668" width="7.85546875" style="18" customWidth="1"/>
    <col min="5669" max="5669" width="6.7109375" style="18" customWidth="1"/>
    <col min="5670" max="5670" width="7.42578125" style="18" customWidth="1"/>
    <col min="5671" max="5671" width="8.28515625" style="18" customWidth="1"/>
    <col min="5672" max="5672" width="6.5703125" style="18" customWidth="1"/>
    <col min="5673" max="5673" width="5.7109375" style="18" customWidth="1"/>
    <col min="5674" max="5674" width="7.85546875" style="18" customWidth="1"/>
    <col min="5675" max="5675" width="6.42578125" style="18" customWidth="1"/>
    <col min="5676" max="5676" width="6.5703125" style="18" customWidth="1"/>
    <col min="5677" max="5677" width="6.85546875" style="18" customWidth="1"/>
    <col min="5678" max="5678" width="7" style="18" customWidth="1"/>
    <col min="5679" max="5679" width="5.85546875" style="18" customWidth="1"/>
    <col min="5680" max="5680" width="9.140625" style="18" customWidth="1"/>
    <col min="5681" max="5681" width="6.7109375" style="18" customWidth="1"/>
    <col min="5682" max="5682" width="5.7109375" style="18" customWidth="1"/>
    <col min="5683" max="5683" width="7.7109375" style="18" customWidth="1"/>
    <col min="5684" max="5684" width="8.42578125" style="18" customWidth="1"/>
    <col min="5685" max="5685" width="7.5703125" style="18" customWidth="1"/>
    <col min="5686" max="5686" width="7.140625" style="18" customWidth="1"/>
    <col min="5687" max="5688" width="6" style="18" customWidth="1"/>
    <col min="5689" max="5689" width="7.85546875" style="18" customWidth="1"/>
    <col min="5690" max="5690" width="6.85546875" style="18" customWidth="1"/>
    <col min="5691" max="5691" width="6.42578125" style="18" customWidth="1"/>
    <col min="5692" max="5692" width="8.140625" style="18" customWidth="1"/>
    <col min="5693" max="5693" width="5.85546875" style="18" customWidth="1"/>
    <col min="5694" max="5694" width="6.42578125" style="18" customWidth="1"/>
    <col min="5695" max="5695" width="8.7109375" style="18" customWidth="1"/>
    <col min="5696" max="5696" width="6.42578125" style="18" customWidth="1"/>
    <col min="5697" max="5697" width="6.85546875" style="18" customWidth="1"/>
    <col min="5698" max="5698" width="8.140625" style="18" customWidth="1"/>
    <col min="5699" max="5699" width="7" style="18" customWidth="1"/>
    <col min="5700" max="5700" width="5.28515625" style="18" customWidth="1"/>
    <col min="5701" max="5701" width="9" style="18" customWidth="1"/>
    <col min="5702" max="5702" width="9.140625" style="18"/>
    <col min="5703" max="5703" width="5.28515625" style="18" customWidth="1"/>
    <col min="5704" max="5705" width="9.140625" style="18"/>
    <col min="5706" max="5706" width="5.42578125" style="18" customWidth="1"/>
    <col min="5707" max="5708" width="9.140625" style="18"/>
    <col min="5709" max="5709" width="8.140625" style="18" customWidth="1"/>
    <col min="5710" max="5710" width="8.28515625" style="18" customWidth="1"/>
    <col min="5711" max="5711" width="7.42578125" style="18" customWidth="1"/>
    <col min="5712" max="5888" width="9.140625" style="18"/>
    <col min="5889" max="5889" width="3.28515625" style="18" customWidth="1"/>
    <col min="5890" max="5890" width="5.140625" style="18" customWidth="1"/>
    <col min="5891" max="5891" width="9.5703125" style="18" customWidth="1"/>
    <col min="5892" max="5892" width="6" style="18" customWidth="1"/>
    <col min="5893" max="5893" width="3" style="18" customWidth="1"/>
    <col min="5894" max="5894" width="5.140625" style="18" customWidth="1"/>
    <col min="5895" max="5895" width="3.85546875" style="18" customWidth="1"/>
    <col min="5896" max="5896" width="5.85546875" style="18" customWidth="1"/>
    <col min="5897" max="5897" width="8.42578125" style="18" customWidth="1"/>
    <col min="5898" max="5898" width="8.85546875" style="18" customWidth="1"/>
    <col min="5899" max="5899" width="6.28515625" style="18" customWidth="1"/>
    <col min="5900" max="5901" width="7" style="18" customWidth="1"/>
    <col min="5902" max="5902" width="5.7109375" style="18" customWidth="1"/>
    <col min="5903" max="5903" width="9" style="18" customWidth="1"/>
    <col min="5904" max="5904" width="7.140625" style="18" customWidth="1"/>
    <col min="5905" max="5905" width="5.7109375" style="18" customWidth="1"/>
    <col min="5906" max="5906" width="7.140625" style="18" customWidth="1"/>
    <col min="5907" max="5907" width="7.85546875" style="18" customWidth="1"/>
    <col min="5908" max="5908" width="6.28515625" style="18" customWidth="1"/>
    <col min="5909" max="5909" width="7.5703125" style="18" customWidth="1"/>
    <col min="5910" max="5910" width="7.85546875" style="18" customWidth="1"/>
    <col min="5911" max="5911" width="5.28515625" style="18" customWidth="1"/>
    <col min="5912" max="5912" width="8.42578125" style="18" customWidth="1"/>
    <col min="5913" max="5913" width="7.85546875" style="18" customWidth="1"/>
    <col min="5914" max="5914" width="6" style="18" customWidth="1"/>
    <col min="5915" max="5915" width="8" style="18" customWidth="1"/>
    <col min="5916" max="5916" width="8.140625" style="18" customWidth="1"/>
    <col min="5917" max="5917" width="6" style="18" customWidth="1"/>
    <col min="5918" max="5918" width="7.140625" style="18" customWidth="1"/>
    <col min="5919" max="5919" width="6.85546875" style="18" customWidth="1"/>
    <col min="5920" max="5920" width="6.5703125" style="18" customWidth="1"/>
    <col min="5921" max="5921" width="9.5703125" style="18" customWidth="1"/>
    <col min="5922" max="5922" width="7.5703125" style="18" customWidth="1"/>
    <col min="5923" max="5923" width="5.7109375" style="18" customWidth="1"/>
    <col min="5924" max="5924" width="7.85546875" style="18" customWidth="1"/>
    <col min="5925" max="5925" width="6.7109375" style="18" customWidth="1"/>
    <col min="5926" max="5926" width="7.42578125" style="18" customWidth="1"/>
    <col min="5927" max="5927" width="8.28515625" style="18" customWidth="1"/>
    <col min="5928" max="5928" width="6.5703125" style="18" customWidth="1"/>
    <col min="5929" max="5929" width="5.7109375" style="18" customWidth="1"/>
    <col min="5930" max="5930" width="7.85546875" style="18" customWidth="1"/>
    <col min="5931" max="5931" width="6.42578125" style="18" customWidth="1"/>
    <col min="5932" max="5932" width="6.5703125" style="18" customWidth="1"/>
    <col min="5933" max="5933" width="6.85546875" style="18" customWidth="1"/>
    <col min="5934" max="5934" width="7" style="18" customWidth="1"/>
    <col min="5935" max="5935" width="5.85546875" style="18" customWidth="1"/>
    <col min="5936" max="5936" width="9.140625" style="18" customWidth="1"/>
    <col min="5937" max="5937" width="6.7109375" style="18" customWidth="1"/>
    <col min="5938" max="5938" width="5.7109375" style="18" customWidth="1"/>
    <col min="5939" max="5939" width="7.7109375" style="18" customWidth="1"/>
    <col min="5940" max="5940" width="8.42578125" style="18" customWidth="1"/>
    <col min="5941" max="5941" width="7.5703125" style="18" customWidth="1"/>
    <col min="5942" max="5942" width="7.140625" style="18" customWidth="1"/>
    <col min="5943" max="5944" width="6" style="18" customWidth="1"/>
    <col min="5945" max="5945" width="7.85546875" style="18" customWidth="1"/>
    <col min="5946" max="5946" width="6.85546875" style="18" customWidth="1"/>
    <col min="5947" max="5947" width="6.42578125" style="18" customWidth="1"/>
    <col min="5948" max="5948" width="8.140625" style="18" customWidth="1"/>
    <col min="5949" max="5949" width="5.85546875" style="18" customWidth="1"/>
    <col min="5950" max="5950" width="6.42578125" style="18" customWidth="1"/>
    <col min="5951" max="5951" width="8.7109375" style="18" customWidth="1"/>
    <col min="5952" max="5952" width="6.42578125" style="18" customWidth="1"/>
    <col min="5953" max="5953" width="6.85546875" style="18" customWidth="1"/>
    <col min="5954" max="5954" width="8.140625" style="18" customWidth="1"/>
    <col min="5955" max="5955" width="7" style="18" customWidth="1"/>
    <col min="5956" max="5956" width="5.28515625" style="18" customWidth="1"/>
    <col min="5957" max="5957" width="9" style="18" customWidth="1"/>
    <col min="5958" max="5958" width="9.140625" style="18"/>
    <col min="5959" max="5959" width="5.28515625" style="18" customWidth="1"/>
    <col min="5960" max="5961" width="9.140625" style="18"/>
    <col min="5962" max="5962" width="5.42578125" style="18" customWidth="1"/>
    <col min="5963" max="5964" width="9.140625" style="18"/>
    <col min="5965" max="5965" width="8.140625" style="18" customWidth="1"/>
    <col min="5966" max="5966" width="8.28515625" style="18" customWidth="1"/>
    <col min="5967" max="5967" width="7.42578125" style="18" customWidth="1"/>
    <col min="5968" max="6144" width="9.140625" style="18"/>
    <col min="6145" max="6145" width="3.28515625" style="18" customWidth="1"/>
    <col min="6146" max="6146" width="5.140625" style="18" customWidth="1"/>
    <col min="6147" max="6147" width="9.5703125" style="18" customWidth="1"/>
    <col min="6148" max="6148" width="6" style="18" customWidth="1"/>
    <col min="6149" max="6149" width="3" style="18" customWidth="1"/>
    <col min="6150" max="6150" width="5.140625" style="18" customWidth="1"/>
    <col min="6151" max="6151" width="3.85546875" style="18" customWidth="1"/>
    <col min="6152" max="6152" width="5.85546875" style="18" customWidth="1"/>
    <col min="6153" max="6153" width="8.42578125" style="18" customWidth="1"/>
    <col min="6154" max="6154" width="8.85546875" style="18" customWidth="1"/>
    <col min="6155" max="6155" width="6.28515625" style="18" customWidth="1"/>
    <col min="6156" max="6157" width="7" style="18" customWidth="1"/>
    <col min="6158" max="6158" width="5.7109375" style="18" customWidth="1"/>
    <col min="6159" max="6159" width="9" style="18" customWidth="1"/>
    <col min="6160" max="6160" width="7.140625" style="18" customWidth="1"/>
    <col min="6161" max="6161" width="5.7109375" style="18" customWidth="1"/>
    <col min="6162" max="6162" width="7.140625" style="18" customWidth="1"/>
    <col min="6163" max="6163" width="7.85546875" style="18" customWidth="1"/>
    <col min="6164" max="6164" width="6.28515625" style="18" customWidth="1"/>
    <col min="6165" max="6165" width="7.5703125" style="18" customWidth="1"/>
    <col min="6166" max="6166" width="7.85546875" style="18" customWidth="1"/>
    <col min="6167" max="6167" width="5.28515625" style="18" customWidth="1"/>
    <col min="6168" max="6168" width="8.42578125" style="18" customWidth="1"/>
    <col min="6169" max="6169" width="7.85546875" style="18" customWidth="1"/>
    <col min="6170" max="6170" width="6" style="18" customWidth="1"/>
    <col min="6171" max="6171" width="8" style="18" customWidth="1"/>
    <col min="6172" max="6172" width="8.140625" style="18" customWidth="1"/>
    <col min="6173" max="6173" width="6" style="18" customWidth="1"/>
    <col min="6174" max="6174" width="7.140625" style="18" customWidth="1"/>
    <col min="6175" max="6175" width="6.85546875" style="18" customWidth="1"/>
    <col min="6176" max="6176" width="6.5703125" style="18" customWidth="1"/>
    <col min="6177" max="6177" width="9.5703125" style="18" customWidth="1"/>
    <col min="6178" max="6178" width="7.5703125" style="18" customWidth="1"/>
    <col min="6179" max="6179" width="5.7109375" style="18" customWidth="1"/>
    <col min="6180" max="6180" width="7.85546875" style="18" customWidth="1"/>
    <col min="6181" max="6181" width="6.7109375" style="18" customWidth="1"/>
    <col min="6182" max="6182" width="7.42578125" style="18" customWidth="1"/>
    <col min="6183" max="6183" width="8.28515625" style="18" customWidth="1"/>
    <col min="6184" max="6184" width="6.5703125" style="18" customWidth="1"/>
    <col min="6185" max="6185" width="5.7109375" style="18" customWidth="1"/>
    <col min="6186" max="6186" width="7.85546875" style="18" customWidth="1"/>
    <col min="6187" max="6187" width="6.42578125" style="18" customWidth="1"/>
    <col min="6188" max="6188" width="6.5703125" style="18" customWidth="1"/>
    <col min="6189" max="6189" width="6.85546875" style="18" customWidth="1"/>
    <col min="6190" max="6190" width="7" style="18" customWidth="1"/>
    <col min="6191" max="6191" width="5.85546875" style="18" customWidth="1"/>
    <col min="6192" max="6192" width="9.140625" style="18" customWidth="1"/>
    <col min="6193" max="6193" width="6.7109375" style="18" customWidth="1"/>
    <col min="6194" max="6194" width="5.7109375" style="18" customWidth="1"/>
    <col min="6195" max="6195" width="7.7109375" style="18" customWidth="1"/>
    <col min="6196" max="6196" width="8.42578125" style="18" customWidth="1"/>
    <col min="6197" max="6197" width="7.5703125" style="18" customWidth="1"/>
    <col min="6198" max="6198" width="7.140625" style="18" customWidth="1"/>
    <col min="6199" max="6200" width="6" style="18" customWidth="1"/>
    <col min="6201" max="6201" width="7.85546875" style="18" customWidth="1"/>
    <col min="6202" max="6202" width="6.85546875" style="18" customWidth="1"/>
    <col min="6203" max="6203" width="6.42578125" style="18" customWidth="1"/>
    <col min="6204" max="6204" width="8.140625" style="18" customWidth="1"/>
    <col min="6205" max="6205" width="5.85546875" style="18" customWidth="1"/>
    <col min="6206" max="6206" width="6.42578125" style="18" customWidth="1"/>
    <col min="6207" max="6207" width="8.7109375" style="18" customWidth="1"/>
    <col min="6208" max="6208" width="6.42578125" style="18" customWidth="1"/>
    <col min="6209" max="6209" width="6.85546875" style="18" customWidth="1"/>
    <col min="6210" max="6210" width="8.140625" style="18" customWidth="1"/>
    <col min="6211" max="6211" width="7" style="18" customWidth="1"/>
    <col min="6212" max="6212" width="5.28515625" style="18" customWidth="1"/>
    <col min="6213" max="6213" width="9" style="18" customWidth="1"/>
    <col min="6214" max="6214" width="9.140625" style="18"/>
    <col min="6215" max="6215" width="5.28515625" style="18" customWidth="1"/>
    <col min="6216" max="6217" width="9.140625" style="18"/>
    <col min="6218" max="6218" width="5.42578125" style="18" customWidth="1"/>
    <col min="6219" max="6220" width="9.140625" style="18"/>
    <col min="6221" max="6221" width="8.140625" style="18" customWidth="1"/>
    <col min="6222" max="6222" width="8.28515625" style="18" customWidth="1"/>
    <col min="6223" max="6223" width="7.42578125" style="18" customWidth="1"/>
    <col min="6224" max="6400" width="9.140625" style="18"/>
    <col min="6401" max="6401" width="3.28515625" style="18" customWidth="1"/>
    <col min="6402" max="6402" width="5.140625" style="18" customWidth="1"/>
    <col min="6403" max="6403" width="9.5703125" style="18" customWidth="1"/>
    <col min="6404" max="6404" width="6" style="18" customWidth="1"/>
    <col min="6405" max="6405" width="3" style="18" customWidth="1"/>
    <col min="6406" max="6406" width="5.140625" style="18" customWidth="1"/>
    <col min="6407" max="6407" width="3.85546875" style="18" customWidth="1"/>
    <col min="6408" max="6408" width="5.85546875" style="18" customWidth="1"/>
    <col min="6409" max="6409" width="8.42578125" style="18" customWidth="1"/>
    <col min="6410" max="6410" width="8.85546875" style="18" customWidth="1"/>
    <col min="6411" max="6411" width="6.28515625" style="18" customWidth="1"/>
    <col min="6412" max="6413" width="7" style="18" customWidth="1"/>
    <col min="6414" max="6414" width="5.7109375" style="18" customWidth="1"/>
    <col min="6415" max="6415" width="9" style="18" customWidth="1"/>
    <col min="6416" max="6416" width="7.140625" style="18" customWidth="1"/>
    <col min="6417" max="6417" width="5.7109375" style="18" customWidth="1"/>
    <col min="6418" max="6418" width="7.140625" style="18" customWidth="1"/>
    <col min="6419" max="6419" width="7.85546875" style="18" customWidth="1"/>
    <col min="6420" max="6420" width="6.28515625" style="18" customWidth="1"/>
    <col min="6421" max="6421" width="7.5703125" style="18" customWidth="1"/>
    <col min="6422" max="6422" width="7.85546875" style="18" customWidth="1"/>
    <col min="6423" max="6423" width="5.28515625" style="18" customWidth="1"/>
    <col min="6424" max="6424" width="8.42578125" style="18" customWidth="1"/>
    <col min="6425" max="6425" width="7.85546875" style="18" customWidth="1"/>
    <col min="6426" max="6426" width="6" style="18" customWidth="1"/>
    <col min="6427" max="6427" width="8" style="18" customWidth="1"/>
    <col min="6428" max="6428" width="8.140625" style="18" customWidth="1"/>
    <col min="6429" max="6429" width="6" style="18" customWidth="1"/>
    <col min="6430" max="6430" width="7.140625" style="18" customWidth="1"/>
    <col min="6431" max="6431" width="6.85546875" style="18" customWidth="1"/>
    <col min="6432" max="6432" width="6.5703125" style="18" customWidth="1"/>
    <col min="6433" max="6433" width="9.5703125" style="18" customWidth="1"/>
    <col min="6434" max="6434" width="7.5703125" style="18" customWidth="1"/>
    <col min="6435" max="6435" width="5.7109375" style="18" customWidth="1"/>
    <col min="6436" max="6436" width="7.85546875" style="18" customWidth="1"/>
    <col min="6437" max="6437" width="6.7109375" style="18" customWidth="1"/>
    <col min="6438" max="6438" width="7.42578125" style="18" customWidth="1"/>
    <col min="6439" max="6439" width="8.28515625" style="18" customWidth="1"/>
    <col min="6440" max="6440" width="6.5703125" style="18" customWidth="1"/>
    <col min="6441" max="6441" width="5.7109375" style="18" customWidth="1"/>
    <col min="6442" max="6442" width="7.85546875" style="18" customWidth="1"/>
    <col min="6443" max="6443" width="6.42578125" style="18" customWidth="1"/>
    <col min="6444" max="6444" width="6.5703125" style="18" customWidth="1"/>
    <col min="6445" max="6445" width="6.85546875" style="18" customWidth="1"/>
    <col min="6446" max="6446" width="7" style="18" customWidth="1"/>
    <col min="6447" max="6447" width="5.85546875" style="18" customWidth="1"/>
    <col min="6448" max="6448" width="9.140625" style="18" customWidth="1"/>
    <col min="6449" max="6449" width="6.7109375" style="18" customWidth="1"/>
    <col min="6450" max="6450" width="5.7109375" style="18" customWidth="1"/>
    <col min="6451" max="6451" width="7.7109375" style="18" customWidth="1"/>
    <col min="6452" max="6452" width="8.42578125" style="18" customWidth="1"/>
    <col min="6453" max="6453" width="7.5703125" style="18" customWidth="1"/>
    <col min="6454" max="6454" width="7.140625" style="18" customWidth="1"/>
    <col min="6455" max="6456" width="6" style="18" customWidth="1"/>
    <col min="6457" max="6457" width="7.85546875" style="18" customWidth="1"/>
    <col min="6458" max="6458" width="6.85546875" style="18" customWidth="1"/>
    <col min="6459" max="6459" width="6.42578125" style="18" customWidth="1"/>
    <col min="6460" max="6460" width="8.140625" style="18" customWidth="1"/>
    <col min="6461" max="6461" width="5.85546875" style="18" customWidth="1"/>
    <col min="6462" max="6462" width="6.42578125" style="18" customWidth="1"/>
    <col min="6463" max="6463" width="8.7109375" style="18" customWidth="1"/>
    <col min="6464" max="6464" width="6.42578125" style="18" customWidth="1"/>
    <col min="6465" max="6465" width="6.85546875" style="18" customWidth="1"/>
    <col min="6466" max="6466" width="8.140625" style="18" customWidth="1"/>
    <col min="6467" max="6467" width="7" style="18" customWidth="1"/>
    <col min="6468" max="6468" width="5.28515625" style="18" customWidth="1"/>
    <col min="6469" max="6469" width="9" style="18" customWidth="1"/>
    <col min="6470" max="6470" width="9.140625" style="18"/>
    <col min="6471" max="6471" width="5.28515625" style="18" customWidth="1"/>
    <col min="6472" max="6473" width="9.140625" style="18"/>
    <col min="6474" max="6474" width="5.42578125" style="18" customWidth="1"/>
    <col min="6475" max="6476" width="9.140625" style="18"/>
    <col min="6477" max="6477" width="8.140625" style="18" customWidth="1"/>
    <col min="6478" max="6478" width="8.28515625" style="18" customWidth="1"/>
    <col min="6479" max="6479" width="7.42578125" style="18" customWidth="1"/>
    <col min="6480" max="6656" width="9.140625" style="18"/>
    <col min="6657" max="6657" width="3.28515625" style="18" customWidth="1"/>
    <col min="6658" max="6658" width="5.140625" style="18" customWidth="1"/>
    <col min="6659" max="6659" width="9.5703125" style="18" customWidth="1"/>
    <col min="6660" max="6660" width="6" style="18" customWidth="1"/>
    <col min="6661" max="6661" width="3" style="18" customWidth="1"/>
    <col min="6662" max="6662" width="5.140625" style="18" customWidth="1"/>
    <col min="6663" max="6663" width="3.85546875" style="18" customWidth="1"/>
    <col min="6664" max="6664" width="5.85546875" style="18" customWidth="1"/>
    <col min="6665" max="6665" width="8.42578125" style="18" customWidth="1"/>
    <col min="6666" max="6666" width="8.85546875" style="18" customWidth="1"/>
    <col min="6667" max="6667" width="6.28515625" style="18" customWidth="1"/>
    <col min="6668" max="6669" width="7" style="18" customWidth="1"/>
    <col min="6670" max="6670" width="5.7109375" style="18" customWidth="1"/>
    <col min="6671" max="6671" width="9" style="18" customWidth="1"/>
    <col min="6672" max="6672" width="7.140625" style="18" customWidth="1"/>
    <col min="6673" max="6673" width="5.7109375" style="18" customWidth="1"/>
    <col min="6674" max="6674" width="7.140625" style="18" customWidth="1"/>
    <col min="6675" max="6675" width="7.85546875" style="18" customWidth="1"/>
    <col min="6676" max="6676" width="6.28515625" style="18" customWidth="1"/>
    <col min="6677" max="6677" width="7.5703125" style="18" customWidth="1"/>
    <col min="6678" max="6678" width="7.85546875" style="18" customWidth="1"/>
    <col min="6679" max="6679" width="5.28515625" style="18" customWidth="1"/>
    <col min="6680" max="6680" width="8.42578125" style="18" customWidth="1"/>
    <col min="6681" max="6681" width="7.85546875" style="18" customWidth="1"/>
    <col min="6682" max="6682" width="6" style="18" customWidth="1"/>
    <col min="6683" max="6683" width="8" style="18" customWidth="1"/>
    <col min="6684" max="6684" width="8.140625" style="18" customWidth="1"/>
    <col min="6685" max="6685" width="6" style="18" customWidth="1"/>
    <col min="6686" max="6686" width="7.140625" style="18" customWidth="1"/>
    <col min="6687" max="6687" width="6.85546875" style="18" customWidth="1"/>
    <col min="6688" max="6688" width="6.5703125" style="18" customWidth="1"/>
    <col min="6689" max="6689" width="9.5703125" style="18" customWidth="1"/>
    <col min="6690" max="6690" width="7.5703125" style="18" customWidth="1"/>
    <col min="6691" max="6691" width="5.7109375" style="18" customWidth="1"/>
    <col min="6692" max="6692" width="7.85546875" style="18" customWidth="1"/>
    <col min="6693" max="6693" width="6.7109375" style="18" customWidth="1"/>
    <col min="6694" max="6694" width="7.42578125" style="18" customWidth="1"/>
    <col min="6695" max="6695" width="8.28515625" style="18" customWidth="1"/>
    <col min="6696" max="6696" width="6.5703125" style="18" customWidth="1"/>
    <col min="6697" max="6697" width="5.7109375" style="18" customWidth="1"/>
    <col min="6698" max="6698" width="7.85546875" style="18" customWidth="1"/>
    <col min="6699" max="6699" width="6.42578125" style="18" customWidth="1"/>
    <col min="6700" max="6700" width="6.5703125" style="18" customWidth="1"/>
    <col min="6701" max="6701" width="6.85546875" style="18" customWidth="1"/>
    <col min="6702" max="6702" width="7" style="18" customWidth="1"/>
    <col min="6703" max="6703" width="5.85546875" style="18" customWidth="1"/>
    <col min="6704" max="6704" width="9.140625" style="18" customWidth="1"/>
    <col min="6705" max="6705" width="6.7109375" style="18" customWidth="1"/>
    <col min="6706" max="6706" width="5.7109375" style="18" customWidth="1"/>
    <col min="6707" max="6707" width="7.7109375" style="18" customWidth="1"/>
    <col min="6708" max="6708" width="8.42578125" style="18" customWidth="1"/>
    <col min="6709" max="6709" width="7.5703125" style="18" customWidth="1"/>
    <col min="6710" max="6710" width="7.140625" style="18" customWidth="1"/>
    <col min="6711" max="6712" width="6" style="18" customWidth="1"/>
    <col min="6713" max="6713" width="7.85546875" style="18" customWidth="1"/>
    <col min="6714" max="6714" width="6.85546875" style="18" customWidth="1"/>
    <col min="6715" max="6715" width="6.42578125" style="18" customWidth="1"/>
    <col min="6716" max="6716" width="8.140625" style="18" customWidth="1"/>
    <col min="6717" max="6717" width="5.85546875" style="18" customWidth="1"/>
    <col min="6718" max="6718" width="6.42578125" style="18" customWidth="1"/>
    <col min="6719" max="6719" width="8.7109375" style="18" customWidth="1"/>
    <col min="6720" max="6720" width="6.42578125" style="18" customWidth="1"/>
    <col min="6721" max="6721" width="6.85546875" style="18" customWidth="1"/>
    <col min="6722" max="6722" width="8.140625" style="18" customWidth="1"/>
    <col min="6723" max="6723" width="7" style="18" customWidth="1"/>
    <col min="6724" max="6724" width="5.28515625" style="18" customWidth="1"/>
    <col min="6725" max="6725" width="9" style="18" customWidth="1"/>
    <col min="6726" max="6726" width="9.140625" style="18"/>
    <col min="6727" max="6727" width="5.28515625" style="18" customWidth="1"/>
    <col min="6728" max="6729" width="9.140625" style="18"/>
    <col min="6730" max="6730" width="5.42578125" style="18" customWidth="1"/>
    <col min="6731" max="6732" width="9.140625" style="18"/>
    <col min="6733" max="6733" width="8.140625" style="18" customWidth="1"/>
    <col min="6734" max="6734" width="8.28515625" style="18" customWidth="1"/>
    <col min="6735" max="6735" width="7.42578125" style="18" customWidth="1"/>
    <col min="6736" max="6912" width="9.140625" style="18"/>
    <col min="6913" max="6913" width="3.28515625" style="18" customWidth="1"/>
    <col min="6914" max="6914" width="5.140625" style="18" customWidth="1"/>
    <col min="6915" max="6915" width="9.5703125" style="18" customWidth="1"/>
    <col min="6916" max="6916" width="6" style="18" customWidth="1"/>
    <col min="6917" max="6917" width="3" style="18" customWidth="1"/>
    <col min="6918" max="6918" width="5.140625" style="18" customWidth="1"/>
    <col min="6919" max="6919" width="3.85546875" style="18" customWidth="1"/>
    <col min="6920" max="6920" width="5.85546875" style="18" customWidth="1"/>
    <col min="6921" max="6921" width="8.42578125" style="18" customWidth="1"/>
    <col min="6922" max="6922" width="8.85546875" style="18" customWidth="1"/>
    <col min="6923" max="6923" width="6.28515625" style="18" customWidth="1"/>
    <col min="6924" max="6925" width="7" style="18" customWidth="1"/>
    <col min="6926" max="6926" width="5.7109375" style="18" customWidth="1"/>
    <col min="6927" max="6927" width="9" style="18" customWidth="1"/>
    <col min="6928" max="6928" width="7.140625" style="18" customWidth="1"/>
    <col min="6929" max="6929" width="5.7109375" style="18" customWidth="1"/>
    <col min="6930" max="6930" width="7.140625" style="18" customWidth="1"/>
    <col min="6931" max="6931" width="7.85546875" style="18" customWidth="1"/>
    <col min="6932" max="6932" width="6.28515625" style="18" customWidth="1"/>
    <col min="6933" max="6933" width="7.5703125" style="18" customWidth="1"/>
    <col min="6934" max="6934" width="7.85546875" style="18" customWidth="1"/>
    <col min="6935" max="6935" width="5.28515625" style="18" customWidth="1"/>
    <col min="6936" max="6936" width="8.42578125" style="18" customWidth="1"/>
    <col min="6937" max="6937" width="7.85546875" style="18" customWidth="1"/>
    <col min="6938" max="6938" width="6" style="18" customWidth="1"/>
    <col min="6939" max="6939" width="8" style="18" customWidth="1"/>
    <col min="6940" max="6940" width="8.140625" style="18" customWidth="1"/>
    <col min="6941" max="6941" width="6" style="18" customWidth="1"/>
    <col min="6942" max="6942" width="7.140625" style="18" customWidth="1"/>
    <col min="6943" max="6943" width="6.85546875" style="18" customWidth="1"/>
    <col min="6944" max="6944" width="6.5703125" style="18" customWidth="1"/>
    <col min="6945" max="6945" width="9.5703125" style="18" customWidth="1"/>
    <col min="6946" max="6946" width="7.5703125" style="18" customWidth="1"/>
    <col min="6947" max="6947" width="5.7109375" style="18" customWidth="1"/>
    <col min="6948" max="6948" width="7.85546875" style="18" customWidth="1"/>
    <col min="6949" max="6949" width="6.7109375" style="18" customWidth="1"/>
    <col min="6950" max="6950" width="7.42578125" style="18" customWidth="1"/>
    <col min="6951" max="6951" width="8.28515625" style="18" customWidth="1"/>
    <col min="6952" max="6952" width="6.5703125" style="18" customWidth="1"/>
    <col min="6953" max="6953" width="5.7109375" style="18" customWidth="1"/>
    <col min="6954" max="6954" width="7.85546875" style="18" customWidth="1"/>
    <col min="6955" max="6955" width="6.42578125" style="18" customWidth="1"/>
    <col min="6956" max="6956" width="6.5703125" style="18" customWidth="1"/>
    <col min="6957" max="6957" width="6.85546875" style="18" customWidth="1"/>
    <col min="6958" max="6958" width="7" style="18" customWidth="1"/>
    <col min="6959" max="6959" width="5.85546875" style="18" customWidth="1"/>
    <col min="6960" max="6960" width="9.140625" style="18" customWidth="1"/>
    <col min="6961" max="6961" width="6.7109375" style="18" customWidth="1"/>
    <col min="6962" max="6962" width="5.7109375" style="18" customWidth="1"/>
    <col min="6963" max="6963" width="7.7109375" style="18" customWidth="1"/>
    <col min="6964" max="6964" width="8.42578125" style="18" customWidth="1"/>
    <col min="6965" max="6965" width="7.5703125" style="18" customWidth="1"/>
    <col min="6966" max="6966" width="7.140625" style="18" customWidth="1"/>
    <col min="6967" max="6968" width="6" style="18" customWidth="1"/>
    <col min="6969" max="6969" width="7.85546875" style="18" customWidth="1"/>
    <col min="6970" max="6970" width="6.85546875" style="18" customWidth="1"/>
    <col min="6971" max="6971" width="6.42578125" style="18" customWidth="1"/>
    <col min="6972" max="6972" width="8.140625" style="18" customWidth="1"/>
    <col min="6973" max="6973" width="5.85546875" style="18" customWidth="1"/>
    <col min="6974" max="6974" width="6.42578125" style="18" customWidth="1"/>
    <col min="6975" max="6975" width="8.7109375" style="18" customWidth="1"/>
    <col min="6976" max="6976" width="6.42578125" style="18" customWidth="1"/>
    <col min="6977" max="6977" width="6.85546875" style="18" customWidth="1"/>
    <col min="6978" max="6978" width="8.140625" style="18" customWidth="1"/>
    <col min="6979" max="6979" width="7" style="18" customWidth="1"/>
    <col min="6980" max="6980" width="5.28515625" style="18" customWidth="1"/>
    <col min="6981" max="6981" width="9" style="18" customWidth="1"/>
    <col min="6982" max="6982" width="9.140625" style="18"/>
    <col min="6983" max="6983" width="5.28515625" style="18" customWidth="1"/>
    <col min="6984" max="6985" width="9.140625" style="18"/>
    <col min="6986" max="6986" width="5.42578125" style="18" customWidth="1"/>
    <col min="6987" max="6988" width="9.140625" style="18"/>
    <col min="6989" max="6989" width="8.140625" style="18" customWidth="1"/>
    <col min="6990" max="6990" width="8.28515625" style="18" customWidth="1"/>
    <col min="6991" max="6991" width="7.42578125" style="18" customWidth="1"/>
    <col min="6992" max="7168" width="9.140625" style="18"/>
    <col min="7169" max="7169" width="3.28515625" style="18" customWidth="1"/>
    <col min="7170" max="7170" width="5.140625" style="18" customWidth="1"/>
    <col min="7171" max="7171" width="9.5703125" style="18" customWidth="1"/>
    <col min="7172" max="7172" width="6" style="18" customWidth="1"/>
    <col min="7173" max="7173" width="3" style="18" customWidth="1"/>
    <col min="7174" max="7174" width="5.140625" style="18" customWidth="1"/>
    <col min="7175" max="7175" width="3.85546875" style="18" customWidth="1"/>
    <col min="7176" max="7176" width="5.85546875" style="18" customWidth="1"/>
    <col min="7177" max="7177" width="8.42578125" style="18" customWidth="1"/>
    <col min="7178" max="7178" width="8.85546875" style="18" customWidth="1"/>
    <col min="7179" max="7179" width="6.28515625" style="18" customWidth="1"/>
    <col min="7180" max="7181" width="7" style="18" customWidth="1"/>
    <col min="7182" max="7182" width="5.7109375" style="18" customWidth="1"/>
    <col min="7183" max="7183" width="9" style="18" customWidth="1"/>
    <col min="7184" max="7184" width="7.140625" style="18" customWidth="1"/>
    <col min="7185" max="7185" width="5.7109375" style="18" customWidth="1"/>
    <col min="7186" max="7186" width="7.140625" style="18" customWidth="1"/>
    <col min="7187" max="7187" width="7.85546875" style="18" customWidth="1"/>
    <col min="7188" max="7188" width="6.28515625" style="18" customWidth="1"/>
    <col min="7189" max="7189" width="7.5703125" style="18" customWidth="1"/>
    <col min="7190" max="7190" width="7.85546875" style="18" customWidth="1"/>
    <col min="7191" max="7191" width="5.28515625" style="18" customWidth="1"/>
    <col min="7192" max="7192" width="8.42578125" style="18" customWidth="1"/>
    <col min="7193" max="7193" width="7.85546875" style="18" customWidth="1"/>
    <col min="7194" max="7194" width="6" style="18" customWidth="1"/>
    <col min="7195" max="7195" width="8" style="18" customWidth="1"/>
    <col min="7196" max="7196" width="8.140625" style="18" customWidth="1"/>
    <col min="7197" max="7197" width="6" style="18" customWidth="1"/>
    <col min="7198" max="7198" width="7.140625" style="18" customWidth="1"/>
    <col min="7199" max="7199" width="6.85546875" style="18" customWidth="1"/>
    <col min="7200" max="7200" width="6.5703125" style="18" customWidth="1"/>
    <col min="7201" max="7201" width="9.5703125" style="18" customWidth="1"/>
    <col min="7202" max="7202" width="7.5703125" style="18" customWidth="1"/>
    <col min="7203" max="7203" width="5.7109375" style="18" customWidth="1"/>
    <col min="7204" max="7204" width="7.85546875" style="18" customWidth="1"/>
    <col min="7205" max="7205" width="6.7109375" style="18" customWidth="1"/>
    <col min="7206" max="7206" width="7.42578125" style="18" customWidth="1"/>
    <col min="7207" max="7207" width="8.28515625" style="18" customWidth="1"/>
    <col min="7208" max="7208" width="6.5703125" style="18" customWidth="1"/>
    <col min="7209" max="7209" width="5.7109375" style="18" customWidth="1"/>
    <col min="7210" max="7210" width="7.85546875" style="18" customWidth="1"/>
    <col min="7211" max="7211" width="6.42578125" style="18" customWidth="1"/>
    <col min="7212" max="7212" width="6.5703125" style="18" customWidth="1"/>
    <col min="7213" max="7213" width="6.85546875" style="18" customWidth="1"/>
    <col min="7214" max="7214" width="7" style="18" customWidth="1"/>
    <col min="7215" max="7215" width="5.85546875" style="18" customWidth="1"/>
    <col min="7216" max="7216" width="9.140625" style="18" customWidth="1"/>
    <col min="7217" max="7217" width="6.7109375" style="18" customWidth="1"/>
    <col min="7218" max="7218" width="5.7109375" style="18" customWidth="1"/>
    <col min="7219" max="7219" width="7.7109375" style="18" customWidth="1"/>
    <col min="7220" max="7220" width="8.42578125" style="18" customWidth="1"/>
    <col min="7221" max="7221" width="7.5703125" style="18" customWidth="1"/>
    <col min="7222" max="7222" width="7.140625" style="18" customWidth="1"/>
    <col min="7223" max="7224" width="6" style="18" customWidth="1"/>
    <col min="7225" max="7225" width="7.85546875" style="18" customWidth="1"/>
    <col min="7226" max="7226" width="6.85546875" style="18" customWidth="1"/>
    <col min="7227" max="7227" width="6.42578125" style="18" customWidth="1"/>
    <col min="7228" max="7228" width="8.140625" style="18" customWidth="1"/>
    <col min="7229" max="7229" width="5.85546875" style="18" customWidth="1"/>
    <col min="7230" max="7230" width="6.42578125" style="18" customWidth="1"/>
    <col min="7231" max="7231" width="8.7109375" style="18" customWidth="1"/>
    <col min="7232" max="7232" width="6.42578125" style="18" customWidth="1"/>
    <col min="7233" max="7233" width="6.85546875" style="18" customWidth="1"/>
    <col min="7234" max="7234" width="8.140625" style="18" customWidth="1"/>
    <col min="7235" max="7235" width="7" style="18" customWidth="1"/>
    <col min="7236" max="7236" width="5.28515625" style="18" customWidth="1"/>
    <col min="7237" max="7237" width="9" style="18" customWidth="1"/>
    <col min="7238" max="7238" width="9.140625" style="18"/>
    <col min="7239" max="7239" width="5.28515625" style="18" customWidth="1"/>
    <col min="7240" max="7241" width="9.140625" style="18"/>
    <col min="7242" max="7242" width="5.42578125" style="18" customWidth="1"/>
    <col min="7243" max="7244" width="9.140625" style="18"/>
    <col min="7245" max="7245" width="8.140625" style="18" customWidth="1"/>
    <col min="7246" max="7246" width="8.28515625" style="18" customWidth="1"/>
    <col min="7247" max="7247" width="7.42578125" style="18" customWidth="1"/>
    <col min="7248" max="7424" width="9.140625" style="18"/>
    <col min="7425" max="7425" width="3.28515625" style="18" customWidth="1"/>
    <col min="7426" max="7426" width="5.140625" style="18" customWidth="1"/>
    <col min="7427" max="7427" width="9.5703125" style="18" customWidth="1"/>
    <col min="7428" max="7428" width="6" style="18" customWidth="1"/>
    <col min="7429" max="7429" width="3" style="18" customWidth="1"/>
    <col min="7430" max="7430" width="5.140625" style="18" customWidth="1"/>
    <col min="7431" max="7431" width="3.85546875" style="18" customWidth="1"/>
    <col min="7432" max="7432" width="5.85546875" style="18" customWidth="1"/>
    <col min="7433" max="7433" width="8.42578125" style="18" customWidth="1"/>
    <col min="7434" max="7434" width="8.85546875" style="18" customWidth="1"/>
    <col min="7435" max="7435" width="6.28515625" style="18" customWidth="1"/>
    <col min="7436" max="7437" width="7" style="18" customWidth="1"/>
    <col min="7438" max="7438" width="5.7109375" style="18" customWidth="1"/>
    <col min="7439" max="7439" width="9" style="18" customWidth="1"/>
    <col min="7440" max="7440" width="7.140625" style="18" customWidth="1"/>
    <col min="7441" max="7441" width="5.7109375" style="18" customWidth="1"/>
    <col min="7442" max="7442" width="7.140625" style="18" customWidth="1"/>
    <col min="7443" max="7443" width="7.85546875" style="18" customWidth="1"/>
    <col min="7444" max="7444" width="6.28515625" style="18" customWidth="1"/>
    <col min="7445" max="7445" width="7.5703125" style="18" customWidth="1"/>
    <col min="7446" max="7446" width="7.85546875" style="18" customWidth="1"/>
    <col min="7447" max="7447" width="5.28515625" style="18" customWidth="1"/>
    <col min="7448" max="7448" width="8.42578125" style="18" customWidth="1"/>
    <col min="7449" max="7449" width="7.85546875" style="18" customWidth="1"/>
    <col min="7450" max="7450" width="6" style="18" customWidth="1"/>
    <col min="7451" max="7451" width="8" style="18" customWidth="1"/>
    <col min="7452" max="7452" width="8.140625" style="18" customWidth="1"/>
    <col min="7453" max="7453" width="6" style="18" customWidth="1"/>
    <col min="7454" max="7454" width="7.140625" style="18" customWidth="1"/>
    <col min="7455" max="7455" width="6.85546875" style="18" customWidth="1"/>
    <col min="7456" max="7456" width="6.5703125" style="18" customWidth="1"/>
    <col min="7457" max="7457" width="9.5703125" style="18" customWidth="1"/>
    <col min="7458" max="7458" width="7.5703125" style="18" customWidth="1"/>
    <col min="7459" max="7459" width="5.7109375" style="18" customWidth="1"/>
    <col min="7460" max="7460" width="7.85546875" style="18" customWidth="1"/>
    <col min="7461" max="7461" width="6.7109375" style="18" customWidth="1"/>
    <col min="7462" max="7462" width="7.42578125" style="18" customWidth="1"/>
    <col min="7463" max="7463" width="8.28515625" style="18" customWidth="1"/>
    <col min="7464" max="7464" width="6.5703125" style="18" customWidth="1"/>
    <col min="7465" max="7465" width="5.7109375" style="18" customWidth="1"/>
    <col min="7466" max="7466" width="7.85546875" style="18" customWidth="1"/>
    <col min="7467" max="7467" width="6.42578125" style="18" customWidth="1"/>
    <col min="7468" max="7468" width="6.5703125" style="18" customWidth="1"/>
    <col min="7469" max="7469" width="6.85546875" style="18" customWidth="1"/>
    <col min="7470" max="7470" width="7" style="18" customWidth="1"/>
    <col min="7471" max="7471" width="5.85546875" style="18" customWidth="1"/>
    <col min="7472" max="7472" width="9.140625" style="18" customWidth="1"/>
    <col min="7473" max="7473" width="6.7109375" style="18" customWidth="1"/>
    <col min="7474" max="7474" width="5.7109375" style="18" customWidth="1"/>
    <col min="7475" max="7475" width="7.7109375" style="18" customWidth="1"/>
    <col min="7476" max="7476" width="8.42578125" style="18" customWidth="1"/>
    <col min="7477" max="7477" width="7.5703125" style="18" customWidth="1"/>
    <col min="7478" max="7478" width="7.140625" style="18" customWidth="1"/>
    <col min="7479" max="7480" width="6" style="18" customWidth="1"/>
    <col min="7481" max="7481" width="7.85546875" style="18" customWidth="1"/>
    <col min="7482" max="7482" width="6.85546875" style="18" customWidth="1"/>
    <col min="7483" max="7483" width="6.42578125" style="18" customWidth="1"/>
    <col min="7484" max="7484" width="8.140625" style="18" customWidth="1"/>
    <col min="7485" max="7485" width="5.85546875" style="18" customWidth="1"/>
    <col min="7486" max="7486" width="6.42578125" style="18" customWidth="1"/>
    <col min="7487" max="7487" width="8.7109375" style="18" customWidth="1"/>
    <col min="7488" max="7488" width="6.42578125" style="18" customWidth="1"/>
    <col min="7489" max="7489" width="6.85546875" style="18" customWidth="1"/>
    <col min="7490" max="7490" width="8.140625" style="18" customWidth="1"/>
    <col min="7491" max="7491" width="7" style="18" customWidth="1"/>
    <col min="7492" max="7492" width="5.28515625" style="18" customWidth="1"/>
    <col min="7493" max="7493" width="9" style="18" customWidth="1"/>
    <col min="7494" max="7494" width="9.140625" style="18"/>
    <col min="7495" max="7495" width="5.28515625" style="18" customWidth="1"/>
    <col min="7496" max="7497" width="9.140625" style="18"/>
    <col min="7498" max="7498" width="5.42578125" style="18" customWidth="1"/>
    <col min="7499" max="7500" width="9.140625" style="18"/>
    <col min="7501" max="7501" width="8.140625" style="18" customWidth="1"/>
    <col min="7502" max="7502" width="8.28515625" style="18" customWidth="1"/>
    <col min="7503" max="7503" width="7.42578125" style="18" customWidth="1"/>
    <col min="7504" max="7680" width="9.140625" style="18"/>
    <col min="7681" max="7681" width="3.28515625" style="18" customWidth="1"/>
    <col min="7682" max="7682" width="5.140625" style="18" customWidth="1"/>
    <col min="7683" max="7683" width="9.5703125" style="18" customWidth="1"/>
    <col min="7684" max="7684" width="6" style="18" customWidth="1"/>
    <col min="7685" max="7685" width="3" style="18" customWidth="1"/>
    <col min="7686" max="7686" width="5.140625" style="18" customWidth="1"/>
    <col min="7687" max="7687" width="3.85546875" style="18" customWidth="1"/>
    <col min="7688" max="7688" width="5.85546875" style="18" customWidth="1"/>
    <col min="7689" max="7689" width="8.42578125" style="18" customWidth="1"/>
    <col min="7690" max="7690" width="8.85546875" style="18" customWidth="1"/>
    <col min="7691" max="7691" width="6.28515625" style="18" customWidth="1"/>
    <col min="7692" max="7693" width="7" style="18" customWidth="1"/>
    <col min="7694" max="7694" width="5.7109375" style="18" customWidth="1"/>
    <col min="7695" max="7695" width="9" style="18" customWidth="1"/>
    <col min="7696" max="7696" width="7.140625" style="18" customWidth="1"/>
    <col min="7697" max="7697" width="5.7109375" style="18" customWidth="1"/>
    <col min="7698" max="7698" width="7.140625" style="18" customWidth="1"/>
    <col min="7699" max="7699" width="7.85546875" style="18" customWidth="1"/>
    <col min="7700" max="7700" width="6.28515625" style="18" customWidth="1"/>
    <col min="7701" max="7701" width="7.5703125" style="18" customWidth="1"/>
    <col min="7702" max="7702" width="7.85546875" style="18" customWidth="1"/>
    <col min="7703" max="7703" width="5.28515625" style="18" customWidth="1"/>
    <col min="7704" max="7704" width="8.42578125" style="18" customWidth="1"/>
    <col min="7705" max="7705" width="7.85546875" style="18" customWidth="1"/>
    <col min="7706" max="7706" width="6" style="18" customWidth="1"/>
    <col min="7707" max="7707" width="8" style="18" customWidth="1"/>
    <col min="7708" max="7708" width="8.140625" style="18" customWidth="1"/>
    <col min="7709" max="7709" width="6" style="18" customWidth="1"/>
    <col min="7710" max="7710" width="7.140625" style="18" customWidth="1"/>
    <col min="7711" max="7711" width="6.85546875" style="18" customWidth="1"/>
    <col min="7712" max="7712" width="6.5703125" style="18" customWidth="1"/>
    <col min="7713" max="7713" width="9.5703125" style="18" customWidth="1"/>
    <col min="7714" max="7714" width="7.5703125" style="18" customWidth="1"/>
    <col min="7715" max="7715" width="5.7109375" style="18" customWidth="1"/>
    <col min="7716" max="7716" width="7.85546875" style="18" customWidth="1"/>
    <col min="7717" max="7717" width="6.7109375" style="18" customWidth="1"/>
    <col min="7718" max="7718" width="7.42578125" style="18" customWidth="1"/>
    <col min="7719" max="7719" width="8.28515625" style="18" customWidth="1"/>
    <col min="7720" max="7720" width="6.5703125" style="18" customWidth="1"/>
    <col min="7721" max="7721" width="5.7109375" style="18" customWidth="1"/>
    <col min="7722" max="7722" width="7.85546875" style="18" customWidth="1"/>
    <col min="7723" max="7723" width="6.42578125" style="18" customWidth="1"/>
    <col min="7724" max="7724" width="6.5703125" style="18" customWidth="1"/>
    <col min="7725" max="7725" width="6.85546875" style="18" customWidth="1"/>
    <col min="7726" max="7726" width="7" style="18" customWidth="1"/>
    <col min="7727" max="7727" width="5.85546875" style="18" customWidth="1"/>
    <col min="7728" max="7728" width="9.140625" style="18" customWidth="1"/>
    <col min="7729" max="7729" width="6.7109375" style="18" customWidth="1"/>
    <col min="7730" max="7730" width="5.7109375" style="18" customWidth="1"/>
    <col min="7731" max="7731" width="7.7109375" style="18" customWidth="1"/>
    <col min="7732" max="7732" width="8.42578125" style="18" customWidth="1"/>
    <col min="7733" max="7733" width="7.5703125" style="18" customWidth="1"/>
    <col min="7734" max="7734" width="7.140625" style="18" customWidth="1"/>
    <col min="7735" max="7736" width="6" style="18" customWidth="1"/>
    <col min="7737" max="7737" width="7.85546875" style="18" customWidth="1"/>
    <col min="7738" max="7738" width="6.85546875" style="18" customWidth="1"/>
    <col min="7739" max="7739" width="6.42578125" style="18" customWidth="1"/>
    <col min="7740" max="7740" width="8.140625" style="18" customWidth="1"/>
    <col min="7741" max="7741" width="5.85546875" style="18" customWidth="1"/>
    <col min="7742" max="7742" width="6.42578125" style="18" customWidth="1"/>
    <col min="7743" max="7743" width="8.7109375" style="18" customWidth="1"/>
    <col min="7744" max="7744" width="6.42578125" style="18" customWidth="1"/>
    <col min="7745" max="7745" width="6.85546875" style="18" customWidth="1"/>
    <col min="7746" max="7746" width="8.140625" style="18" customWidth="1"/>
    <col min="7747" max="7747" width="7" style="18" customWidth="1"/>
    <col min="7748" max="7748" width="5.28515625" style="18" customWidth="1"/>
    <col min="7749" max="7749" width="9" style="18" customWidth="1"/>
    <col min="7750" max="7750" width="9.140625" style="18"/>
    <col min="7751" max="7751" width="5.28515625" style="18" customWidth="1"/>
    <col min="7752" max="7753" width="9.140625" style="18"/>
    <col min="7754" max="7754" width="5.42578125" style="18" customWidth="1"/>
    <col min="7755" max="7756" width="9.140625" style="18"/>
    <col min="7757" max="7757" width="8.140625" style="18" customWidth="1"/>
    <col min="7758" max="7758" width="8.28515625" style="18" customWidth="1"/>
    <col min="7759" max="7759" width="7.42578125" style="18" customWidth="1"/>
    <col min="7760" max="7936" width="9.140625" style="18"/>
    <col min="7937" max="7937" width="3.28515625" style="18" customWidth="1"/>
    <col min="7938" max="7938" width="5.140625" style="18" customWidth="1"/>
    <col min="7939" max="7939" width="9.5703125" style="18" customWidth="1"/>
    <col min="7940" max="7940" width="6" style="18" customWidth="1"/>
    <col min="7941" max="7941" width="3" style="18" customWidth="1"/>
    <col min="7942" max="7942" width="5.140625" style="18" customWidth="1"/>
    <col min="7943" max="7943" width="3.85546875" style="18" customWidth="1"/>
    <col min="7944" max="7944" width="5.85546875" style="18" customWidth="1"/>
    <col min="7945" max="7945" width="8.42578125" style="18" customWidth="1"/>
    <col min="7946" max="7946" width="8.85546875" style="18" customWidth="1"/>
    <col min="7947" max="7947" width="6.28515625" style="18" customWidth="1"/>
    <col min="7948" max="7949" width="7" style="18" customWidth="1"/>
    <col min="7950" max="7950" width="5.7109375" style="18" customWidth="1"/>
    <col min="7951" max="7951" width="9" style="18" customWidth="1"/>
    <col min="7952" max="7952" width="7.140625" style="18" customWidth="1"/>
    <col min="7953" max="7953" width="5.7109375" style="18" customWidth="1"/>
    <col min="7954" max="7954" width="7.140625" style="18" customWidth="1"/>
    <col min="7955" max="7955" width="7.85546875" style="18" customWidth="1"/>
    <col min="7956" max="7956" width="6.28515625" style="18" customWidth="1"/>
    <col min="7957" max="7957" width="7.5703125" style="18" customWidth="1"/>
    <col min="7958" max="7958" width="7.85546875" style="18" customWidth="1"/>
    <col min="7959" max="7959" width="5.28515625" style="18" customWidth="1"/>
    <col min="7960" max="7960" width="8.42578125" style="18" customWidth="1"/>
    <col min="7961" max="7961" width="7.85546875" style="18" customWidth="1"/>
    <col min="7962" max="7962" width="6" style="18" customWidth="1"/>
    <col min="7963" max="7963" width="8" style="18" customWidth="1"/>
    <col min="7964" max="7964" width="8.140625" style="18" customWidth="1"/>
    <col min="7965" max="7965" width="6" style="18" customWidth="1"/>
    <col min="7966" max="7966" width="7.140625" style="18" customWidth="1"/>
    <col min="7967" max="7967" width="6.85546875" style="18" customWidth="1"/>
    <col min="7968" max="7968" width="6.5703125" style="18" customWidth="1"/>
    <col min="7969" max="7969" width="9.5703125" style="18" customWidth="1"/>
    <col min="7970" max="7970" width="7.5703125" style="18" customWidth="1"/>
    <col min="7971" max="7971" width="5.7109375" style="18" customWidth="1"/>
    <col min="7972" max="7972" width="7.85546875" style="18" customWidth="1"/>
    <col min="7973" max="7973" width="6.7109375" style="18" customWidth="1"/>
    <col min="7974" max="7974" width="7.42578125" style="18" customWidth="1"/>
    <col min="7975" max="7975" width="8.28515625" style="18" customWidth="1"/>
    <col min="7976" max="7976" width="6.5703125" style="18" customWidth="1"/>
    <col min="7977" max="7977" width="5.7109375" style="18" customWidth="1"/>
    <col min="7978" max="7978" width="7.85546875" style="18" customWidth="1"/>
    <col min="7979" max="7979" width="6.42578125" style="18" customWidth="1"/>
    <col min="7980" max="7980" width="6.5703125" style="18" customWidth="1"/>
    <col min="7981" max="7981" width="6.85546875" style="18" customWidth="1"/>
    <col min="7982" max="7982" width="7" style="18" customWidth="1"/>
    <col min="7983" max="7983" width="5.85546875" style="18" customWidth="1"/>
    <col min="7984" max="7984" width="9.140625" style="18" customWidth="1"/>
    <col min="7985" max="7985" width="6.7109375" style="18" customWidth="1"/>
    <col min="7986" max="7986" width="5.7109375" style="18" customWidth="1"/>
    <col min="7987" max="7987" width="7.7109375" style="18" customWidth="1"/>
    <col min="7988" max="7988" width="8.42578125" style="18" customWidth="1"/>
    <col min="7989" max="7989" width="7.5703125" style="18" customWidth="1"/>
    <col min="7990" max="7990" width="7.140625" style="18" customWidth="1"/>
    <col min="7991" max="7992" width="6" style="18" customWidth="1"/>
    <col min="7993" max="7993" width="7.85546875" style="18" customWidth="1"/>
    <col min="7994" max="7994" width="6.85546875" style="18" customWidth="1"/>
    <col min="7995" max="7995" width="6.42578125" style="18" customWidth="1"/>
    <col min="7996" max="7996" width="8.140625" style="18" customWidth="1"/>
    <col min="7997" max="7997" width="5.85546875" style="18" customWidth="1"/>
    <col min="7998" max="7998" width="6.42578125" style="18" customWidth="1"/>
    <col min="7999" max="7999" width="8.7109375" style="18" customWidth="1"/>
    <col min="8000" max="8000" width="6.42578125" style="18" customWidth="1"/>
    <col min="8001" max="8001" width="6.85546875" style="18" customWidth="1"/>
    <col min="8002" max="8002" width="8.140625" style="18" customWidth="1"/>
    <col min="8003" max="8003" width="7" style="18" customWidth="1"/>
    <col min="8004" max="8004" width="5.28515625" style="18" customWidth="1"/>
    <col min="8005" max="8005" width="9" style="18" customWidth="1"/>
    <col min="8006" max="8006" width="9.140625" style="18"/>
    <col min="8007" max="8007" width="5.28515625" style="18" customWidth="1"/>
    <col min="8008" max="8009" width="9.140625" style="18"/>
    <col min="8010" max="8010" width="5.42578125" style="18" customWidth="1"/>
    <col min="8011" max="8012" width="9.140625" style="18"/>
    <col min="8013" max="8013" width="8.140625" style="18" customWidth="1"/>
    <col min="8014" max="8014" width="8.28515625" style="18" customWidth="1"/>
    <col min="8015" max="8015" width="7.42578125" style="18" customWidth="1"/>
    <col min="8016" max="8192" width="9.140625" style="18"/>
    <col min="8193" max="8193" width="3.28515625" style="18" customWidth="1"/>
    <col min="8194" max="8194" width="5.140625" style="18" customWidth="1"/>
    <col min="8195" max="8195" width="9.5703125" style="18" customWidth="1"/>
    <col min="8196" max="8196" width="6" style="18" customWidth="1"/>
    <col min="8197" max="8197" width="3" style="18" customWidth="1"/>
    <col min="8198" max="8198" width="5.140625" style="18" customWidth="1"/>
    <col min="8199" max="8199" width="3.85546875" style="18" customWidth="1"/>
    <col min="8200" max="8200" width="5.85546875" style="18" customWidth="1"/>
    <col min="8201" max="8201" width="8.42578125" style="18" customWidth="1"/>
    <col min="8202" max="8202" width="8.85546875" style="18" customWidth="1"/>
    <col min="8203" max="8203" width="6.28515625" style="18" customWidth="1"/>
    <col min="8204" max="8205" width="7" style="18" customWidth="1"/>
    <col min="8206" max="8206" width="5.7109375" style="18" customWidth="1"/>
    <col min="8207" max="8207" width="9" style="18" customWidth="1"/>
    <col min="8208" max="8208" width="7.140625" style="18" customWidth="1"/>
    <col min="8209" max="8209" width="5.7109375" style="18" customWidth="1"/>
    <col min="8210" max="8210" width="7.140625" style="18" customWidth="1"/>
    <col min="8211" max="8211" width="7.85546875" style="18" customWidth="1"/>
    <col min="8212" max="8212" width="6.28515625" style="18" customWidth="1"/>
    <col min="8213" max="8213" width="7.5703125" style="18" customWidth="1"/>
    <col min="8214" max="8214" width="7.85546875" style="18" customWidth="1"/>
    <col min="8215" max="8215" width="5.28515625" style="18" customWidth="1"/>
    <col min="8216" max="8216" width="8.42578125" style="18" customWidth="1"/>
    <col min="8217" max="8217" width="7.85546875" style="18" customWidth="1"/>
    <col min="8218" max="8218" width="6" style="18" customWidth="1"/>
    <col min="8219" max="8219" width="8" style="18" customWidth="1"/>
    <col min="8220" max="8220" width="8.140625" style="18" customWidth="1"/>
    <col min="8221" max="8221" width="6" style="18" customWidth="1"/>
    <col min="8222" max="8222" width="7.140625" style="18" customWidth="1"/>
    <col min="8223" max="8223" width="6.85546875" style="18" customWidth="1"/>
    <col min="8224" max="8224" width="6.5703125" style="18" customWidth="1"/>
    <col min="8225" max="8225" width="9.5703125" style="18" customWidth="1"/>
    <col min="8226" max="8226" width="7.5703125" style="18" customWidth="1"/>
    <col min="8227" max="8227" width="5.7109375" style="18" customWidth="1"/>
    <col min="8228" max="8228" width="7.85546875" style="18" customWidth="1"/>
    <col min="8229" max="8229" width="6.7109375" style="18" customWidth="1"/>
    <col min="8230" max="8230" width="7.42578125" style="18" customWidth="1"/>
    <col min="8231" max="8231" width="8.28515625" style="18" customWidth="1"/>
    <col min="8232" max="8232" width="6.5703125" style="18" customWidth="1"/>
    <col min="8233" max="8233" width="5.7109375" style="18" customWidth="1"/>
    <col min="8234" max="8234" width="7.85546875" style="18" customWidth="1"/>
    <col min="8235" max="8235" width="6.42578125" style="18" customWidth="1"/>
    <col min="8236" max="8236" width="6.5703125" style="18" customWidth="1"/>
    <col min="8237" max="8237" width="6.85546875" style="18" customWidth="1"/>
    <col min="8238" max="8238" width="7" style="18" customWidth="1"/>
    <col min="8239" max="8239" width="5.85546875" style="18" customWidth="1"/>
    <col min="8240" max="8240" width="9.140625" style="18" customWidth="1"/>
    <col min="8241" max="8241" width="6.7109375" style="18" customWidth="1"/>
    <col min="8242" max="8242" width="5.7109375" style="18" customWidth="1"/>
    <col min="8243" max="8243" width="7.7109375" style="18" customWidth="1"/>
    <col min="8244" max="8244" width="8.42578125" style="18" customWidth="1"/>
    <col min="8245" max="8245" width="7.5703125" style="18" customWidth="1"/>
    <col min="8246" max="8246" width="7.140625" style="18" customWidth="1"/>
    <col min="8247" max="8248" width="6" style="18" customWidth="1"/>
    <col min="8249" max="8249" width="7.85546875" style="18" customWidth="1"/>
    <col min="8250" max="8250" width="6.85546875" style="18" customWidth="1"/>
    <col min="8251" max="8251" width="6.42578125" style="18" customWidth="1"/>
    <col min="8252" max="8252" width="8.140625" style="18" customWidth="1"/>
    <col min="8253" max="8253" width="5.85546875" style="18" customWidth="1"/>
    <col min="8254" max="8254" width="6.42578125" style="18" customWidth="1"/>
    <col min="8255" max="8255" width="8.7109375" style="18" customWidth="1"/>
    <col min="8256" max="8256" width="6.42578125" style="18" customWidth="1"/>
    <col min="8257" max="8257" width="6.85546875" style="18" customWidth="1"/>
    <col min="8258" max="8258" width="8.140625" style="18" customWidth="1"/>
    <col min="8259" max="8259" width="7" style="18" customWidth="1"/>
    <col min="8260" max="8260" width="5.28515625" style="18" customWidth="1"/>
    <col min="8261" max="8261" width="9" style="18" customWidth="1"/>
    <col min="8262" max="8262" width="9.140625" style="18"/>
    <col min="8263" max="8263" width="5.28515625" style="18" customWidth="1"/>
    <col min="8264" max="8265" width="9.140625" style="18"/>
    <col min="8266" max="8266" width="5.42578125" style="18" customWidth="1"/>
    <col min="8267" max="8268" width="9.140625" style="18"/>
    <col min="8269" max="8269" width="8.140625" style="18" customWidth="1"/>
    <col min="8270" max="8270" width="8.28515625" style="18" customWidth="1"/>
    <col min="8271" max="8271" width="7.42578125" style="18" customWidth="1"/>
    <col min="8272" max="8448" width="9.140625" style="18"/>
    <col min="8449" max="8449" width="3.28515625" style="18" customWidth="1"/>
    <col min="8450" max="8450" width="5.140625" style="18" customWidth="1"/>
    <col min="8451" max="8451" width="9.5703125" style="18" customWidth="1"/>
    <col min="8452" max="8452" width="6" style="18" customWidth="1"/>
    <col min="8453" max="8453" width="3" style="18" customWidth="1"/>
    <col min="8454" max="8454" width="5.140625" style="18" customWidth="1"/>
    <col min="8455" max="8455" width="3.85546875" style="18" customWidth="1"/>
    <col min="8456" max="8456" width="5.85546875" style="18" customWidth="1"/>
    <col min="8457" max="8457" width="8.42578125" style="18" customWidth="1"/>
    <col min="8458" max="8458" width="8.85546875" style="18" customWidth="1"/>
    <col min="8459" max="8459" width="6.28515625" style="18" customWidth="1"/>
    <col min="8460" max="8461" width="7" style="18" customWidth="1"/>
    <col min="8462" max="8462" width="5.7109375" style="18" customWidth="1"/>
    <col min="8463" max="8463" width="9" style="18" customWidth="1"/>
    <col min="8464" max="8464" width="7.140625" style="18" customWidth="1"/>
    <col min="8465" max="8465" width="5.7109375" style="18" customWidth="1"/>
    <col min="8466" max="8466" width="7.140625" style="18" customWidth="1"/>
    <col min="8467" max="8467" width="7.85546875" style="18" customWidth="1"/>
    <col min="8468" max="8468" width="6.28515625" style="18" customWidth="1"/>
    <col min="8469" max="8469" width="7.5703125" style="18" customWidth="1"/>
    <col min="8470" max="8470" width="7.85546875" style="18" customWidth="1"/>
    <col min="8471" max="8471" width="5.28515625" style="18" customWidth="1"/>
    <col min="8472" max="8472" width="8.42578125" style="18" customWidth="1"/>
    <col min="8473" max="8473" width="7.85546875" style="18" customWidth="1"/>
    <col min="8474" max="8474" width="6" style="18" customWidth="1"/>
    <col min="8475" max="8475" width="8" style="18" customWidth="1"/>
    <col min="8476" max="8476" width="8.140625" style="18" customWidth="1"/>
    <col min="8477" max="8477" width="6" style="18" customWidth="1"/>
    <col min="8478" max="8478" width="7.140625" style="18" customWidth="1"/>
    <col min="8479" max="8479" width="6.85546875" style="18" customWidth="1"/>
    <col min="8480" max="8480" width="6.5703125" style="18" customWidth="1"/>
    <col min="8481" max="8481" width="9.5703125" style="18" customWidth="1"/>
    <col min="8482" max="8482" width="7.5703125" style="18" customWidth="1"/>
    <col min="8483" max="8483" width="5.7109375" style="18" customWidth="1"/>
    <col min="8484" max="8484" width="7.85546875" style="18" customWidth="1"/>
    <col min="8485" max="8485" width="6.7109375" style="18" customWidth="1"/>
    <col min="8486" max="8486" width="7.42578125" style="18" customWidth="1"/>
    <col min="8487" max="8487" width="8.28515625" style="18" customWidth="1"/>
    <col min="8488" max="8488" width="6.5703125" style="18" customWidth="1"/>
    <col min="8489" max="8489" width="5.7109375" style="18" customWidth="1"/>
    <col min="8490" max="8490" width="7.85546875" style="18" customWidth="1"/>
    <col min="8491" max="8491" width="6.42578125" style="18" customWidth="1"/>
    <col min="8492" max="8492" width="6.5703125" style="18" customWidth="1"/>
    <col min="8493" max="8493" width="6.85546875" style="18" customWidth="1"/>
    <col min="8494" max="8494" width="7" style="18" customWidth="1"/>
    <col min="8495" max="8495" width="5.85546875" style="18" customWidth="1"/>
    <col min="8496" max="8496" width="9.140625" style="18" customWidth="1"/>
    <col min="8497" max="8497" width="6.7109375" style="18" customWidth="1"/>
    <col min="8498" max="8498" width="5.7109375" style="18" customWidth="1"/>
    <col min="8499" max="8499" width="7.7109375" style="18" customWidth="1"/>
    <col min="8500" max="8500" width="8.42578125" style="18" customWidth="1"/>
    <col min="8501" max="8501" width="7.5703125" style="18" customWidth="1"/>
    <col min="8502" max="8502" width="7.140625" style="18" customWidth="1"/>
    <col min="8503" max="8504" width="6" style="18" customWidth="1"/>
    <col min="8505" max="8505" width="7.85546875" style="18" customWidth="1"/>
    <col min="8506" max="8506" width="6.85546875" style="18" customWidth="1"/>
    <col min="8507" max="8507" width="6.42578125" style="18" customWidth="1"/>
    <col min="8508" max="8508" width="8.140625" style="18" customWidth="1"/>
    <col min="8509" max="8509" width="5.85546875" style="18" customWidth="1"/>
    <col min="8510" max="8510" width="6.42578125" style="18" customWidth="1"/>
    <col min="8511" max="8511" width="8.7109375" style="18" customWidth="1"/>
    <col min="8512" max="8512" width="6.42578125" style="18" customWidth="1"/>
    <col min="8513" max="8513" width="6.85546875" style="18" customWidth="1"/>
    <col min="8514" max="8514" width="8.140625" style="18" customWidth="1"/>
    <col min="8515" max="8515" width="7" style="18" customWidth="1"/>
    <col min="8516" max="8516" width="5.28515625" style="18" customWidth="1"/>
    <col min="8517" max="8517" width="9" style="18" customWidth="1"/>
    <col min="8518" max="8518" width="9.140625" style="18"/>
    <col min="8519" max="8519" width="5.28515625" style="18" customWidth="1"/>
    <col min="8520" max="8521" width="9.140625" style="18"/>
    <col min="8522" max="8522" width="5.42578125" style="18" customWidth="1"/>
    <col min="8523" max="8524" width="9.140625" style="18"/>
    <col min="8525" max="8525" width="8.140625" style="18" customWidth="1"/>
    <col min="8526" max="8526" width="8.28515625" style="18" customWidth="1"/>
    <col min="8527" max="8527" width="7.42578125" style="18" customWidth="1"/>
    <col min="8528" max="8704" width="9.140625" style="18"/>
    <col min="8705" max="8705" width="3.28515625" style="18" customWidth="1"/>
    <col min="8706" max="8706" width="5.140625" style="18" customWidth="1"/>
    <col min="8707" max="8707" width="9.5703125" style="18" customWidth="1"/>
    <col min="8708" max="8708" width="6" style="18" customWidth="1"/>
    <col min="8709" max="8709" width="3" style="18" customWidth="1"/>
    <col min="8710" max="8710" width="5.140625" style="18" customWidth="1"/>
    <col min="8711" max="8711" width="3.85546875" style="18" customWidth="1"/>
    <col min="8712" max="8712" width="5.85546875" style="18" customWidth="1"/>
    <col min="8713" max="8713" width="8.42578125" style="18" customWidth="1"/>
    <col min="8714" max="8714" width="8.85546875" style="18" customWidth="1"/>
    <col min="8715" max="8715" width="6.28515625" style="18" customWidth="1"/>
    <col min="8716" max="8717" width="7" style="18" customWidth="1"/>
    <col min="8718" max="8718" width="5.7109375" style="18" customWidth="1"/>
    <col min="8719" max="8719" width="9" style="18" customWidth="1"/>
    <col min="8720" max="8720" width="7.140625" style="18" customWidth="1"/>
    <col min="8721" max="8721" width="5.7109375" style="18" customWidth="1"/>
    <col min="8722" max="8722" width="7.140625" style="18" customWidth="1"/>
    <col min="8723" max="8723" width="7.85546875" style="18" customWidth="1"/>
    <col min="8724" max="8724" width="6.28515625" style="18" customWidth="1"/>
    <col min="8725" max="8725" width="7.5703125" style="18" customWidth="1"/>
    <col min="8726" max="8726" width="7.85546875" style="18" customWidth="1"/>
    <col min="8727" max="8727" width="5.28515625" style="18" customWidth="1"/>
    <col min="8728" max="8728" width="8.42578125" style="18" customWidth="1"/>
    <col min="8729" max="8729" width="7.85546875" style="18" customWidth="1"/>
    <col min="8730" max="8730" width="6" style="18" customWidth="1"/>
    <col min="8731" max="8731" width="8" style="18" customWidth="1"/>
    <col min="8732" max="8732" width="8.140625" style="18" customWidth="1"/>
    <col min="8733" max="8733" width="6" style="18" customWidth="1"/>
    <col min="8734" max="8734" width="7.140625" style="18" customWidth="1"/>
    <col min="8735" max="8735" width="6.85546875" style="18" customWidth="1"/>
    <col min="8736" max="8736" width="6.5703125" style="18" customWidth="1"/>
    <col min="8737" max="8737" width="9.5703125" style="18" customWidth="1"/>
    <col min="8738" max="8738" width="7.5703125" style="18" customWidth="1"/>
    <col min="8739" max="8739" width="5.7109375" style="18" customWidth="1"/>
    <col min="8740" max="8740" width="7.85546875" style="18" customWidth="1"/>
    <col min="8741" max="8741" width="6.7109375" style="18" customWidth="1"/>
    <col min="8742" max="8742" width="7.42578125" style="18" customWidth="1"/>
    <col min="8743" max="8743" width="8.28515625" style="18" customWidth="1"/>
    <col min="8744" max="8744" width="6.5703125" style="18" customWidth="1"/>
    <col min="8745" max="8745" width="5.7109375" style="18" customWidth="1"/>
    <col min="8746" max="8746" width="7.85546875" style="18" customWidth="1"/>
    <col min="8747" max="8747" width="6.42578125" style="18" customWidth="1"/>
    <col min="8748" max="8748" width="6.5703125" style="18" customWidth="1"/>
    <col min="8749" max="8749" width="6.85546875" style="18" customWidth="1"/>
    <col min="8750" max="8750" width="7" style="18" customWidth="1"/>
    <col min="8751" max="8751" width="5.85546875" style="18" customWidth="1"/>
    <col min="8752" max="8752" width="9.140625" style="18" customWidth="1"/>
    <col min="8753" max="8753" width="6.7109375" style="18" customWidth="1"/>
    <col min="8754" max="8754" width="5.7109375" style="18" customWidth="1"/>
    <col min="8755" max="8755" width="7.7109375" style="18" customWidth="1"/>
    <col min="8756" max="8756" width="8.42578125" style="18" customWidth="1"/>
    <col min="8757" max="8757" width="7.5703125" style="18" customWidth="1"/>
    <col min="8758" max="8758" width="7.140625" style="18" customWidth="1"/>
    <col min="8759" max="8760" width="6" style="18" customWidth="1"/>
    <col min="8761" max="8761" width="7.85546875" style="18" customWidth="1"/>
    <col min="8762" max="8762" width="6.85546875" style="18" customWidth="1"/>
    <col min="8763" max="8763" width="6.42578125" style="18" customWidth="1"/>
    <col min="8764" max="8764" width="8.140625" style="18" customWidth="1"/>
    <col min="8765" max="8765" width="5.85546875" style="18" customWidth="1"/>
    <col min="8766" max="8766" width="6.42578125" style="18" customWidth="1"/>
    <col min="8767" max="8767" width="8.7109375" style="18" customWidth="1"/>
    <col min="8768" max="8768" width="6.42578125" style="18" customWidth="1"/>
    <col min="8769" max="8769" width="6.85546875" style="18" customWidth="1"/>
    <col min="8770" max="8770" width="8.140625" style="18" customWidth="1"/>
    <col min="8771" max="8771" width="7" style="18" customWidth="1"/>
    <col min="8772" max="8772" width="5.28515625" style="18" customWidth="1"/>
    <col min="8773" max="8773" width="9" style="18" customWidth="1"/>
    <col min="8774" max="8774" width="9.140625" style="18"/>
    <col min="8775" max="8775" width="5.28515625" style="18" customWidth="1"/>
    <col min="8776" max="8777" width="9.140625" style="18"/>
    <col min="8778" max="8778" width="5.42578125" style="18" customWidth="1"/>
    <col min="8779" max="8780" width="9.140625" style="18"/>
    <col min="8781" max="8781" width="8.140625" style="18" customWidth="1"/>
    <col min="8782" max="8782" width="8.28515625" style="18" customWidth="1"/>
    <col min="8783" max="8783" width="7.42578125" style="18" customWidth="1"/>
    <col min="8784" max="8960" width="9.140625" style="18"/>
    <col min="8961" max="8961" width="3.28515625" style="18" customWidth="1"/>
    <col min="8962" max="8962" width="5.140625" style="18" customWidth="1"/>
    <col min="8963" max="8963" width="9.5703125" style="18" customWidth="1"/>
    <col min="8964" max="8964" width="6" style="18" customWidth="1"/>
    <col min="8965" max="8965" width="3" style="18" customWidth="1"/>
    <col min="8966" max="8966" width="5.140625" style="18" customWidth="1"/>
    <col min="8967" max="8967" width="3.85546875" style="18" customWidth="1"/>
    <col min="8968" max="8968" width="5.85546875" style="18" customWidth="1"/>
    <col min="8969" max="8969" width="8.42578125" style="18" customWidth="1"/>
    <col min="8970" max="8970" width="8.85546875" style="18" customWidth="1"/>
    <col min="8971" max="8971" width="6.28515625" style="18" customWidth="1"/>
    <col min="8972" max="8973" width="7" style="18" customWidth="1"/>
    <col min="8974" max="8974" width="5.7109375" style="18" customWidth="1"/>
    <col min="8975" max="8975" width="9" style="18" customWidth="1"/>
    <col min="8976" max="8976" width="7.140625" style="18" customWidth="1"/>
    <col min="8977" max="8977" width="5.7109375" style="18" customWidth="1"/>
    <col min="8978" max="8978" width="7.140625" style="18" customWidth="1"/>
    <col min="8979" max="8979" width="7.85546875" style="18" customWidth="1"/>
    <col min="8980" max="8980" width="6.28515625" style="18" customWidth="1"/>
    <col min="8981" max="8981" width="7.5703125" style="18" customWidth="1"/>
    <col min="8982" max="8982" width="7.85546875" style="18" customWidth="1"/>
    <col min="8983" max="8983" width="5.28515625" style="18" customWidth="1"/>
    <col min="8984" max="8984" width="8.42578125" style="18" customWidth="1"/>
    <col min="8985" max="8985" width="7.85546875" style="18" customWidth="1"/>
    <col min="8986" max="8986" width="6" style="18" customWidth="1"/>
    <col min="8987" max="8987" width="8" style="18" customWidth="1"/>
    <col min="8988" max="8988" width="8.140625" style="18" customWidth="1"/>
    <col min="8989" max="8989" width="6" style="18" customWidth="1"/>
    <col min="8990" max="8990" width="7.140625" style="18" customWidth="1"/>
    <col min="8991" max="8991" width="6.85546875" style="18" customWidth="1"/>
    <col min="8992" max="8992" width="6.5703125" style="18" customWidth="1"/>
    <col min="8993" max="8993" width="9.5703125" style="18" customWidth="1"/>
    <col min="8994" max="8994" width="7.5703125" style="18" customWidth="1"/>
    <col min="8995" max="8995" width="5.7109375" style="18" customWidth="1"/>
    <col min="8996" max="8996" width="7.85546875" style="18" customWidth="1"/>
    <col min="8997" max="8997" width="6.7109375" style="18" customWidth="1"/>
    <col min="8998" max="8998" width="7.42578125" style="18" customWidth="1"/>
    <col min="8999" max="8999" width="8.28515625" style="18" customWidth="1"/>
    <col min="9000" max="9000" width="6.5703125" style="18" customWidth="1"/>
    <col min="9001" max="9001" width="5.7109375" style="18" customWidth="1"/>
    <col min="9002" max="9002" width="7.85546875" style="18" customWidth="1"/>
    <col min="9003" max="9003" width="6.42578125" style="18" customWidth="1"/>
    <col min="9004" max="9004" width="6.5703125" style="18" customWidth="1"/>
    <col min="9005" max="9005" width="6.85546875" style="18" customWidth="1"/>
    <col min="9006" max="9006" width="7" style="18" customWidth="1"/>
    <col min="9007" max="9007" width="5.85546875" style="18" customWidth="1"/>
    <col min="9008" max="9008" width="9.140625" style="18" customWidth="1"/>
    <col min="9009" max="9009" width="6.7109375" style="18" customWidth="1"/>
    <col min="9010" max="9010" width="5.7109375" style="18" customWidth="1"/>
    <col min="9011" max="9011" width="7.7109375" style="18" customWidth="1"/>
    <col min="9012" max="9012" width="8.42578125" style="18" customWidth="1"/>
    <col min="9013" max="9013" width="7.5703125" style="18" customWidth="1"/>
    <col min="9014" max="9014" width="7.140625" style="18" customWidth="1"/>
    <col min="9015" max="9016" width="6" style="18" customWidth="1"/>
    <col min="9017" max="9017" width="7.85546875" style="18" customWidth="1"/>
    <col min="9018" max="9018" width="6.85546875" style="18" customWidth="1"/>
    <col min="9019" max="9019" width="6.42578125" style="18" customWidth="1"/>
    <col min="9020" max="9020" width="8.140625" style="18" customWidth="1"/>
    <col min="9021" max="9021" width="5.85546875" style="18" customWidth="1"/>
    <col min="9022" max="9022" width="6.42578125" style="18" customWidth="1"/>
    <col min="9023" max="9023" width="8.7109375" style="18" customWidth="1"/>
    <col min="9024" max="9024" width="6.42578125" style="18" customWidth="1"/>
    <col min="9025" max="9025" width="6.85546875" style="18" customWidth="1"/>
    <col min="9026" max="9026" width="8.140625" style="18" customWidth="1"/>
    <col min="9027" max="9027" width="7" style="18" customWidth="1"/>
    <col min="9028" max="9028" width="5.28515625" style="18" customWidth="1"/>
    <col min="9029" max="9029" width="9" style="18" customWidth="1"/>
    <col min="9030" max="9030" width="9.140625" style="18"/>
    <col min="9031" max="9031" width="5.28515625" style="18" customWidth="1"/>
    <col min="9032" max="9033" width="9.140625" style="18"/>
    <col min="9034" max="9034" width="5.42578125" style="18" customWidth="1"/>
    <col min="9035" max="9036" width="9.140625" style="18"/>
    <col min="9037" max="9037" width="8.140625" style="18" customWidth="1"/>
    <col min="9038" max="9038" width="8.28515625" style="18" customWidth="1"/>
    <col min="9039" max="9039" width="7.42578125" style="18" customWidth="1"/>
    <col min="9040" max="9216" width="9.140625" style="18"/>
    <col min="9217" max="9217" width="3.28515625" style="18" customWidth="1"/>
    <col min="9218" max="9218" width="5.140625" style="18" customWidth="1"/>
    <col min="9219" max="9219" width="9.5703125" style="18" customWidth="1"/>
    <col min="9220" max="9220" width="6" style="18" customWidth="1"/>
    <col min="9221" max="9221" width="3" style="18" customWidth="1"/>
    <col min="9222" max="9222" width="5.140625" style="18" customWidth="1"/>
    <col min="9223" max="9223" width="3.85546875" style="18" customWidth="1"/>
    <col min="9224" max="9224" width="5.85546875" style="18" customWidth="1"/>
    <col min="9225" max="9225" width="8.42578125" style="18" customWidth="1"/>
    <col min="9226" max="9226" width="8.85546875" style="18" customWidth="1"/>
    <col min="9227" max="9227" width="6.28515625" style="18" customWidth="1"/>
    <col min="9228" max="9229" width="7" style="18" customWidth="1"/>
    <col min="9230" max="9230" width="5.7109375" style="18" customWidth="1"/>
    <col min="9231" max="9231" width="9" style="18" customWidth="1"/>
    <col min="9232" max="9232" width="7.140625" style="18" customWidth="1"/>
    <col min="9233" max="9233" width="5.7109375" style="18" customWidth="1"/>
    <col min="9234" max="9234" width="7.140625" style="18" customWidth="1"/>
    <col min="9235" max="9235" width="7.85546875" style="18" customWidth="1"/>
    <col min="9236" max="9236" width="6.28515625" style="18" customWidth="1"/>
    <col min="9237" max="9237" width="7.5703125" style="18" customWidth="1"/>
    <col min="9238" max="9238" width="7.85546875" style="18" customWidth="1"/>
    <col min="9239" max="9239" width="5.28515625" style="18" customWidth="1"/>
    <col min="9240" max="9240" width="8.42578125" style="18" customWidth="1"/>
    <col min="9241" max="9241" width="7.85546875" style="18" customWidth="1"/>
    <col min="9242" max="9242" width="6" style="18" customWidth="1"/>
    <col min="9243" max="9243" width="8" style="18" customWidth="1"/>
    <col min="9244" max="9244" width="8.140625" style="18" customWidth="1"/>
    <col min="9245" max="9245" width="6" style="18" customWidth="1"/>
    <col min="9246" max="9246" width="7.140625" style="18" customWidth="1"/>
    <col min="9247" max="9247" width="6.85546875" style="18" customWidth="1"/>
    <col min="9248" max="9248" width="6.5703125" style="18" customWidth="1"/>
    <col min="9249" max="9249" width="9.5703125" style="18" customWidth="1"/>
    <col min="9250" max="9250" width="7.5703125" style="18" customWidth="1"/>
    <col min="9251" max="9251" width="5.7109375" style="18" customWidth="1"/>
    <col min="9252" max="9252" width="7.85546875" style="18" customWidth="1"/>
    <col min="9253" max="9253" width="6.7109375" style="18" customWidth="1"/>
    <col min="9254" max="9254" width="7.42578125" style="18" customWidth="1"/>
    <col min="9255" max="9255" width="8.28515625" style="18" customWidth="1"/>
    <col min="9256" max="9256" width="6.5703125" style="18" customWidth="1"/>
    <col min="9257" max="9257" width="5.7109375" style="18" customWidth="1"/>
    <col min="9258" max="9258" width="7.85546875" style="18" customWidth="1"/>
    <col min="9259" max="9259" width="6.42578125" style="18" customWidth="1"/>
    <col min="9260" max="9260" width="6.5703125" style="18" customWidth="1"/>
    <col min="9261" max="9261" width="6.85546875" style="18" customWidth="1"/>
    <col min="9262" max="9262" width="7" style="18" customWidth="1"/>
    <col min="9263" max="9263" width="5.85546875" style="18" customWidth="1"/>
    <col min="9264" max="9264" width="9.140625" style="18" customWidth="1"/>
    <col min="9265" max="9265" width="6.7109375" style="18" customWidth="1"/>
    <col min="9266" max="9266" width="5.7109375" style="18" customWidth="1"/>
    <col min="9267" max="9267" width="7.7109375" style="18" customWidth="1"/>
    <col min="9268" max="9268" width="8.42578125" style="18" customWidth="1"/>
    <col min="9269" max="9269" width="7.5703125" style="18" customWidth="1"/>
    <col min="9270" max="9270" width="7.140625" style="18" customWidth="1"/>
    <col min="9271" max="9272" width="6" style="18" customWidth="1"/>
    <col min="9273" max="9273" width="7.85546875" style="18" customWidth="1"/>
    <col min="9274" max="9274" width="6.85546875" style="18" customWidth="1"/>
    <col min="9275" max="9275" width="6.42578125" style="18" customWidth="1"/>
    <col min="9276" max="9276" width="8.140625" style="18" customWidth="1"/>
    <col min="9277" max="9277" width="5.85546875" style="18" customWidth="1"/>
    <col min="9278" max="9278" width="6.42578125" style="18" customWidth="1"/>
    <col min="9279" max="9279" width="8.7109375" style="18" customWidth="1"/>
    <col min="9280" max="9280" width="6.42578125" style="18" customWidth="1"/>
    <col min="9281" max="9281" width="6.85546875" style="18" customWidth="1"/>
    <col min="9282" max="9282" width="8.140625" style="18" customWidth="1"/>
    <col min="9283" max="9283" width="7" style="18" customWidth="1"/>
    <col min="9284" max="9284" width="5.28515625" style="18" customWidth="1"/>
    <col min="9285" max="9285" width="9" style="18" customWidth="1"/>
    <col min="9286" max="9286" width="9.140625" style="18"/>
    <col min="9287" max="9287" width="5.28515625" style="18" customWidth="1"/>
    <col min="9288" max="9289" width="9.140625" style="18"/>
    <col min="9290" max="9290" width="5.42578125" style="18" customWidth="1"/>
    <col min="9291" max="9292" width="9.140625" style="18"/>
    <col min="9293" max="9293" width="8.140625" style="18" customWidth="1"/>
    <col min="9294" max="9294" width="8.28515625" style="18" customWidth="1"/>
    <col min="9295" max="9295" width="7.42578125" style="18" customWidth="1"/>
    <col min="9296" max="9472" width="9.140625" style="18"/>
    <col min="9473" max="9473" width="3.28515625" style="18" customWidth="1"/>
    <col min="9474" max="9474" width="5.140625" style="18" customWidth="1"/>
    <col min="9475" max="9475" width="9.5703125" style="18" customWidth="1"/>
    <col min="9476" max="9476" width="6" style="18" customWidth="1"/>
    <col min="9477" max="9477" width="3" style="18" customWidth="1"/>
    <col min="9478" max="9478" width="5.140625" style="18" customWidth="1"/>
    <col min="9479" max="9479" width="3.85546875" style="18" customWidth="1"/>
    <col min="9480" max="9480" width="5.85546875" style="18" customWidth="1"/>
    <col min="9481" max="9481" width="8.42578125" style="18" customWidth="1"/>
    <col min="9482" max="9482" width="8.85546875" style="18" customWidth="1"/>
    <col min="9483" max="9483" width="6.28515625" style="18" customWidth="1"/>
    <col min="9484" max="9485" width="7" style="18" customWidth="1"/>
    <col min="9486" max="9486" width="5.7109375" style="18" customWidth="1"/>
    <col min="9487" max="9487" width="9" style="18" customWidth="1"/>
    <col min="9488" max="9488" width="7.140625" style="18" customWidth="1"/>
    <col min="9489" max="9489" width="5.7109375" style="18" customWidth="1"/>
    <col min="9490" max="9490" width="7.140625" style="18" customWidth="1"/>
    <col min="9491" max="9491" width="7.85546875" style="18" customWidth="1"/>
    <col min="9492" max="9492" width="6.28515625" style="18" customWidth="1"/>
    <col min="9493" max="9493" width="7.5703125" style="18" customWidth="1"/>
    <col min="9494" max="9494" width="7.85546875" style="18" customWidth="1"/>
    <col min="9495" max="9495" width="5.28515625" style="18" customWidth="1"/>
    <col min="9496" max="9496" width="8.42578125" style="18" customWidth="1"/>
    <col min="9497" max="9497" width="7.85546875" style="18" customWidth="1"/>
    <col min="9498" max="9498" width="6" style="18" customWidth="1"/>
    <col min="9499" max="9499" width="8" style="18" customWidth="1"/>
    <col min="9500" max="9500" width="8.140625" style="18" customWidth="1"/>
    <col min="9501" max="9501" width="6" style="18" customWidth="1"/>
    <col min="9502" max="9502" width="7.140625" style="18" customWidth="1"/>
    <col min="9503" max="9503" width="6.85546875" style="18" customWidth="1"/>
    <col min="9504" max="9504" width="6.5703125" style="18" customWidth="1"/>
    <col min="9505" max="9505" width="9.5703125" style="18" customWidth="1"/>
    <col min="9506" max="9506" width="7.5703125" style="18" customWidth="1"/>
    <col min="9507" max="9507" width="5.7109375" style="18" customWidth="1"/>
    <col min="9508" max="9508" width="7.85546875" style="18" customWidth="1"/>
    <col min="9509" max="9509" width="6.7109375" style="18" customWidth="1"/>
    <col min="9510" max="9510" width="7.42578125" style="18" customWidth="1"/>
    <col min="9511" max="9511" width="8.28515625" style="18" customWidth="1"/>
    <col min="9512" max="9512" width="6.5703125" style="18" customWidth="1"/>
    <col min="9513" max="9513" width="5.7109375" style="18" customWidth="1"/>
    <col min="9514" max="9514" width="7.85546875" style="18" customWidth="1"/>
    <col min="9515" max="9515" width="6.42578125" style="18" customWidth="1"/>
    <col min="9516" max="9516" width="6.5703125" style="18" customWidth="1"/>
    <col min="9517" max="9517" width="6.85546875" style="18" customWidth="1"/>
    <col min="9518" max="9518" width="7" style="18" customWidth="1"/>
    <col min="9519" max="9519" width="5.85546875" style="18" customWidth="1"/>
    <col min="9520" max="9520" width="9.140625" style="18" customWidth="1"/>
    <col min="9521" max="9521" width="6.7109375" style="18" customWidth="1"/>
    <col min="9522" max="9522" width="5.7109375" style="18" customWidth="1"/>
    <col min="9523" max="9523" width="7.7109375" style="18" customWidth="1"/>
    <col min="9524" max="9524" width="8.42578125" style="18" customWidth="1"/>
    <col min="9525" max="9525" width="7.5703125" style="18" customWidth="1"/>
    <col min="9526" max="9526" width="7.140625" style="18" customWidth="1"/>
    <col min="9527" max="9528" width="6" style="18" customWidth="1"/>
    <col min="9529" max="9529" width="7.85546875" style="18" customWidth="1"/>
    <col min="9530" max="9530" width="6.85546875" style="18" customWidth="1"/>
    <col min="9531" max="9531" width="6.42578125" style="18" customWidth="1"/>
    <col min="9532" max="9532" width="8.140625" style="18" customWidth="1"/>
    <col min="9533" max="9533" width="5.85546875" style="18" customWidth="1"/>
    <col min="9534" max="9534" width="6.42578125" style="18" customWidth="1"/>
    <col min="9535" max="9535" width="8.7109375" style="18" customWidth="1"/>
    <col min="9536" max="9536" width="6.42578125" style="18" customWidth="1"/>
    <col min="9537" max="9537" width="6.85546875" style="18" customWidth="1"/>
    <col min="9538" max="9538" width="8.140625" style="18" customWidth="1"/>
    <col min="9539" max="9539" width="7" style="18" customWidth="1"/>
    <col min="9540" max="9540" width="5.28515625" style="18" customWidth="1"/>
    <col min="9541" max="9541" width="9" style="18" customWidth="1"/>
    <col min="9542" max="9542" width="9.140625" style="18"/>
    <col min="9543" max="9543" width="5.28515625" style="18" customWidth="1"/>
    <col min="9544" max="9545" width="9.140625" style="18"/>
    <col min="9546" max="9546" width="5.42578125" style="18" customWidth="1"/>
    <col min="9547" max="9548" width="9.140625" style="18"/>
    <col min="9549" max="9549" width="8.140625" style="18" customWidth="1"/>
    <col min="9550" max="9550" width="8.28515625" style="18" customWidth="1"/>
    <col min="9551" max="9551" width="7.42578125" style="18" customWidth="1"/>
    <col min="9552" max="9728" width="9.140625" style="18"/>
    <col min="9729" max="9729" width="3.28515625" style="18" customWidth="1"/>
    <col min="9730" max="9730" width="5.140625" style="18" customWidth="1"/>
    <col min="9731" max="9731" width="9.5703125" style="18" customWidth="1"/>
    <col min="9732" max="9732" width="6" style="18" customWidth="1"/>
    <col min="9733" max="9733" width="3" style="18" customWidth="1"/>
    <col min="9734" max="9734" width="5.140625" style="18" customWidth="1"/>
    <col min="9735" max="9735" width="3.85546875" style="18" customWidth="1"/>
    <col min="9736" max="9736" width="5.85546875" style="18" customWidth="1"/>
    <col min="9737" max="9737" width="8.42578125" style="18" customWidth="1"/>
    <col min="9738" max="9738" width="8.85546875" style="18" customWidth="1"/>
    <col min="9739" max="9739" width="6.28515625" style="18" customWidth="1"/>
    <col min="9740" max="9741" width="7" style="18" customWidth="1"/>
    <col min="9742" max="9742" width="5.7109375" style="18" customWidth="1"/>
    <col min="9743" max="9743" width="9" style="18" customWidth="1"/>
    <col min="9744" max="9744" width="7.140625" style="18" customWidth="1"/>
    <col min="9745" max="9745" width="5.7109375" style="18" customWidth="1"/>
    <col min="9746" max="9746" width="7.140625" style="18" customWidth="1"/>
    <col min="9747" max="9747" width="7.85546875" style="18" customWidth="1"/>
    <col min="9748" max="9748" width="6.28515625" style="18" customWidth="1"/>
    <col min="9749" max="9749" width="7.5703125" style="18" customWidth="1"/>
    <col min="9750" max="9750" width="7.85546875" style="18" customWidth="1"/>
    <col min="9751" max="9751" width="5.28515625" style="18" customWidth="1"/>
    <col min="9752" max="9752" width="8.42578125" style="18" customWidth="1"/>
    <col min="9753" max="9753" width="7.85546875" style="18" customWidth="1"/>
    <col min="9754" max="9754" width="6" style="18" customWidth="1"/>
    <col min="9755" max="9755" width="8" style="18" customWidth="1"/>
    <col min="9756" max="9756" width="8.140625" style="18" customWidth="1"/>
    <col min="9757" max="9757" width="6" style="18" customWidth="1"/>
    <col min="9758" max="9758" width="7.140625" style="18" customWidth="1"/>
    <col min="9759" max="9759" width="6.85546875" style="18" customWidth="1"/>
    <col min="9760" max="9760" width="6.5703125" style="18" customWidth="1"/>
    <col min="9761" max="9761" width="9.5703125" style="18" customWidth="1"/>
    <col min="9762" max="9762" width="7.5703125" style="18" customWidth="1"/>
    <col min="9763" max="9763" width="5.7109375" style="18" customWidth="1"/>
    <col min="9764" max="9764" width="7.85546875" style="18" customWidth="1"/>
    <col min="9765" max="9765" width="6.7109375" style="18" customWidth="1"/>
    <col min="9766" max="9766" width="7.42578125" style="18" customWidth="1"/>
    <col min="9767" max="9767" width="8.28515625" style="18" customWidth="1"/>
    <col min="9768" max="9768" width="6.5703125" style="18" customWidth="1"/>
    <col min="9769" max="9769" width="5.7109375" style="18" customWidth="1"/>
    <col min="9770" max="9770" width="7.85546875" style="18" customWidth="1"/>
    <col min="9771" max="9771" width="6.42578125" style="18" customWidth="1"/>
    <col min="9772" max="9772" width="6.5703125" style="18" customWidth="1"/>
    <col min="9773" max="9773" width="6.85546875" style="18" customWidth="1"/>
    <col min="9774" max="9774" width="7" style="18" customWidth="1"/>
    <col min="9775" max="9775" width="5.85546875" style="18" customWidth="1"/>
    <col min="9776" max="9776" width="9.140625" style="18" customWidth="1"/>
    <col min="9777" max="9777" width="6.7109375" style="18" customWidth="1"/>
    <col min="9778" max="9778" width="5.7109375" style="18" customWidth="1"/>
    <col min="9779" max="9779" width="7.7109375" style="18" customWidth="1"/>
    <col min="9780" max="9780" width="8.42578125" style="18" customWidth="1"/>
    <col min="9781" max="9781" width="7.5703125" style="18" customWidth="1"/>
    <col min="9782" max="9782" width="7.140625" style="18" customWidth="1"/>
    <col min="9783" max="9784" width="6" style="18" customWidth="1"/>
    <col min="9785" max="9785" width="7.85546875" style="18" customWidth="1"/>
    <col min="9786" max="9786" width="6.85546875" style="18" customWidth="1"/>
    <col min="9787" max="9787" width="6.42578125" style="18" customWidth="1"/>
    <col min="9788" max="9788" width="8.140625" style="18" customWidth="1"/>
    <col min="9789" max="9789" width="5.85546875" style="18" customWidth="1"/>
    <col min="9790" max="9790" width="6.42578125" style="18" customWidth="1"/>
    <col min="9791" max="9791" width="8.7109375" style="18" customWidth="1"/>
    <col min="9792" max="9792" width="6.42578125" style="18" customWidth="1"/>
    <col min="9793" max="9793" width="6.85546875" style="18" customWidth="1"/>
    <col min="9794" max="9794" width="8.140625" style="18" customWidth="1"/>
    <col min="9795" max="9795" width="7" style="18" customWidth="1"/>
    <col min="9796" max="9796" width="5.28515625" style="18" customWidth="1"/>
    <col min="9797" max="9797" width="9" style="18" customWidth="1"/>
    <col min="9798" max="9798" width="9.140625" style="18"/>
    <col min="9799" max="9799" width="5.28515625" style="18" customWidth="1"/>
    <col min="9800" max="9801" width="9.140625" style="18"/>
    <col min="9802" max="9802" width="5.42578125" style="18" customWidth="1"/>
    <col min="9803" max="9804" width="9.140625" style="18"/>
    <col min="9805" max="9805" width="8.140625" style="18" customWidth="1"/>
    <col min="9806" max="9806" width="8.28515625" style="18" customWidth="1"/>
    <col min="9807" max="9807" width="7.42578125" style="18" customWidth="1"/>
    <col min="9808" max="9984" width="9.140625" style="18"/>
    <col min="9985" max="9985" width="3.28515625" style="18" customWidth="1"/>
    <col min="9986" max="9986" width="5.140625" style="18" customWidth="1"/>
    <col min="9987" max="9987" width="9.5703125" style="18" customWidth="1"/>
    <col min="9988" max="9988" width="6" style="18" customWidth="1"/>
    <col min="9989" max="9989" width="3" style="18" customWidth="1"/>
    <col min="9990" max="9990" width="5.140625" style="18" customWidth="1"/>
    <col min="9991" max="9991" width="3.85546875" style="18" customWidth="1"/>
    <col min="9992" max="9992" width="5.85546875" style="18" customWidth="1"/>
    <col min="9993" max="9993" width="8.42578125" style="18" customWidth="1"/>
    <col min="9994" max="9994" width="8.85546875" style="18" customWidth="1"/>
    <col min="9995" max="9995" width="6.28515625" style="18" customWidth="1"/>
    <col min="9996" max="9997" width="7" style="18" customWidth="1"/>
    <col min="9998" max="9998" width="5.7109375" style="18" customWidth="1"/>
    <col min="9999" max="9999" width="9" style="18" customWidth="1"/>
    <col min="10000" max="10000" width="7.140625" style="18" customWidth="1"/>
    <col min="10001" max="10001" width="5.7109375" style="18" customWidth="1"/>
    <col min="10002" max="10002" width="7.140625" style="18" customWidth="1"/>
    <col min="10003" max="10003" width="7.85546875" style="18" customWidth="1"/>
    <col min="10004" max="10004" width="6.28515625" style="18" customWidth="1"/>
    <col min="10005" max="10005" width="7.5703125" style="18" customWidth="1"/>
    <col min="10006" max="10006" width="7.85546875" style="18" customWidth="1"/>
    <col min="10007" max="10007" width="5.28515625" style="18" customWidth="1"/>
    <col min="10008" max="10008" width="8.42578125" style="18" customWidth="1"/>
    <col min="10009" max="10009" width="7.85546875" style="18" customWidth="1"/>
    <col min="10010" max="10010" width="6" style="18" customWidth="1"/>
    <col min="10011" max="10011" width="8" style="18" customWidth="1"/>
    <col min="10012" max="10012" width="8.140625" style="18" customWidth="1"/>
    <col min="10013" max="10013" width="6" style="18" customWidth="1"/>
    <col min="10014" max="10014" width="7.140625" style="18" customWidth="1"/>
    <col min="10015" max="10015" width="6.85546875" style="18" customWidth="1"/>
    <col min="10016" max="10016" width="6.5703125" style="18" customWidth="1"/>
    <col min="10017" max="10017" width="9.5703125" style="18" customWidth="1"/>
    <col min="10018" max="10018" width="7.5703125" style="18" customWidth="1"/>
    <col min="10019" max="10019" width="5.7109375" style="18" customWidth="1"/>
    <col min="10020" max="10020" width="7.85546875" style="18" customWidth="1"/>
    <col min="10021" max="10021" width="6.7109375" style="18" customWidth="1"/>
    <col min="10022" max="10022" width="7.42578125" style="18" customWidth="1"/>
    <col min="10023" max="10023" width="8.28515625" style="18" customWidth="1"/>
    <col min="10024" max="10024" width="6.5703125" style="18" customWidth="1"/>
    <col min="10025" max="10025" width="5.7109375" style="18" customWidth="1"/>
    <col min="10026" max="10026" width="7.85546875" style="18" customWidth="1"/>
    <col min="10027" max="10027" width="6.42578125" style="18" customWidth="1"/>
    <col min="10028" max="10028" width="6.5703125" style="18" customWidth="1"/>
    <col min="10029" max="10029" width="6.85546875" style="18" customWidth="1"/>
    <col min="10030" max="10030" width="7" style="18" customWidth="1"/>
    <col min="10031" max="10031" width="5.85546875" style="18" customWidth="1"/>
    <col min="10032" max="10032" width="9.140625" style="18" customWidth="1"/>
    <col min="10033" max="10033" width="6.7109375" style="18" customWidth="1"/>
    <col min="10034" max="10034" width="5.7109375" style="18" customWidth="1"/>
    <col min="10035" max="10035" width="7.7109375" style="18" customWidth="1"/>
    <col min="10036" max="10036" width="8.42578125" style="18" customWidth="1"/>
    <col min="10037" max="10037" width="7.5703125" style="18" customWidth="1"/>
    <col min="10038" max="10038" width="7.140625" style="18" customWidth="1"/>
    <col min="10039" max="10040" width="6" style="18" customWidth="1"/>
    <col min="10041" max="10041" width="7.85546875" style="18" customWidth="1"/>
    <col min="10042" max="10042" width="6.85546875" style="18" customWidth="1"/>
    <col min="10043" max="10043" width="6.42578125" style="18" customWidth="1"/>
    <col min="10044" max="10044" width="8.140625" style="18" customWidth="1"/>
    <col min="10045" max="10045" width="5.85546875" style="18" customWidth="1"/>
    <col min="10046" max="10046" width="6.42578125" style="18" customWidth="1"/>
    <col min="10047" max="10047" width="8.7109375" style="18" customWidth="1"/>
    <col min="10048" max="10048" width="6.42578125" style="18" customWidth="1"/>
    <col min="10049" max="10049" width="6.85546875" style="18" customWidth="1"/>
    <col min="10050" max="10050" width="8.140625" style="18" customWidth="1"/>
    <col min="10051" max="10051" width="7" style="18" customWidth="1"/>
    <col min="10052" max="10052" width="5.28515625" style="18" customWidth="1"/>
    <col min="10053" max="10053" width="9" style="18" customWidth="1"/>
    <col min="10054" max="10054" width="9.140625" style="18"/>
    <col min="10055" max="10055" width="5.28515625" style="18" customWidth="1"/>
    <col min="10056" max="10057" width="9.140625" style="18"/>
    <col min="10058" max="10058" width="5.42578125" style="18" customWidth="1"/>
    <col min="10059" max="10060" width="9.140625" style="18"/>
    <col min="10061" max="10061" width="8.140625" style="18" customWidth="1"/>
    <col min="10062" max="10062" width="8.28515625" style="18" customWidth="1"/>
    <col min="10063" max="10063" width="7.42578125" style="18" customWidth="1"/>
    <col min="10064" max="10240" width="9.140625" style="18"/>
    <col min="10241" max="10241" width="3.28515625" style="18" customWidth="1"/>
    <col min="10242" max="10242" width="5.140625" style="18" customWidth="1"/>
    <col min="10243" max="10243" width="9.5703125" style="18" customWidth="1"/>
    <col min="10244" max="10244" width="6" style="18" customWidth="1"/>
    <col min="10245" max="10245" width="3" style="18" customWidth="1"/>
    <col min="10246" max="10246" width="5.140625" style="18" customWidth="1"/>
    <col min="10247" max="10247" width="3.85546875" style="18" customWidth="1"/>
    <col min="10248" max="10248" width="5.85546875" style="18" customWidth="1"/>
    <col min="10249" max="10249" width="8.42578125" style="18" customWidth="1"/>
    <col min="10250" max="10250" width="8.85546875" style="18" customWidth="1"/>
    <col min="10251" max="10251" width="6.28515625" style="18" customWidth="1"/>
    <col min="10252" max="10253" width="7" style="18" customWidth="1"/>
    <col min="10254" max="10254" width="5.7109375" style="18" customWidth="1"/>
    <col min="10255" max="10255" width="9" style="18" customWidth="1"/>
    <col min="10256" max="10256" width="7.140625" style="18" customWidth="1"/>
    <col min="10257" max="10257" width="5.7109375" style="18" customWidth="1"/>
    <col min="10258" max="10258" width="7.140625" style="18" customWidth="1"/>
    <col min="10259" max="10259" width="7.85546875" style="18" customWidth="1"/>
    <col min="10260" max="10260" width="6.28515625" style="18" customWidth="1"/>
    <col min="10261" max="10261" width="7.5703125" style="18" customWidth="1"/>
    <col min="10262" max="10262" width="7.85546875" style="18" customWidth="1"/>
    <col min="10263" max="10263" width="5.28515625" style="18" customWidth="1"/>
    <col min="10264" max="10264" width="8.42578125" style="18" customWidth="1"/>
    <col min="10265" max="10265" width="7.85546875" style="18" customWidth="1"/>
    <col min="10266" max="10266" width="6" style="18" customWidth="1"/>
    <col min="10267" max="10267" width="8" style="18" customWidth="1"/>
    <col min="10268" max="10268" width="8.140625" style="18" customWidth="1"/>
    <col min="10269" max="10269" width="6" style="18" customWidth="1"/>
    <col min="10270" max="10270" width="7.140625" style="18" customWidth="1"/>
    <col min="10271" max="10271" width="6.85546875" style="18" customWidth="1"/>
    <col min="10272" max="10272" width="6.5703125" style="18" customWidth="1"/>
    <col min="10273" max="10273" width="9.5703125" style="18" customWidth="1"/>
    <col min="10274" max="10274" width="7.5703125" style="18" customWidth="1"/>
    <col min="10275" max="10275" width="5.7109375" style="18" customWidth="1"/>
    <col min="10276" max="10276" width="7.85546875" style="18" customWidth="1"/>
    <col min="10277" max="10277" width="6.7109375" style="18" customWidth="1"/>
    <col min="10278" max="10278" width="7.42578125" style="18" customWidth="1"/>
    <col min="10279" max="10279" width="8.28515625" style="18" customWidth="1"/>
    <col min="10280" max="10280" width="6.5703125" style="18" customWidth="1"/>
    <col min="10281" max="10281" width="5.7109375" style="18" customWidth="1"/>
    <col min="10282" max="10282" width="7.85546875" style="18" customWidth="1"/>
    <col min="10283" max="10283" width="6.42578125" style="18" customWidth="1"/>
    <col min="10284" max="10284" width="6.5703125" style="18" customWidth="1"/>
    <col min="10285" max="10285" width="6.85546875" style="18" customWidth="1"/>
    <col min="10286" max="10286" width="7" style="18" customWidth="1"/>
    <col min="10287" max="10287" width="5.85546875" style="18" customWidth="1"/>
    <col min="10288" max="10288" width="9.140625" style="18" customWidth="1"/>
    <col min="10289" max="10289" width="6.7109375" style="18" customWidth="1"/>
    <col min="10290" max="10290" width="5.7109375" style="18" customWidth="1"/>
    <col min="10291" max="10291" width="7.7109375" style="18" customWidth="1"/>
    <col min="10292" max="10292" width="8.42578125" style="18" customWidth="1"/>
    <col min="10293" max="10293" width="7.5703125" style="18" customWidth="1"/>
    <col min="10294" max="10294" width="7.140625" style="18" customWidth="1"/>
    <col min="10295" max="10296" width="6" style="18" customWidth="1"/>
    <col min="10297" max="10297" width="7.85546875" style="18" customWidth="1"/>
    <col min="10298" max="10298" width="6.85546875" style="18" customWidth="1"/>
    <col min="10299" max="10299" width="6.42578125" style="18" customWidth="1"/>
    <col min="10300" max="10300" width="8.140625" style="18" customWidth="1"/>
    <col min="10301" max="10301" width="5.85546875" style="18" customWidth="1"/>
    <col min="10302" max="10302" width="6.42578125" style="18" customWidth="1"/>
    <col min="10303" max="10303" width="8.7109375" style="18" customWidth="1"/>
    <col min="10304" max="10304" width="6.42578125" style="18" customWidth="1"/>
    <col min="10305" max="10305" width="6.85546875" style="18" customWidth="1"/>
    <col min="10306" max="10306" width="8.140625" style="18" customWidth="1"/>
    <col min="10307" max="10307" width="7" style="18" customWidth="1"/>
    <col min="10308" max="10308" width="5.28515625" style="18" customWidth="1"/>
    <col min="10309" max="10309" width="9" style="18" customWidth="1"/>
    <col min="10310" max="10310" width="9.140625" style="18"/>
    <col min="10311" max="10311" width="5.28515625" style="18" customWidth="1"/>
    <col min="10312" max="10313" width="9.140625" style="18"/>
    <col min="10314" max="10314" width="5.42578125" style="18" customWidth="1"/>
    <col min="10315" max="10316" width="9.140625" style="18"/>
    <col min="10317" max="10317" width="8.140625" style="18" customWidth="1"/>
    <col min="10318" max="10318" width="8.28515625" style="18" customWidth="1"/>
    <col min="10319" max="10319" width="7.42578125" style="18" customWidth="1"/>
    <col min="10320" max="10496" width="9.140625" style="18"/>
    <col min="10497" max="10497" width="3.28515625" style="18" customWidth="1"/>
    <col min="10498" max="10498" width="5.140625" style="18" customWidth="1"/>
    <col min="10499" max="10499" width="9.5703125" style="18" customWidth="1"/>
    <col min="10500" max="10500" width="6" style="18" customWidth="1"/>
    <col min="10501" max="10501" width="3" style="18" customWidth="1"/>
    <col min="10502" max="10502" width="5.140625" style="18" customWidth="1"/>
    <col min="10503" max="10503" width="3.85546875" style="18" customWidth="1"/>
    <col min="10504" max="10504" width="5.85546875" style="18" customWidth="1"/>
    <col min="10505" max="10505" width="8.42578125" style="18" customWidth="1"/>
    <col min="10506" max="10506" width="8.85546875" style="18" customWidth="1"/>
    <col min="10507" max="10507" width="6.28515625" style="18" customWidth="1"/>
    <col min="10508" max="10509" width="7" style="18" customWidth="1"/>
    <col min="10510" max="10510" width="5.7109375" style="18" customWidth="1"/>
    <col min="10511" max="10511" width="9" style="18" customWidth="1"/>
    <col min="10512" max="10512" width="7.140625" style="18" customWidth="1"/>
    <col min="10513" max="10513" width="5.7109375" style="18" customWidth="1"/>
    <col min="10514" max="10514" width="7.140625" style="18" customWidth="1"/>
    <col min="10515" max="10515" width="7.85546875" style="18" customWidth="1"/>
    <col min="10516" max="10516" width="6.28515625" style="18" customWidth="1"/>
    <col min="10517" max="10517" width="7.5703125" style="18" customWidth="1"/>
    <col min="10518" max="10518" width="7.85546875" style="18" customWidth="1"/>
    <col min="10519" max="10519" width="5.28515625" style="18" customWidth="1"/>
    <col min="10520" max="10520" width="8.42578125" style="18" customWidth="1"/>
    <col min="10521" max="10521" width="7.85546875" style="18" customWidth="1"/>
    <col min="10522" max="10522" width="6" style="18" customWidth="1"/>
    <col min="10523" max="10523" width="8" style="18" customWidth="1"/>
    <col min="10524" max="10524" width="8.140625" style="18" customWidth="1"/>
    <col min="10525" max="10525" width="6" style="18" customWidth="1"/>
    <col min="10526" max="10526" width="7.140625" style="18" customWidth="1"/>
    <col min="10527" max="10527" width="6.85546875" style="18" customWidth="1"/>
    <col min="10528" max="10528" width="6.5703125" style="18" customWidth="1"/>
    <col min="10529" max="10529" width="9.5703125" style="18" customWidth="1"/>
    <col min="10530" max="10530" width="7.5703125" style="18" customWidth="1"/>
    <col min="10531" max="10531" width="5.7109375" style="18" customWidth="1"/>
    <col min="10532" max="10532" width="7.85546875" style="18" customWidth="1"/>
    <col min="10533" max="10533" width="6.7109375" style="18" customWidth="1"/>
    <col min="10534" max="10534" width="7.42578125" style="18" customWidth="1"/>
    <col min="10535" max="10535" width="8.28515625" style="18" customWidth="1"/>
    <col min="10536" max="10536" width="6.5703125" style="18" customWidth="1"/>
    <col min="10537" max="10537" width="5.7109375" style="18" customWidth="1"/>
    <col min="10538" max="10538" width="7.85546875" style="18" customWidth="1"/>
    <col min="10539" max="10539" width="6.42578125" style="18" customWidth="1"/>
    <col min="10540" max="10540" width="6.5703125" style="18" customWidth="1"/>
    <col min="10541" max="10541" width="6.85546875" style="18" customWidth="1"/>
    <col min="10542" max="10542" width="7" style="18" customWidth="1"/>
    <col min="10543" max="10543" width="5.85546875" style="18" customWidth="1"/>
    <col min="10544" max="10544" width="9.140625" style="18" customWidth="1"/>
    <col min="10545" max="10545" width="6.7109375" style="18" customWidth="1"/>
    <col min="10546" max="10546" width="5.7109375" style="18" customWidth="1"/>
    <col min="10547" max="10547" width="7.7109375" style="18" customWidth="1"/>
    <col min="10548" max="10548" width="8.42578125" style="18" customWidth="1"/>
    <col min="10549" max="10549" width="7.5703125" style="18" customWidth="1"/>
    <col min="10550" max="10550" width="7.140625" style="18" customWidth="1"/>
    <col min="10551" max="10552" width="6" style="18" customWidth="1"/>
    <col min="10553" max="10553" width="7.85546875" style="18" customWidth="1"/>
    <col min="10554" max="10554" width="6.85546875" style="18" customWidth="1"/>
    <col min="10555" max="10555" width="6.42578125" style="18" customWidth="1"/>
    <col min="10556" max="10556" width="8.140625" style="18" customWidth="1"/>
    <col min="10557" max="10557" width="5.85546875" style="18" customWidth="1"/>
    <col min="10558" max="10558" width="6.42578125" style="18" customWidth="1"/>
    <col min="10559" max="10559" width="8.7109375" style="18" customWidth="1"/>
    <col min="10560" max="10560" width="6.42578125" style="18" customWidth="1"/>
    <col min="10561" max="10561" width="6.85546875" style="18" customWidth="1"/>
    <col min="10562" max="10562" width="8.140625" style="18" customWidth="1"/>
    <col min="10563" max="10563" width="7" style="18" customWidth="1"/>
    <col min="10564" max="10564" width="5.28515625" style="18" customWidth="1"/>
    <col min="10565" max="10565" width="9" style="18" customWidth="1"/>
    <col min="10566" max="10566" width="9.140625" style="18"/>
    <col min="10567" max="10567" width="5.28515625" style="18" customWidth="1"/>
    <col min="10568" max="10569" width="9.140625" style="18"/>
    <col min="10570" max="10570" width="5.42578125" style="18" customWidth="1"/>
    <col min="10571" max="10572" width="9.140625" style="18"/>
    <col min="10573" max="10573" width="8.140625" style="18" customWidth="1"/>
    <col min="10574" max="10574" width="8.28515625" style="18" customWidth="1"/>
    <col min="10575" max="10575" width="7.42578125" style="18" customWidth="1"/>
    <col min="10576" max="10752" width="9.140625" style="18"/>
    <col min="10753" max="10753" width="3.28515625" style="18" customWidth="1"/>
    <col min="10754" max="10754" width="5.140625" style="18" customWidth="1"/>
    <col min="10755" max="10755" width="9.5703125" style="18" customWidth="1"/>
    <col min="10756" max="10756" width="6" style="18" customWidth="1"/>
    <col min="10757" max="10757" width="3" style="18" customWidth="1"/>
    <col min="10758" max="10758" width="5.140625" style="18" customWidth="1"/>
    <col min="10759" max="10759" width="3.85546875" style="18" customWidth="1"/>
    <col min="10760" max="10760" width="5.85546875" style="18" customWidth="1"/>
    <col min="10761" max="10761" width="8.42578125" style="18" customWidth="1"/>
    <col min="10762" max="10762" width="8.85546875" style="18" customWidth="1"/>
    <col min="10763" max="10763" width="6.28515625" style="18" customWidth="1"/>
    <col min="10764" max="10765" width="7" style="18" customWidth="1"/>
    <col min="10766" max="10766" width="5.7109375" style="18" customWidth="1"/>
    <col min="10767" max="10767" width="9" style="18" customWidth="1"/>
    <col min="10768" max="10768" width="7.140625" style="18" customWidth="1"/>
    <col min="10769" max="10769" width="5.7109375" style="18" customWidth="1"/>
    <col min="10770" max="10770" width="7.140625" style="18" customWidth="1"/>
    <col min="10771" max="10771" width="7.85546875" style="18" customWidth="1"/>
    <col min="10772" max="10772" width="6.28515625" style="18" customWidth="1"/>
    <col min="10773" max="10773" width="7.5703125" style="18" customWidth="1"/>
    <col min="10774" max="10774" width="7.85546875" style="18" customWidth="1"/>
    <col min="10775" max="10775" width="5.28515625" style="18" customWidth="1"/>
    <col min="10776" max="10776" width="8.42578125" style="18" customWidth="1"/>
    <col min="10777" max="10777" width="7.85546875" style="18" customWidth="1"/>
    <col min="10778" max="10778" width="6" style="18" customWidth="1"/>
    <col min="10779" max="10779" width="8" style="18" customWidth="1"/>
    <col min="10780" max="10780" width="8.140625" style="18" customWidth="1"/>
    <col min="10781" max="10781" width="6" style="18" customWidth="1"/>
    <col min="10782" max="10782" width="7.140625" style="18" customWidth="1"/>
    <col min="10783" max="10783" width="6.85546875" style="18" customWidth="1"/>
    <col min="10784" max="10784" width="6.5703125" style="18" customWidth="1"/>
    <col min="10785" max="10785" width="9.5703125" style="18" customWidth="1"/>
    <col min="10786" max="10786" width="7.5703125" style="18" customWidth="1"/>
    <col min="10787" max="10787" width="5.7109375" style="18" customWidth="1"/>
    <col min="10788" max="10788" width="7.85546875" style="18" customWidth="1"/>
    <col min="10789" max="10789" width="6.7109375" style="18" customWidth="1"/>
    <col min="10790" max="10790" width="7.42578125" style="18" customWidth="1"/>
    <col min="10791" max="10791" width="8.28515625" style="18" customWidth="1"/>
    <col min="10792" max="10792" width="6.5703125" style="18" customWidth="1"/>
    <col min="10793" max="10793" width="5.7109375" style="18" customWidth="1"/>
    <col min="10794" max="10794" width="7.85546875" style="18" customWidth="1"/>
    <col min="10795" max="10795" width="6.42578125" style="18" customWidth="1"/>
    <col min="10796" max="10796" width="6.5703125" style="18" customWidth="1"/>
    <col min="10797" max="10797" width="6.85546875" style="18" customWidth="1"/>
    <col min="10798" max="10798" width="7" style="18" customWidth="1"/>
    <col min="10799" max="10799" width="5.85546875" style="18" customWidth="1"/>
    <col min="10800" max="10800" width="9.140625" style="18" customWidth="1"/>
    <col min="10801" max="10801" width="6.7109375" style="18" customWidth="1"/>
    <col min="10802" max="10802" width="5.7109375" style="18" customWidth="1"/>
    <col min="10803" max="10803" width="7.7109375" style="18" customWidth="1"/>
    <col min="10804" max="10804" width="8.42578125" style="18" customWidth="1"/>
    <col min="10805" max="10805" width="7.5703125" style="18" customWidth="1"/>
    <col min="10806" max="10806" width="7.140625" style="18" customWidth="1"/>
    <col min="10807" max="10808" width="6" style="18" customWidth="1"/>
    <col min="10809" max="10809" width="7.85546875" style="18" customWidth="1"/>
    <col min="10810" max="10810" width="6.85546875" style="18" customWidth="1"/>
    <col min="10811" max="10811" width="6.42578125" style="18" customWidth="1"/>
    <col min="10812" max="10812" width="8.140625" style="18" customWidth="1"/>
    <col min="10813" max="10813" width="5.85546875" style="18" customWidth="1"/>
    <col min="10814" max="10814" width="6.42578125" style="18" customWidth="1"/>
    <col min="10815" max="10815" width="8.7109375" style="18" customWidth="1"/>
    <col min="10816" max="10816" width="6.42578125" style="18" customWidth="1"/>
    <col min="10817" max="10817" width="6.85546875" style="18" customWidth="1"/>
    <col min="10818" max="10818" width="8.140625" style="18" customWidth="1"/>
    <col min="10819" max="10819" width="7" style="18" customWidth="1"/>
    <col min="10820" max="10820" width="5.28515625" style="18" customWidth="1"/>
    <col min="10821" max="10821" width="9" style="18" customWidth="1"/>
    <col min="10822" max="10822" width="9.140625" style="18"/>
    <col min="10823" max="10823" width="5.28515625" style="18" customWidth="1"/>
    <col min="10824" max="10825" width="9.140625" style="18"/>
    <col min="10826" max="10826" width="5.42578125" style="18" customWidth="1"/>
    <col min="10827" max="10828" width="9.140625" style="18"/>
    <col min="10829" max="10829" width="8.140625" style="18" customWidth="1"/>
    <col min="10830" max="10830" width="8.28515625" style="18" customWidth="1"/>
    <col min="10831" max="10831" width="7.42578125" style="18" customWidth="1"/>
    <col min="10832" max="11008" width="9.140625" style="18"/>
    <col min="11009" max="11009" width="3.28515625" style="18" customWidth="1"/>
    <col min="11010" max="11010" width="5.140625" style="18" customWidth="1"/>
    <col min="11011" max="11011" width="9.5703125" style="18" customWidth="1"/>
    <col min="11012" max="11012" width="6" style="18" customWidth="1"/>
    <col min="11013" max="11013" width="3" style="18" customWidth="1"/>
    <col min="11014" max="11014" width="5.140625" style="18" customWidth="1"/>
    <col min="11015" max="11015" width="3.85546875" style="18" customWidth="1"/>
    <col min="11016" max="11016" width="5.85546875" style="18" customWidth="1"/>
    <col min="11017" max="11017" width="8.42578125" style="18" customWidth="1"/>
    <col min="11018" max="11018" width="8.85546875" style="18" customWidth="1"/>
    <col min="11019" max="11019" width="6.28515625" style="18" customWidth="1"/>
    <col min="11020" max="11021" width="7" style="18" customWidth="1"/>
    <col min="11022" max="11022" width="5.7109375" style="18" customWidth="1"/>
    <col min="11023" max="11023" width="9" style="18" customWidth="1"/>
    <col min="11024" max="11024" width="7.140625" style="18" customWidth="1"/>
    <col min="11025" max="11025" width="5.7109375" style="18" customWidth="1"/>
    <col min="11026" max="11026" width="7.140625" style="18" customWidth="1"/>
    <col min="11027" max="11027" width="7.85546875" style="18" customWidth="1"/>
    <col min="11028" max="11028" width="6.28515625" style="18" customWidth="1"/>
    <col min="11029" max="11029" width="7.5703125" style="18" customWidth="1"/>
    <col min="11030" max="11030" width="7.85546875" style="18" customWidth="1"/>
    <col min="11031" max="11031" width="5.28515625" style="18" customWidth="1"/>
    <col min="11032" max="11032" width="8.42578125" style="18" customWidth="1"/>
    <col min="11033" max="11033" width="7.85546875" style="18" customWidth="1"/>
    <col min="11034" max="11034" width="6" style="18" customWidth="1"/>
    <col min="11035" max="11035" width="8" style="18" customWidth="1"/>
    <col min="11036" max="11036" width="8.140625" style="18" customWidth="1"/>
    <col min="11037" max="11037" width="6" style="18" customWidth="1"/>
    <col min="11038" max="11038" width="7.140625" style="18" customWidth="1"/>
    <col min="11039" max="11039" width="6.85546875" style="18" customWidth="1"/>
    <col min="11040" max="11040" width="6.5703125" style="18" customWidth="1"/>
    <col min="11041" max="11041" width="9.5703125" style="18" customWidth="1"/>
    <col min="11042" max="11042" width="7.5703125" style="18" customWidth="1"/>
    <col min="11043" max="11043" width="5.7109375" style="18" customWidth="1"/>
    <col min="11044" max="11044" width="7.85546875" style="18" customWidth="1"/>
    <col min="11045" max="11045" width="6.7109375" style="18" customWidth="1"/>
    <col min="11046" max="11046" width="7.42578125" style="18" customWidth="1"/>
    <col min="11047" max="11047" width="8.28515625" style="18" customWidth="1"/>
    <col min="11048" max="11048" width="6.5703125" style="18" customWidth="1"/>
    <col min="11049" max="11049" width="5.7109375" style="18" customWidth="1"/>
    <col min="11050" max="11050" width="7.85546875" style="18" customWidth="1"/>
    <col min="11051" max="11051" width="6.42578125" style="18" customWidth="1"/>
    <col min="11052" max="11052" width="6.5703125" style="18" customWidth="1"/>
    <col min="11053" max="11053" width="6.85546875" style="18" customWidth="1"/>
    <col min="11054" max="11054" width="7" style="18" customWidth="1"/>
    <col min="11055" max="11055" width="5.85546875" style="18" customWidth="1"/>
    <col min="11056" max="11056" width="9.140625" style="18" customWidth="1"/>
    <col min="11057" max="11057" width="6.7109375" style="18" customWidth="1"/>
    <col min="11058" max="11058" width="5.7109375" style="18" customWidth="1"/>
    <col min="11059" max="11059" width="7.7109375" style="18" customWidth="1"/>
    <col min="11060" max="11060" width="8.42578125" style="18" customWidth="1"/>
    <col min="11061" max="11061" width="7.5703125" style="18" customWidth="1"/>
    <col min="11062" max="11062" width="7.140625" style="18" customWidth="1"/>
    <col min="11063" max="11064" width="6" style="18" customWidth="1"/>
    <col min="11065" max="11065" width="7.85546875" style="18" customWidth="1"/>
    <col min="11066" max="11066" width="6.85546875" style="18" customWidth="1"/>
    <col min="11067" max="11067" width="6.42578125" style="18" customWidth="1"/>
    <col min="11068" max="11068" width="8.140625" style="18" customWidth="1"/>
    <col min="11069" max="11069" width="5.85546875" style="18" customWidth="1"/>
    <col min="11070" max="11070" width="6.42578125" style="18" customWidth="1"/>
    <col min="11071" max="11071" width="8.7109375" style="18" customWidth="1"/>
    <col min="11072" max="11072" width="6.42578125" style="18" customWidth="1"/>
    <col min="11073" max="11073" width="6.85546875" style="18" customWidth="1"/>
    <col min="11074" max="11074" width="8.140625" style="18" customWidth="1"/>
    <col min="11075" max="11075" width="7" style="18" customWidth="1"/>
    <col min="11076" max="11076" width="5.28515625" style="18" customWidth="1"/>
    <col min="11077" max="11077" width="9" style="18" customWidth="1"/>
    <col min="11078" max="11078" width="9.140625" style="18"/>
    <col min="11079" max="11079" width="5.28515625" style="18" customWidth="1"/>
    <col min="11080" max="11081" width="9.140625" style="18"/>
    <col min="11082" max="11082" width="5.42578125" style="18" customWidth="1"/>
    <col min="11083" max="11084" width="9.140625" style="18"/>
    <col min="11085" max="11085" width="8.140625" style="18" customWidth="1"/>
    <col min="11086" max="11086" width="8.28515625" style="18" customWidth="1"/>
    <col min="11087" max="11087" width="7.42578125" style="18" customWidth="1"/>
    <col min="11088" max="11264" width="9.140625" style="18"/>
    <col min="11265" max="11265" width="3.28515625" style="18" customWidth="1"/>
    <col min="11266" max="11266" width="5.140625" style="18" customWidth="1"/>
    <col min="11267" max="11267" width="9.5703125" style="18" customWidth="1"/>
    <col min="11268" max="11268" width="6" style="18" customWidth="1"/>
    <col min="11269" max="11269" width="3" style="18" customWidth="1"/>
    <col min="11270" max="11270" width="5.140625" style="18" customWidth="1"/>
    <col min="11271" max="11271" width="3.85546875" style="18" customWidth="1"/>
    <col min="11272" max="11272" width="5.85546875" style="18" customWidth="1"/>
    <col min="11273" max="11273" width="8.42578125" style="18" customWidth="1"/>
    <col min="11274" max="11274" width="8.85546875" style="18" customWidth="1"/>
    <col min="11275" max="11275" width="6.28515625" style="18" customWidth="1"/>
    <col min="11276" max="11277" width="7" style="18" customWidth="1"/>
    <col min="11278" max="11278" width="5.7109375" style="18" customWidth="1"/>
    <col min="11279" max="11279" width="9" style="18" customWidth="1"/>
    <col min="11280" max="11280" width="7.140625" style="18" customWidth="1"/>
    <col min="11281" max="11281" width="5.7109375" style="18" customWidth="1"/>
    <col min="11282" max="11282" width="7.140625" style="18" customWidth="1"/>
    <col min="11283" max="11283" width="7.85546875" style="18" customWidth="1"/>
    <col min="11284" max="11284" width="6.28515625" style="18" customWidth="1"/>
    <col min="11285" max="11285" width="7.5703125" style="18" customWidth="1"/>
    <col min="11286" max="11286" width="7.85546875" style="18" customWidth="1"/>
    <col min="11287" max="11287" width="5.28515625" style="18" customWidth="1"/>
    <col min="11288" max="11288" width="8.42578125" style="18" customWidth="1"/>
    <col min="11289" max="11289" width="7.85546875" style="18" customWidth="1"/>
    <col min="11290" max="11290" width="6" style="18" customWidth="1"/>
    <col min="11291" max="11291" width="8" style="18" customWidth="1"/>
    <col min="11292" max="11292" width="8.140625" style="18" customWidth="1"/>
    <col min="11293" max="11293" width="6" style="18" customWidth="1"/>
    <col min="11294" max="11294" width="7.140625" style="18" customWidth="1"/>
    <col min="11295" max="11295" width="6.85546875" style="18" customWidth="1"/>
    <col min="11296" max="11296" width="6.5703125" style="18" customWidth="1"/>
    <col min="11297" max="11297" width="9.5703125" style="18" customWidth="1"/>
    <col min="11298" max="11298" width="7.5703125" style="18" customWidth="1"/>
    <col min="11299" max="11299" width="5.7109375" style="18" customWidth="1"/>
    <col min="11300" max="11300" width="7.85546875" style="18" customWidth="1"/>
    <col min="11301" max="11301" width="6.7109375" style="18" customWidth="1"/>
    <col min="11302" max="11302" width="7.42578125" style="18" customWidth="1"/>
    <col min="11303" max="11303" width="8.28515625" style="18" customWidth="1"/>
    <col min="11304" max="11304" width="6.5703125" style="18" customWidth="1"/>
    <col min="11305" max="11305" width="5.7109375" style="18" customWidth="1"/>
    <col min="11306" max="11306" width="7.85546875" style="18" customWidth="1"/>
    <col min="11307" max="11307" width="6.42578125" style="18" customWidth="1"/>
    <col min="11308" max="11308" width="6.5703125" style="18" customWidth="1"/>
    <col min="11309" max="11309" width="6.85546875" style="18" customWidth="1"/>
    <col min="11310" max="11310" width="7" style="18" customWidth="1"/>
    <col min="11311" max="11311" width="5.85546875" style="18" customWidth="1"/>
    <col min="11312" max="11312" width="9.140625" style="18" customWidth="1"/>
    <col min="11313" max="11313" width="6.7109375" style="18" customWidth="1"/>
    <col min="11314" max="11314" width="5.7109375" style="18" customWidth="1"/>
    <col min="11315" max="11315" width="7.7109375" style="18" customWidth="1"/>
    <col min="11316" max="11316" width="8.42578125" style="18" customWidth="1"/>
    <col min="11317" max="11317" width="7.5703125" style="18" customWidth="1"/>
    <col min="11318" max="11318" width="7.140625" style="18" customWidth="1"/>
    <col min="11319" max="11320" width="6" style="18" customWidth="1"/>
    <col min="11321" max="11321" width="7.85546875" style="18" customWidth="1"/>
    <col min="11322" max="11322" width="6.85546875" style="18" customWidth="1"/>
    <col min="11323" max="11323" width="6.42578125" style="18" customWidth="1"/>
    <col min="11324" max="11324" width="8.140625" style="18" customWidth="1"/>
    <col min="11325" max="11325" width="5.85546875" style="18" customWidth="1"/>
    <col min="11326" max="11326" width="6.42578125" style="18" customWidth="1"/>
    <col min="11327" max="11327" width="8.7109375" style="18" customWidth="1"/>
    <col min="11328" max="11328" width="6.42578125" style="18" customWidth="1"/>
    <col min="11329" max="11329" width="6.85546875" style="18" customWidth="1"/>
    <col min="11330" max="11330" width="8.140625" style="18" customWidth="1"/>
    <col min="11331" max="11331" width="7" style="18" customWidth="1"/>
    <col min="11332" max="11332" width="5.28515625" style="18" customWidth="1"/>
    <col min="11333" max="11333" width="9" style="18" customWidth="1"/>
    <col min="11334" max="11334" width="9.140625" style="18"/>
    <col min="11335" max="11335" width="5.28515625" style="18" customWidth="1"/>
    <col min="11336" max="11337" width="9.140625" style="18"/>
    <col min="11338" max="11338" width="5.42578125" style="18" customWidth="1"/>
    <col min="11339" max="11340" width="9.140625" style="18"/>
    <col min="11341" max="11341" width="8.140625" style="18" customWidth="1"/>
    <col min="11342" max="11342" width="8.28515625" style="18" customWidth="1"/>
    <col min="11343" max="11343" width="7.42578125" style="18" customWidth="1"/>
    <col min="11344" max="11520" width="9.140625" style="18"/>
    <col min="11521" max="11521" width="3.28515625" style="18" customWidth="1"/>
    <col min="11522" max="11522" width="5.140625" style="18" customWidth="1"/>
    <col min="11523" max="11523" width="9.5703125" style="18" customWidth="1"/>
    <col min="11524" max="11524" width="6" style="18" customWidth="1"/>
    <col min="11525" max="11525" width="3" style="18" customWidth="1"/>
    <col min="11526" max="11526" width="5.140625" style="18" customWidth="1"/>
    <col min="11527" max="11527" width="3.85546875" style="18" customWidth="1"/>
    <col min="11528" max="11528" width="5.85546875" style="18" customWidth="1"/>
    <col min="11529" max="11529" width="8.42578125" style="18" customWidth="1"/>
    <col min="11530" max="11530" width="8.85546875" style="18" customWidth="1"/>
    <col min="11531" max="11531" width="6.28515625" style="18" customWidth="1"/>
    <col min="11532" max="11533" width="7" style="18" customWidth="1"/>
    <col min="11534" max="11534" width="5.7109375" style="18" customWidth="1"/>
    <col min="11535" max="11535" width="9" style="18" customWidth="1"/>
    <col min="11536" max="11536" width="7.140625" style="18" customWidth="1"/>
    <col min="11537" max="11537" width="5.7109375" style="18" customWidth="1"/>
    <col min="11538" max="11538" width="7.140625" style="18" customWidth="1"/>
    <col min="11539" max="11539" width="7.85546875" style="18" customWidth="1"/>
    <col min="11540" max="11540" width="6.28515625" style="18" customWidth="1"/>
    <col min="11541" max="11541" width="7.5703125" style="18" customWidth="1"/>
    <col min="11542" max="11542" width="7.85546875" style="18" customWidth="1"/>
    <col min="11543" max="11543" width="5.28515625" style="18" customWidth="1"/>
    <col min="11544" max="11544" width="8.42578125" style="18" customWidth="1"/>
    <col min="11545" max="11545" width="7.85546875" style="18" customWidth="1"/>
    <col min="11546" max="11546" width="6" style="18" customWidth="1"/>
    <col min="11547" max="11547" width="8" style="18" customWidth="1"/>
    <col min="11548" max="11548" width="8.140625" style="18" customWidth="1"/>
    <col min="11549" max="11549" width="6" style="18" customWidth="1"/>
    <col min="11550" max="11550" width="7.140625" style="18" customWidth="1"/>
    <col min="11551" max="11551" width="6.85546875" style="18" customWidth="1"/>
    <col min="11552" max="11552" width="6.5703125" style="18" customWidth="1"/>
    <col min="11553" max="11553" width="9.5703125" style="18" customWidth="1"/>
    <col min="11554" max="11554" width="7.5703125" style="18" customWidth="1"/>
    <col min="11555" max="11555" width="5.7109375" style="18" customWidth="1"/>
    <col min="11556" max="11556" width="7.85546875" style="18" customWidth="1"/>
    <col min="11557" max="11557" width="6.7109375" style="18" customWidth="1"/>
    <col min="11558" max="11558" width="7.42578125" style="18" customWidth="1"/>
    <col min="11559" max="11559" width="8.28515625" style="18" customWidth="1"/>
    <col min="11560" max="11560" width="6.5703125" style="18" customWidth="1"/>
    <col min="11561" max="11561" width="5.7109375" style="18" customWidth="1"/>
    <col min="11562" max="11562" width="7.85546875" style="18" customWidth="1"/>
    <col min="11563" max="11563" width="6.42578125" style="18" customWidth="1"/>
    <col min="11564" max="11564" width="6.5703125" style="18" customWidth="1"/>
    <col min="11565" max="11565" width="6.85546875" style="18" customWidth="1"/>
    <col min="11566" max="11566" width="7" style="18" customWidth="1"/>
    <col min="11567" max="11567" width="5.85546875" style="18" customWidth="1"/>
    <col min="11568" max="11568" width="9.140625" style="18" customWidth="1"/>
    <col min="11569" max="11569" width="6.7109375" style="18" customWidth="1"/>
    <col min="11570" max="11570" width="5.7109375" style="18" customWidth="1"/>
    <col min="11571" max="11571" width="7.7109375" style="18" customWidth="1"/>
    <col min="11572" max="11572" width="8.42578125" style="18" customWidth="1"/>
    <col min="11573" max="11573" width="7.5703125" style="18" customWidth="1"/>
    <col min="11574" max="11574" width="7.140625" style="18" customWidth="1"/>
    <col min="11575" max="11576" width="6" style="18" customWidth="1"/>
    <col min="11577" max="11577" width="7.85546875" style="18" customWidth="1"/>
    <col min="11578" max="11578" width="6.85546875" style="18" customWidth="1"/>
    <col min="11579" max="11579" width="6.42578125" style="18" customWidth="1"/>
    <col min="11580" max="11580" width="8.140625" style="18" customWidth="1"/>
    <col min="11581" max="11581" width="5.85546875" style="18" customWidth="1"/>
    <col min="11582" max="11582" width="6.42578125" style="18" customWidth="1"/>
    <col min="11583" max="11583" width="8.7109375" style="18" customWidth="1"/>
    <col min="11584" max="11584" width="6.42578125" style="18" customWidth="1"/>
    <col min="11585" max="11585" width="6.85546875" style="18" customWidth="1"/>
    <col min="11586" max="11586" width="8.140625" style="18" customWidth="1"/>
    <col min="11587" max="11587" width="7" style="18" customWidth="1"/>
    <col min="11588" max="11588" width="5.28515625" style="18" customWidth="1"/>
    <col min="11589" max="11589" width="9" style="18" customWidth="1"/>
    <col min="11590" max="11590" width="9.140625" style="18"/>
    <col min="11591" max="11591" width="5.28515625" style="18" customWidth="1"/>
    <col min="11592" max="11593" width="9.140625" style="18"/>
    <col min="11594" max="11594" width="5.42578125" style="18" customWidth="1"/>
    <col min="11595" max="11596" width="9.140625" style="18"/>
    <col min="11597" max="11597" width="8.140625" style="18" customWidth="1"/>
    <col min="11598" max="11598" width="8.28515625" style="18" customWidth="1"/>
    <col min="11599" max="11599" width="7.42578125" style="18" customWidth="1"/>
    <col min="11600" max="11776" width="9.140625" style="18"/>
    <col min="11777" max="11777" width="3.28515625" style="18" customWidth="1"/>
    <col min="11778" max="11778" width="5.140625" style="18" customWidth="1"/>
    <col min="11779" max="11779" width="9.5703125" style="18" customWidth="1"/>
    <col min="11780" max="11780" width="6" style="18" customWidth="1"/>
    <col min="11781" max="11781" width="3" style="18" customWidth="1"/>
    <col min="11782" max="11782" width="5.140625" style="18" customWidth="1"/>
    <col min="11783" max="11783" width="3.85546875" style="18" customWidth="1"/>
    <col min="11784" max="11784" width="5.85546875" style="18" customWidth="1"/>
    <col min="11785" max="11785" width="8.42578125" style="18" customWidth="1"/>
    <col min="11786" max="11786" width="8.85546875" style="18" customWidth="1"/>
    <col min="11787" max="11787" width="6.28515625" style="18" customWidth="1"/>
    <col min="11788" max="11789" width="7" style="18" customWidth="1"/>
    <col min="11790" max="11790" width="5.7109375" style="18" customWidth="1"/>
    <col min="11791" max="11791" width="9" style="18" customWidth="1"/>
    <col min="11792" max="11792" width="7.140625" style="18" customWidth="1"/>
    <col min="11793" max="11793" width="5.7109375" style="18" customWidth="1"/>
    <col min="11794" max="11794" width="7.140625" style="18" customWidth="1"/>
    <col min="11795" max="11795" width="7.85546875" style="18" customWidth="1"/>
    <col min="11796" max="11796" width="6.28515625" style="18" customWidth="1"/>
    <col min="11797" max="11797" width="7.5703125" style="18" customWidth="1"/>
    <col min="11798" max="11798" width="7.85546875" style="18" customWidth="1"/>
    <col min="11799" max="11799" width="5.28515625" style="18" customWidth="1"/>
    <col min="11800" max="11800" width="8.42578125" style="18" customWidth="1"/>
    <col min="11801" max="11801" width="7.85546875" style="18" customWidth="1"/>
    <col min="11802" max="11802" width="6" style="18" customWidth="1"/>
    <col min="11803" max="11803" width="8" style="18" customWidth="1"/>
    <col min="11804" max="11804" width="8.140625" style="18" customWidth="1"/>
    <col min="11805" max="11805" width="6" style="18" customWidth="1"/>
    <col min="11806" max="11806" width="7.140625" style="18" customWidth="1"/>
    <col min="11807" max="11807" width="6.85546875" style="18" customWidth="1"/>
    <col min="11808" max="11808" width="6.5703125" style="18" customWidth="1"/>
    <col min="11809" max="11809" width="9.5703125" style="18" customWidth="1"/>
    <col min="11810" max="11810" width="7.5703125" style="18" customWidth="1"/>
    <col min="11811" max="11811" width="5.7109375" style="18" customWidth="1"/>
    <col min="11812" max="11812" width="7.85546875" style="18" customWidth="1"/>
    <col min="11813" max="11813" width="6.7109375" style="18" customWidth="1"/>
    <col min="11814" max="11814" width="7.42578125" style="18" customWidth="1"/>
    <col min="11815" max="11815" width="8.28515625" style="18" customWidth="1"/>
    <col min="11816" max="11816" width="6.5703125" style="18" customWidth="1"/>
    <col min="11817" max="11817" width="5.7109375" style="18" customWidth="1"/>
    <col min="11818" max="11818" width="7.85546875" style="18" customWidth="1"/>
    <col min="11819" max="11819" width="6.42578125" style="18" customWidth="1"/>
    <col min="11820" max="11820" width="6.5703125" style="18" customWidth="1"/>
    <col min="11821" max="11821" width="6.85546875" style="18" customWidth="1"/>
    <col min="11822" max="11822" width="7" style="18" customWidth="1"/>
    <col min="11823" max="11823" width="5.85546875" style="18" customWidth="1"/>
    <col min="11824" max="11824" width="9.140625" style="18" customWidth="1"/>
    <col min="11825" max="11825" width="6.7109375" style="18" customWidth="1"/>
    <col min="11826" max="11826" width="5.7109375" style="18" customWidth="1"/>
    <col min="11827" max="11827" width="7.7109375" style="18" customWidth="1"/>
    <col min="11828" max="11828" width="8.42578125" style="18" customWidth="1"/>
    <col min="11829" max="11829" width="7.5703125" style="18" customWidth="1"/>
    <col min="11830" max="11830" width="7.140625" style="18" customWidth="1"/>
    <col min="11831" max="11832" width="6" style="18" customWidth="1"/>
    <col min="11833" max="11833" width="7.85546875" style="18" customWidth="1"/>
    <col min="11834" max="11834" width="6.85546875" style="18" customWidth="1"/>
    <col min="11835" max="11835" width="6.42578125" style="18" customWidth="1"/>
    <col min="11836" max="11836" width="8.140625" style="18" customWidth="1"/>
    <col min="11837" max="11837" width="5.85546875" style="18" customWidth="1"/>
    <col min="11838" max="11838" width="6.42578125" style="18" customWidth="1"/>
    <col min="11839" max="11839" width="8.7109375" style="18" customWidth="1"/>
    <col min="11840" max="11840" width="6.42578125" style="18" customWidth="1"/>
    <col min="11841" max="11841" width="6.85546875" style="18" customWidth="1"/>
    <col min="11842" max="11842" width="8.140625" style="18" customWidth="1"/>
    <col min="11843" max="11843" width="7" style="18" customWidth="1"/>
    <col min="11844" max="11844" width="5.28515625" style="18" customWidth="1"/>
    <col min="11845" max="11845" width="9" style="18" customWidth="1"/>
    <col min="11846" max="11846" width="9.140625" style="18"/>
    <col min="11847" max="11847" width="5.28515625" style="18" customWidth="1"/>
    <col min="11848" max="11849" width="9.140625" style="18"/>
    <col min="11850" max="11850" width="5.42578125" style="18" customWidth="1"/>
    <col min="11851" max="11852" width="9.140625" style="18"/>
    <col min="11853" max="11853" width="8.140625" style="18" customWidth="1"/>
    <col min="11854" max="11854" width="8.28515625" style="18" customWidth="1"/>
    <col min="11855" max="11855" width="7.42578125" style="18" customWidth="1"/>
    <col min="11856" max="12032" width="9.140625" style="18"/>
    <col min="12033" max="12033" width="3.28515625" style="18" customWidth="1"/>
    <col min="12034" max="12034" width="5.140625" style="18" customWidth="1"/>
    <col min="12035" max="12035" width="9.5703125" style="18" customWidth="1"/>
    <col min="12036" max="12036" width="6" style="18" customWidth="1"/>
    <col min="12037" max="12037" width="3" style="18" customWidth="1"/>
    <col min="12038" max="12038" width="5.140625" style="18" customWidth="1"/>
    <col min="12039" max="12039" width="3.85546875" style="18" customWidth="1"/>
    <col min="12040" max="12040" width="5.85546875" style="18" customWidth="1"/>
    <col min="12041" max="12041" width="8.42578125" style="18" customWidth="1"/>
    <col min="12042" max="12042" width="8.85546875" style="18" customWidth="1"/>
    <col min="12043" max="12043" width="6.28515625" style="18" customWidth="1"/>
    <col min="12044" max="12045" width="7" style="18" customWidth="1"/>
    <col min="12046" max="12046" width="5.7109375" style="18" customWidth="1"/>
    <col min="12047" max="12047" width="9" style="18" customWidth="1"/>
    <col min="12048" max="12048" width="7.140625" style="18" customWidth="1"/>
    <col min="12049" max="12049" width="5.7109375" style="18" customWidth="1"/>
    <col min="12050" max="12050" width="7.140625" style="18" customWidth="1"/>
    <col min="12051" max="12051" width="7.85546875" style="18" customWidth="1"/>
    <col min="12052" max="12052" width="6.28515625" style="18" customWidth="1"/>
    <col min="12053" max="12053" width="7.5703125" style="18" customWidth="1"/>
    <col min="12054" max="12054" width="7.85546875" style="18" customWidth="1"/>
    <col min="12055" max="12055" width="5.28515625" style="18" customWidth="1"/>
    <col min="12056" max="12056" width="8.42578125" style="18" customWidth="1"/>
    <col min="12057" max="12057" width="7.85546875" style="18" customWidth="1"/>
    <col min="12058" max="12058" width="6" style="18" customWidth="1"/>
    <col min="12059" max="12059" width="8" style="18" customWidth="1"/>
    <col min="12060" max="12060" width="8.140625" style="18" customWidth="1"/>
    <col min="12061" max="12061" width="6" style="18" customWidth="1"/>
    <col min="12062" max="12062" width="7.140625" style="18" customWidth="1"/>
    <col min="12063" max="12063" width="6.85546875" style="18" customWidth="1"/>
    <col min="12064" max="12064" width="6.5703125" style="18" customWidth="1"/>
    <col min="12065" max="12065" width="9.5703125" style="18" customWidth="1"/>
    <col min="12066" max="12066" width="7.5703125" style="18" customWidth="1"/>
    <col min="12067" max="12067" width="5.7109375" style="18" customWidth="1"/>
    <col min="12068" max="12068" width="7.85546875" style="18" customWidth="1"/>
    <col min="12069" max="12069" width="6.7109375" style="18" customWidth="1"/>
    <col min="12070" max="12070" width="7.42578125" style="18" customWidth="1"/>
    <col min="12071" max="12071" width="8.28515625" style="18" customWidth="1"/>
    <col min="12072" max="12072" width="6.5703125" style="18" customWidth="1"/>
    <col min="12073" max="12073" width="5.7109375" style="18" customWidth="1"/>
    <col min="12074" max="12074" width="7.85546875" style="18" customWidth="1"/>
    <col min="12075" max="12075" width="6.42578125" style="18" customWidth="1"/>
    <col min="12076" max="12076" width="6.5703125" style="18" customWidth="1"/>
    <col min="12077" max="12077" width="6.85546875" style="18" customWidth="1"/>
    <col min="12078" max="12078" width="7" style="18" customWidth="1"/>
    <col min="12079" max="12079" width="5.85546875" style="18" customWidth="1"/>
    <col min="12080" max="12080" width="9.140625" style="18" customWidth="1"/>
    <col min="12081" max="12081" width="6.7109375" style="18" customWidth="1"/>
    <col min="12082" max="12082" width="5.7109375" style="18" customWidth="1"/>
    <col min="12083" max="12083" width="7.7109375" style="18" customWidth="1"/>
    <col min="12084" max="12084" width="8.42578125" style="18" customWidth="1"/>
    <col min="12085" max="12085" width="7.5703125" style="18" customWidth="1"/>
    <col min="12086" max="12086" width="7.140625" style="18" customWidth="1"/>
    <col min="12087" max="12088" width="6" style="18" customWidth="1"/>
    <col min="12089" max="12089" width="7.85546875" style="18" customWidth="1"/>
    <col min="12090" max="12090" width="6.85546875" style="18" customWidth="1"/>
    <col min="12091" max="12091" width="6.42578125" style="18" customWidth="1"/>
    <col min="12092" max="12092" width="8.140625" style="18" customWidth="1"/>
    <col min="12093" max="12093" width="5.85546875" style="18" customWidth="1"/>
    <col min="12094" max="12094" width="6.42578125" style="18" customWidth="1"/>
    <col min="12095" max="12095" width="8.7109375" style="18" customWidth="1"/>
    <col min="12096" max="12096" width="6.42578125" style="18" customWidth="1"/>
    <col min="12097" max="12097" width="6.85546875" style="18" customWidth="1"/>
    <col min="12098" max="12098" width="8.140625" style="18" customWidth="1"/>
    <col min="12099" max="12099" width="7" style="18" customWidth="1"/>
    <col min="12100" max="12100" width="5.28515625" style="18" customWidth="1"/>
    <col min="12101" max="12101" width="9" style="18" customWidth="1"/>
    <col min="12102" max="12102" width="9.140625" style="18"/>
    <col min="12103" max="12103" width="5.28515625" style="18" customWidth="1"/>
    <col min="12104" max="12105" width="9.140625" style="18"/>
    <col min="12106" max="12106" width="5.42578125" style="18" customWidth="1"/>
    <col min="12107" max="12108" width="9.140625" style="18"/>
    <col min="12109" max="12109" width="8.140625" style="18" customWidth="1"/>
    <col min="12110" max="12110" width="8.28515625" style="18" customWidth="1"/>
    <col min="12111" max="12111" width="7.42578125" style="18" customWidth="1"/>
    <col min="12112" max="12288" width="9.140625" style="18"/>
    <col min="12289" max="12289" width="3.28515625" style="18" customWidth="1"/>
    <col min="12290" max="12290" width="5.140625" style="18" customWidth="1"/>
    <col min="12291" max="12291" width="9.5703125" style="18" customWidth="1"/>
    <col min="12292" max="12292" width="6" style="18" customWidth="1"/>
    <col min="12293" max="12293" width="3" style="18" customWidth="1"/>
    <col min="12294" max="12294" width="5.140625" style="18" customWidth="1"/>
    <col min="12295" max="12295" width="3.85546875" style="18" customWidth="1"/>
    <col min="12296" max="12296" width="5.85546875" style="18" customWidth="1"/>
    <col min="12297" max="12297" width="8.42578125" style="18" customWidth="1"/>
    <col min="12298" max="12298" width="8.85546875" style="18" customWidth="1"/>
    <col min="12299" max="12299" width="6.28515625" style="18" customWidth="1"/>
    <col min="12300" max="12301" width="7" style="18" customWidth="1"/>
    <col min="12302" max="12302" width="5.7109375" style="18" customWidth="1"/>
    <col min="12303" max="12303" width="9" style="18" customWidth="1"/>
    <col min="12304" max="12304" width="7.140625" style="18" customWidth="1"/>
    <col min="12305" max="12305" width="5.7109375" style="18" customWidth="1"/>
    <col min="12306" max="12306" width="7.140625" style="18" customWidth="1"/>
    <col min="12307" max="12307" width="7.85546875" style="18" customWidth="1"/>
    <col min="12308" max="12308" width="6.28515625" style="18" customWidth="1"/>
    <col min="12309" max="12309" width="7.5703125" style="18" customWidth="1"/>
    <col min="12310" max="12310" width="7.85546875" style="18" customWidth="1"/>
    <col min="12311" max="12311" width="5.28515625" style="18" customWidth="1"/>
    <col min="12312" max="12312" width="8.42578125" style="18" customWidth="1"/>
    <col min="12313" max="12313" width="7.85546875" style="18" customWidth="1"/>
    <col min="12314" max="12314" width="6" style="18" customWidth="1"/>
    <col min="12315" max="12315" width="8" style="18" customWidth="1"/>
    <col min="12316" max="12316" width="8.140625" style="18" customWidth="1"/>
    <col min="12317" max="12317" width="6" style="18" customWidth="1"/>
    <col min="12318" max="12318" width="7.140625" style="18" customWidth="1"/>
    <col min="12319" max="12319" width="6.85546875" style="18" customWidth="1"/>
    <col min="12320" max="12320" width="6.5703125" style="18" customWidth="1"/>
    <col min="12321" max="12321" width="9.5703125" style="18" customWidth="1"/>
    <col min="12322" max="12322" width="7.5703125" style="18" customWidth="1"/>
    <col min="12323" max="12323" width="5.7109375" style="18" customWidth="1"/>
    <col min="12324" max="12324" width="7.85546875" style="18" customWidth="1"/>
    <col min="12325" max="12325" width="6.7109375" style="18" customWidth="1"/>
    <col min="12326" max="12326" width="7.42578125" style="18" customWidth="1"/>
    <col min="12327" max="12327" width="8.28515625" style="18" customWidth="1"/>
    <col min="12328" max="12328" width="6.5703125" style="18" customWidth="1"/>
    <col min="12329" max="12329" width="5.7109375" style="18" customWidth="1"/>
    <col min="12330" max="12330" width="7.85546875" style="18" customWidth="1"/>
    <col min="12331" max="12331" width="6.42578125" style="18" customWidth="1"/>
    <col min="12332" max="12332" width="6.5703125" style="18" customWidth="1"/>
    <col min="12333" max="12333" width="6.85546875" style="18" customWidth="1"/>
    <col min="12334" max="12334" width="7" style="18" customWidth="1"/>
    <col min="12335" max="12335" width="5.85546875" style="18" customWidth="1"/>
    <col min="12336" max="12336" width="9.140625" style="18" customWidth="1"/>
    <col min="12337" max="12337" width="6.7109375" style="18" customWidth="1"/>
    <col min="12338" max="12338" width="5.7109375" style="18" customWidth="1"/>
    <col min="12339" max="12339" width="7.7109375" style="18" customWidth="1"/>
    <col min="12340" max="12340" width="8.42578125" style="18" customWidth="1"/>
    <col min="12341" max="12341" width="7.5703125" style="18" customWidth="1"/>
    <col min="12342" max="12342" width="7.140625" style="18" customWidth="1"/>
    <col min="12343" max="12344" width="6" style="18" customWidth="1"/>
    <col min="12345" max="12345" width="7.85546875" style="18" customWidth="1"/>
    <col min="12346" max="12346" width="6.85546875" style="18" customWidth="1"/>
    <col min="12347" max="12347" width="6.42578125" style="18" customWidth="1"/>
    <col min="12348" max="12348" width="8.140625" style="18" customWidth="1"/>
    <col min="12349" max="12349" width="5.85546875" style="18" customWidth="1"/>
    <col min="12350" max="12350" width="6.42578125" style="18" customWidth="1"/>
    <col min="12351" max="12351" width="8.7109375" style="18" customWidth="1"/>
    <col min="12352" max="12352" width="6.42578125" style="18" customWidth="1"/>
    <col min="12353" max="12353" width="6.85546875" style="18" customWidth="1"/>
    <col min="12354" max="12354" width="8.140625" style="18" customWidth="1"/>
    <col min="12355" max="12355" width="7" style="18" customWidth="1"/>
    <col min="12356" max="12356" width="5.28515625" style="18" customWidth="1"/>
    <col min="12357" max="12357" width="9" style="18" customWidth="1"/>
    <col min="12358" max="12358" width="9.140625" style="18"/>
    <col min="12359" max="12359" width="5.28515625" style="18" customWidth="1"/>
    <col min="12360" max="12361" width="9.140625" style="18"/>
    <col min="12362" max="12362" width="5.42578125" style="18" customWidth="1"/>
    <col min="12363" max="12364" width="9.140625" style="18"/>
    <col min="12365" max="12365" width="8.140625" style="18" customWidth="1"/>
    <col min="12366" max="12366" width="8.28515625" style="18" customWidth="1"/>
    <col min="12367" max="12367" width="7.42578125" style="18" customWidth="1"/>
    <col min="12368" max="12544" width="9.140625" style="18"/>
    <col min="12545" max="12545" width="3.28515625" style="18" customWidth="1"/>
    <col min="12546" max="12546" width="5.140625" style="18" customWidth="1"/>
    <col min="12547" max="12547" width="9.5703125" style="18" customWidth="1"/>
    <col min="12548" max="12548" width="6" style="18" customWidth="1"/>
    <col min="12549" max="12549" width="3" style="18" customWidth="1"/>
    <col min="12550" max="12550" width="5.140625" style="18" customWidth="1"/>
    <col min="12551" max="12551" width="3.85546875" style="18" customWidth="1"/>
    <col min="12552" max="12552" width="5.85546875" style="18" customWidth="1"/>
    <col min="12553" max="12553" width="8.42578125" style="18" customWidth="1"/>
    <col min="12554" max="12554" width="8.85546875" style="18" customWidth="1"/>
    <col min="12555" max="12555" width="6.28515625" style="18" customWidth="1"/>
    <col min="12556" max="12557" width="7" style="18" customWidth="1"/>
    <col min="12558" max="12558" width="5.7109375" style="18" customWidth="1"/>
    <col min="12559" max="12559" width="9" style="18" customWidth="1"/>
    <col min="12560" max="12560" width="7.140625" style="18" customWidth="1"/>
    <col min="12561" max="12561" width="5.7109375" style="18" customWidth="1"/>
    <col min="12562" max="12562" width="7.140625" style="18" customWidth="1"/>
    <col min="12563" max="12563" width="7.85546875" style="18" customWidth="1"/>
    <col min="12564" max="12564" width="6.28515625" style="18" customWidth="1"/>
    <col min="12565" max="12565" width="7.5703125" style="18" customWidth="1"/>
    <col min="12566" max="12566" width="7.85546875" style="18" customWidth="1"/>
    <col min="12567" max="12567" width="5.28515625" style="18" customWidth="1"/>
    <col min="12568" max="12568" width="8.42578125" style="18" customWidth="1"/>
    <col min="12569" max="12569" width="7.85546875" style="18" customWidth="1"/>
    <col min="12570" max="12570" width="6" style="18" customWidth="1"/>
    <col min="12571" max="12571" width="8" style="18" customWidth="1"/>
    <col min="12572" max="12572" width="8.140625" style="18" customWidth="1"/>
    <col min="12573" max="12573" width="6" style="18" customWidth="1"/>
    <col min="12574" max="12574" width="7.140625" style="18" customWidth="1"/>
    <col min="12575" max="12575" width="6.85546875" style="18" customWidth="1"/>
    <col min="12576" max="12576" width="6.5703125" style="18" customWidth="1"/>
    <col min="12577" max="12577" width="9.5703125" style="18" customWidth="1"/>
    <col min="12578" max="12578" width="7.5703125" style="18" customWidth="1"/>
    <col min="12579" max="12579" width="5.7109375" style="18" customWidth="1"/>
    <col min="12580" max="12580" width="7.85546875" style="18" customWidth="1"/>
    <col min="12581" max="12581" width="6.7109375" style="18" customWidth="1"/>
    <col min="12582" max="12582" width="7.42578125" style="18" customWidth="1"/>
    <col min="12583" max="12583" width="8.28515625" style="18" customWidth="1"/>
    <col min="12584" max="12584" width="6.5703125" style="18" customWidth="1"/>
    <col min="12585" max="12585" width="5.7109375" style="18" customWidth="1"/>
    <col min="12586" max="12586" width="7.85546875" style="18" customWidth="1"/>
    <col min="12587" max="12587" width="6.42578125" style="18" customWidth="1"/>
    <col min="12588" max="12588" width="6.5703125" style="18" customWidth="1"/>
    <col min="12589" max="12589" width="6.85546875" style="18" customWidth="1"/>
    <col min="12590" max="12590" width="7" style="18" customWidth="1"/>
    <col min="12591" max="12591" width="5.85546875" style="18" customWidth="1"/>
    <col min="12592" max="12592" width="9.140625" style="18" customWidth="1"/>
    <col min="12593" max="12593" width="6.7109375" style="18" customWidth="1"/>
    <col min="12594" max="12594" width="5.7109375" style="18" customWidth="1"/>
    <col min="12595" max="12595" width="7.7109375" style="18" customWidth="1"/>
    <col min="12596" max="12596" width="8.42578125" style="18" customWidth="1"/>
    <col min="12597" max="12597" width="7.5703125" style="18" customWidth="1"/>
    <col min="12598" max="12598" width="7.140625" style="18" customWidth="1"/>
    <col min="12599" max="12600" width="6" style="18" customWidth="1"/>
    <col min="12601" max="12601" width="7.85546875" style="18" customWidth="1"/>
    <col min="12602" max="12602" width="6.85546875" style="18" customWidth="1"/>
    <col min="12603" max="12603" width="6.42578125" style="18" customWidth="1"/>
    <col min="12604" max="12604" width="8.140625" style="18" customWidth="1"/>
    <col min="12605" max="12605" width="5.85546875" style="18" customWidth="1"/>
    <col min="12606" max="12606" width="6.42578125" style="18" customWidth="1"/>
    <col min="12607" max="12607" width="8.7109375" style="18" customWidth="1"/>
    <col min="12608" max="12608" width="6.42578125" style="18" customWidth="1"/>
    <col min="12609" max="12609" width="6.85546875" style="18" customWidth="1"/>
    <col min="12610" max="12610" width="8.140625" style="18" customWidth="1"/>
    <col min="12611" max="12611" width="7" style="18" customWidth="1"/>
    <col min="12612" max="12612" width="5.28515625" style="18" customWidth="1"/>
    <col min="12613" max="12613" width="9" style="18" customWidth="1"/>
    <col min="12614" max="12614" width="9.140625" style="18"/>
    <col min="12615" max="12615" width="5.28515625" style="18" customWidth="1"/>
    <col min="12616" max="12617" width="9.140625" style="18"/>
    <col min="12618" max="12618" width="5.42578125" style="18" customWidth="1"/>
    <col min="12619" max="12620" width="9.140625" style="18"/>
    <col min="12621" max="12621" width="8.140625" style="18" customWidth="1"/>
    <col min="12622" max="12622" width="8.28515625" style="18" customWidth="1"/>
    <col min="12623" max="12623" width="7.42578125" style="18" customWidth="1"/>
    <col min="12624" max="12800" width="9.140625" style="18"/>
    <col min="12801" max="12801" width="3.28515625" style="18" customWidth="1"/>
    <col min="12802" max="12802" width="5.140625" style="18" customWidth="1"/>
    <col min="12803" max="12803" width="9.5703125" style="18" customWidth="1"/>
    <col min="12804" max="12804" width="6" style="18" customWidth="1"/>
    <col min="12805" max="12805" width="3" style="18" customWidth="1"/>
    <col min="12806" max="12806" width="5.140625" style="18" customWidth="1"/>
    <col min="12807" max="12807" width="3.85546875" style="18" customWidth="1"/>
    <col min="12808" max="12808" width="5.85546875" style="18" customWidth="1"/>
    <col min="12809" max="12809" width="8.42578125" style="18" customWidth="1"/>
    <col min="12810" max="12810" width="8.85546875" style="18" customWidth="1"/>
    <col min="12811" max="12811" width="6.28515625" style="18" customWidth="1"/>
    <col min="12812" max="12813" width="7" style="18" customWidth="1"/>
    <col min="12814" max="12814" width="5.7109375" style="18" customWidth="1"/>
    <col min="12815" max="12815" width="9" style="18" customWidth="1"/>
    <col min="12816" max="12816" width="7.140625" style="18" customWidth="1"/>
    <col min="12817" max="12817" width="5.7109375" style="18" customWidth="1"/>
    <col min="12818" max="12818" width="7.140625" style="18" customWidth="1"/>
    <col min="12819" max="12819" width="7.85546875" style="18" customWidth="1"/>
    <col min="12820" max="12820" width="6.28515625" style="18" customWidth="1"/>
    <col min="12821" max="12821" width="7.5703125" style="18" customWidth="1"/>
    <col min="12822" max="12822" width="7.85546875" style="18" customWidth="1"/>
    <col min="12823" max="12823" width="5.28515625" style="18" customWidth="1"/>
    <col min="12824" max="12824" width="8.42578125" style="18" customWidth="1"/>
    <col min="12825" max="12825" width="7.85546875" style="18" customWidth="1"/>
    <col min="12826" max="12826" width="6" style="18" customWidth="1"/>
    <col min="12827" max="12827" width="8" style="18" customWidth="1"/>
    <col min="12828" max="12828" width="8.140625" style="18" customWidth="1"/>
    <col min="12829" max="12829" width="6" style="18" customWidth="1"/>
    <col min="12830" max="12830" width="7.140625" style="18" customWidth="1"/>
    <col min="12831" max="12831" width="6.85546875" style="18" customWidth="1"/>
    <col min="12832" max="12832" width="6.5703125" style="18" customWidth="1"/>
    <col min="12833" max="12833" width="9.5703125" style="18" customWidth="1"/>
    <col min="12834" max="12834" width="7.5703125" style="18" customWidth="1"/>
    <col min="12835" max="12835" width="5.7109375" style="18" customWidth="1"/>
    <col min="12836" max="12836" width="7.85546875" style="18" customWidth="1"/>
    <col min="12837" max="12837" width="6.7109375" style="18" customWidth="1"/>
    <col min="12838" max="12838" width="7.42578125" style="18" customWidth="1"/>
    <col min="12839" max="12839" width="8.28515625" style="18" customWidth="1"/>
    <col min="12840" max="12840" width="6.5703125" style="18" customWidth="1"/>
    <col min="12841" max="12841" width="5.7109375" style="18" customWidth="1"/>
    <col min="12842" max="12842" width="7.85546875" style="18" customWidth="1"/>
    <col min="12843" max="12843" width="6.42578125" style="18" customWidth="1"/>
    <col min="12844" max="12844" width="6.5703125" style="18" customWidth="1"/>
    <col min="12845" max="12845" width="6.85546875" style="18" customWidth="1"/>
    <col min="12846" max="12846" width="7" style="18" customWidth="1"/>
    <col min="12847" max="12847" width="5.85546875" style="18" customWidth="1"/>
    <col min="12848" max="12848" width="9.140625" style="18" customWidth="1"/>
    <col min="12849" max="12849" width="6.7109375" style="18" customWidth="1"/>
    <col min="12850" max="12850" width="5.7109375" style="18" customWidth="1"/>
    <col min="12851" max="12851" width="7.7109375" style="18" customWidth="1"/>
    <col min="12852" max="12852" width="8.42578125" style="18" customWidth="1"/>
    <col min="12853" max="12853" width="7.5703125" style="18" customWidth="1"/>
    <col min="12854" max="12854" width="7.140625" style="18" customWidth="1"/>
    <col min="12855" max="12856" width="6" style="18" customWidth="1"/>
    <col min="12857" max="12857" width="7.85546875" style="18" customWidth="1"/>
    <col min="12858" max="12858" width="6.85546875" style="18" customWidth="1"/>
    <col min="12859" max="12859" width="6.42578125" style="18" customWidth="1"/>
    <col min="12860" max="12860" width="8.140625" style="18" customWidth="1"/>
    <col min="12861" max="12861" width="5.85546875" style="18" customWidth="1"/>
    <col min="12862" max="12862" width="6.42578125" style="18" customWidth="1"/>
    <col min="12863" max="12863" width="8.7109375" style="18" customWidth="1"/>
    <col min="12864" max="12864" width="6.42578125" style="18" customWidth="1"/>
    <col min="12865" max="12865" width="6.85546875" style="18" customWidth="1"/>
    <col min="12866" max="12866" width="8.140625" style="18" customWidth="1"/>
    <col min="12867" max="12867" width="7" style="18" customWidth="1"/>
    <col min="12868" max="12868" width="5.28515625" style="18" customWidth="1"/>
    <col min="12869" max="12869" width="9" style="18" customWidth="1"/>
    <col min="12870" max="12870" width="9.140625" style="18"/>
    <col min="12871" max="12871" width="5.28515625" style="18" customWidth="1"/>
    <col min="12872" max="12873" width="9.140625" style="18"/>
    <col min="12874" max="12874" width="5.42578125" style="18" customWidth="1"/>
    <col min="12875" max="12876" width="9.140625" style="18"/>
    <col min="12877" max="12877" width="8.140625" style="18" customWidth="1"/>
    <col min="12878" max="12878" width="8.28515625" style="18" customWidth="1"/>
    <col min="12879" max="12879" width="7.42578125" style="18" customWidth="1"/>
    <col min="12880" max="13056" width="9.140625" style="18"/>
    <col min="13057" max="13057" width="3.28515625" style="18" customWidth="1"/>
    <col min="13058" max="13058" width="5.140625" style="18" customWidth="1"/>
    <col min="13059" max="13059" width="9.5703125" style="18" customWidth="1"/>
    <col min="13060" max="13060" width="6" style="18" customWidth="1"/>
    <col min="13061" max="13061" width="3" style="18" customWidth="1"/>
    <col min="13062" max="13062" width="5.140625" style="18" customWidth="1"/>
    <col min="13063" max="13063" width="3.85546875" style="18" customWidth="1"/>
    <col min="13064" max="13064" width="5.85546875" style="18" customWidth="1"/>
    <col min="13065" max="13065" width="8.42578125" style="18" customWidth="1"/>
    <col min="13066" max="13066" width="8.85546875" style="18" customWidth="1"/>
    <col min="13067" max="13067" width="6.28515625" style="18" customWidth="1"/>
    <col min="13068" max="13069" width="7" style="18" customWidth="1"/>
    <col min="13070" max="13070" width="5.7109375" style="18" customWidth="1"/>
    <col min="13071" max="13071" width="9" style="18" customWidth="1"/>
    <col min="13072" max="13072" width="7.140625" style="18" customWidth="1"/>
    <col min="13073" max="13073" width="5.7109375" style="18" customWidth="1"/>
    <col min="13074" max="13074" width="7.140625" style="18" customWidth="1"/>
    <col min="13075" max="13075" width="7.85546875" style="18" customWidth="1"/>
    <col min="13076" max="13076" width="6.28515625" style="18" customWidth="1"/>
    <col min="13077" max="13077" width="7.5703125" style="18" customWidth="1"/>
    <col min="13078" max="13078" width="7.85546875" style="18" customWidth="1"/>
    <col min="13079" max="13079" width="5.28515625" style="18" customWidth="1"/>
    <col min="13080" max="13080" width="8.42578125" style="18" customWidth="1"/>
    <col min="13081" max="13081" width="7.85546875" style="18" customWidth="1"/>
    <col min="13082" max="13082" width="6" style="18" customWidth="1"/>
    <col min="13083" max="13083" width="8" style="18" customWidth="1"/>
    <col min="13084" max="13084" width="8.140625" style="18" customWidth="1"/>
    <col min="13085" max="13085" width="6" style="18" customWidth="1"/>
    <col min="13086" max="13086" width="7.140625" style="18" customWidth="1"/>
    <col min="13087" max="13087" width="6.85546875" style="18" customWidth="1"/>
    <col min="13088" max="13088" width="6.5703125" style="18" customWidth="1"/>
    <col min="13089" max="13089" width="9.5703125" style="18" customWidth="1"/>
    <col min="13090" max="13090" width="7.5703125" style="18" customWidth="1"/>
    <col min="13091" max="13091" width="5.7109375" style="18" customWidth="1"/>
    <col min="13092" max="13092" width="7.85546875" style="18" customWidth="1"/>
    <col min="13093" max="13093" width="6.7109375" style="18" customWidth="1"/>
    <col min="13094" max="13094" width="7.42578125" style="18" customWidth="1"/>
    <col min="13095" max="13095" width="8.28515625" style="18" customWidth="1"/>
    <col min="13096" max="13096" width="6.5703125" style="18" customWidth="1"/>
    <col min="13097" max="13097" width="5.7109375" style="18" customWidth="1"/>
    <col min="13098" max="13098" width="7.85546875" style="18" customWidth="1"/>
    <col min="13099" max="13099" width="6.42578125" style="18" customWidth="1"/>
    <col min="13100" max="13100" width="6.5703125" style="18" customWidth="1"/>
    <col min="13101" max="13101" width="6.85546875" style="18" customWidth="1"/>
    <col min="13102" max="13102" width="7" style="18" customWidth="1"/>
    <col min="13103" max="13103" width="5.85546875" style="18" customWidth="1"/>
    <col min="13104" max="13104" width="9.140625" style="18" customWidth="1"/>
    <col min="13105" max="13105" width="6.7109375" style="18" customWidth="1"/>
    <col min="13106" max="13106" width="5.7109375" style="18" customWidth="1"/>
    <col min="13107" max="13107" width="7.7109375" style="18" customWidth="1"/>
    <col min="13108" max="13108" width="8.42578125" style="18" customWidth="1"/>
    <col min="13109" max="13109" width="7.5703125" style="18" customWidth="1"/>
    <col min="13110" max="13110" width="7.140625" style="18" customWidth="1"/>
    <col min="13111" max="13112" width="6" style="18" customWidth="1"/>
    <col min="13113" max="13113" width="7.85546875" style="18" customWidth="1"/>
    <col min="13114" max="13114" width="6.85546875" style="18" customWidth="1"/>
    <col min="13115" max="13115" width="6.42578125" style="18" customWidth="1"/>
    <col min="13116" max="13116" width="8.140625" style="18" customWidth="1"/>
    <col min="13117" max="13117" width="5.85546875" style="18" customWidth="1"/>
    <col min="13118" max="13118" width="6.42578125" style="18" customWidth="1"/>
    <col min="13119" max="13119" width="8.7109375" style="18" customWidth="1"/>
    <col min="13120" max="13120" width="6.42578125" style="18" customWidth="1"/>
    <col min="13121" max="13121" width="6.85546875" style="18" customWidth="1"/>
    <col min="13122" max="13122" width="8.140625" style="18" customWidth="1"/>
    <col min="13123" max="13123" width="7" style="18" customWidth="1"/>
    <col min="13124" max="13124" width="5.28515625" style="18" customWidth="1"/>
    <col min="13125" max="13125" width="9" style="18" customWidth="1"/>
    <col min="13126" max="13126" width="9.140625" style="18"/>
    <col min="13127" max="13127" width="5.28515625" style="18" customWidth="1"/>
    <col min="13128" max="13129" width="9.140625" style="18"/>
    <col min="13130" max="13130" width="5.42578125" style="18" customWidth="1"/>
    <col min="13131" max="13132" width="9.140625" style="18"/>
    <col min="13133" max="13133" width="8.140625" style="18" customWidth="1"/>
    <col min="13134" max="13134" width="8.28515625" style="18" customWidth="1"/>
    <col min="13135" max="13135" width="7.42578125" style="18" customWidth="1"/>
    <col min="13136" max="13312" width="9.140625" style="18"/>
    <col min="13313" max="13313" width="3.28515625" style="18" customWidth="1"/>
    <col min="13314" max="13314" width="5.140625" style="18" customWidth="1"/>
    <col min="13315" max="13315" width="9.5703125" style="18" customWidth="1"/>
    <col min="13316" max="13316" width="6" style="18" customWidth="1"/>
    <col min="13317" max="13317" width="3" style="18" customWidth="1"/>
    <col min="13318" max="13318" width="5.140625" style="18" customWidth="1"/>
    <col min="13319" max="13319" width="3.85546875" style="18" customWidth="1"/>
    <col min="13320" max="13320" width="5.85546875" style="18" customWidth="1"/>
    <col min="13321" max="13321" width="8.42578125" style="18" customWidth="1"/>
    <col min="13322" max="13322" width="8.85546875" style="18" customWidth="1"/>
    <col min="13323" max="13323" width="6.28515625" style="18" customWidth="1"/>
    <col min="13324" max="13325" width="7" style="18" customWidth="1"/>
    <col min="13326" max="13326" width="5.7109375" style="18" customWidth="1"/>
    <col min="13327" max="13327" width="9" style="18" customWidth="1"/>
    <col min="13328" max="13328" width="7.140625" style="18" customWidth="1"/>
    <col min="13329" max="13329" width="5.7109375" style="18" customWidth="1"/>
    <col min="13330" max="13330" width="7.140625" style="18" customWidth="1"/>
    <col min="13331" max="13331" width="7.85546875" style="18" customWidth="1"/>
    <col min="13332" max="13332" width="6.28515625" style="18" customWidth="1"/>
    <col min="13333" max="13333" width="7.5703125" style="18" customWidth="1"/>
    <col min="13334" max="13334" width="7.85546875" style="18" customWidth="1"/>
    <col min="13335" max="13335" width="5.28515625" style="18" customWidth="1"/>
    <col min="13336" max="13336" width="8.42578125" style="18" customWidth="1"/>
    <col min="13337" max="13337" width="7.85546875" style="18" customWidth="1"/>
    <col min="13338" max="13338" width="6" style="18" customWidth="1"/>
    <col min="13339" max="13339" width="8" style="18" customWidth="1"/>
    <col min="13340" max="13340" width="8.140625" style="18" customWidth="1"/>
    <col min="13341" max="13341" width="6" style="18" customWidth="1"/>
    <col min="13342" max="13342" width="7.140625" style="18" customWidth="1"/>
    <col min="13343" max="13343" width="6.85546875" style="18" customWidth="1"/>
    <col min="13344" max="13344" width="6.5703125" style="18" customWidth="1"/>
    <col min="13345" max="13345" width="9.5703125" style="18" customWidth="1"/>
    <col min="13346" max="13346" width="7.5703125" style="18" customWidth="1"/>
    <col min="13347" max="13347" width="5.7109375" style="18" customWidth="1"/>
    <col min="13348" max="13348" width="7.85546875" style="18" customWidth="1"/>
    <col min="13349" max="13349" width="6.7109375" style="18" customWidth="1"/>
    <col min="13350" max="13350" width="7.42578125" style="18" customWidth="1"/>
    <col min="13351" max="13351" width="8.28515625" style="18" customWidth="1"/>
    <col min="13352" max="13352" width="6.5703125" style="18" customWidth="1"/>
    <col min="13353" max="13353" width="5.7109375" style="18" customWidth="1"/>
    <col min="13354" max="13354" width="7.85546875" style="18" customWidth="1"/>
    <col min="13355" max="13355" width="6.42578125" style="18" customWidth="1"/>
    <col min="13356" max="13356" width="6.5703125" style="18" customWidth="1"/>
    <col min="13357" max="13357" width="6.85546875" style="18" customWidth="1"/>
    <col min="13358" max="13358" width="7" style="18" customWidth="1"/>
    <col min="13359" max="13359" width="5.85546875" style="18" customWidth="1"/>
    <col min="13360" max="13360" width="9.140625" style="18" customWidth="1"/>
    <col min="13361" max="13361" width="6.7109375" style="18" customWidth="1"/>
    <col min="13362" max="13362" width="5.7109375" style="18" customWidth="1"/>
    <col min="13363" max="13363" width="7.7109375" style="18" customWidth="1"/>
    <col min="13364" max="13364" width="8.42578125" style="18" customWidth="1"/>
    <col min="13365" max="13365" width="7.5703125" style="18" customWidth="1"/>
    <col min="13366" max="13366" width="7.140625" style="18" customWidth="1"/>
    <col min="13367" max="13368" width="6" style="18" customWidth="1"/>
    <col min="13369" max="13369" width="7.85546875" style="18" customWidth="1"/>
    <col min="13370" max="13370" width="6.85546875" style="18" customWidth="1"/>
    <col min="13371" max="13371" width="6.42578125" style="18" customWidth="1"/>
    <col min="13372" max="13372" width="8.140625" style="18" customWidth="1"/>
    <col min="13373" max="13373" width="5.85546875" style="18" customWidth="1"/>
    <col min="13374" max="13374" width="6.42578125" style="18" customWidth="1"/>
    <col min="13375" max="13375" width="8.7109375" style="18" customWidth="1"/>
    <col min="13376" max="13376" width="6.42578125" style="18" customWidth="1"/>
    <col min="13377" max="13377" width="6.85546875" style="18" customWidth="1"/>
    <col min="13378" max="13378" width="8.140625" style="18" customWidth="1"/>
    <col min="13379" max="13379" width="7" style="18" customWidth="1"/>
    <col min="13380" max="13380" width="5.28515625" style="18" customWidth="1"/>
    <col min="13381" max="13381" width="9" style="18" customWidth="1"/>
    <col min="13382" max="13382" width="9.140625" style="18"/>
    <col min="13383" max="13383" width="5.28515625" style="18" customWidth="1"/>
    <col min="13384" max="13385" width="9.140625" style="18"/>
    <col min="13386" max="13386" width="5.42578125" style="18" customWidth="1"/>
    <col min="13387" max="13388" width="9.140625" style="18"/>
    <col min="13389" max="13389" width="8.140625" style="18" customWidth="1"/>
    <col min="13390" max="13390" width="8.28515625" style="18" customWidth="1"/>
    <col min="13391" max="13391" width="7.42578125" style="18" customWidth="1"/>
    <col min="13392" max="13568" width="9.140625" style="18"/>
    <col min="13569" max="13569" width="3.28515625" style="18" customWidth="1"/>
    <col min="13570" max="13570" width="5.140625" style="18" customWidth="1"/>
    <col min="13571" max="13571" width="9.5703125" style="18" customWidth="1"/>
    <col min="13572" max="13572" width="6" style="18" customWidth="1"/>
    <col min="13573" max="13573" width="3" style="18" customWidth="1"/>
    <col min="13574" max="13574" width="5.140625" style="18" customWidth="1"/>
    <col min="13575" max="13575" width="3.85546875" style="18" customWidth="1"/>
    <col min="13576" max="13576" width="5.85546875" style="18" customWidth="1"/>
    <col min="13577" max="13577" width="8.42578125" style="18" customWidth="1"/>
    <col min="13578" max="13578" width="8.85546875" style="18" customWidth="1"/>
    <col min="13579" max="13579" width="6.28515625" style="18" customWidth="1"/>
    <col min="13580" max="13581" width="7" style="18" customWidth="1"/>
    <col min="13582" max="13582" width="5.7109375" style="18" customWidth="1"/>
    <col min="13583" max="13583" width="9" style="18" customWidth="1"/>
    <col min="13584" max="13584" width="7.140625" style="18" customWidth="1"/>
    <col min="13585" max="13585" width="5.7109375" style="18" customWidth="1"/>
    <col min="13586" max="13586" width="7.140625" style="18" customWidth="1"/>
    <col min="13587" max="13587" width="7.85546875" style="18" customWidth="1"/>
    <col min="13588" max="13588" width="6.28515625" style="18" customWidth="1"/>
    <col min="13589" max="13589" width="7.5703125" style="18" customWidth="1"/>
    <col min="13590" max="13590" width="7.85546875" style="18" customWidth="1"/>
    <col min="13591" max="13591" width="5.28515625" style="18" customWidth="1"/>
    <col min="13592" max="13592" width="8.42578125" style="18" customWidth="1"/>
    <col min="13593" max="13593" width="7.85546875" style="18" customWidth="1"/>
    <col min="13594" max="13594" width="6" style="18" customWidth="1"/>
    <col min="13595" max="13595" width="8" style="18" customWidth="1"/>
    <col min="13596" max="13596" width="8.140625" style="18" customWidth="1"/>
    <col min="13597" max="13597" width="6" style="18" customWidth="1"/>
    <col min="13598" max="13598" width="7.140625" style="18" customWidth="1"/>
    <col min="13599" max="13599" width="6.85546875" style="18" customWidth="1"/>
    <col min="13600" max="13600" width="6.5703125" style="18" customWidth="1"/>
    <col min="13601" max="13601" width="9.5703125" style="18" customWidth="1"/>
    <col min="13602" max="13602" width="7.5703125" style="18" customWidth="1"/>
    <col min="13603" max="13603" width="5.7109375" style="18" customWidth="1"/>
    <col min="13604" max="13604" width="7.85546875" style="18" customWidth="1"/>
    <col min="13605" max="13605" width="6.7109375" style="18" customWidth="1"/>
    <col min="13606" max="13606" width="7.42578125" style="18" customWidth="1"/>
    <col min="13607" max="13607" width="8.28515625" style="18" customWidth="1"/>
    <col min="13608" max="13608" width="6.5703125" style="18" customWidth="1"/>
    <col min="13609" max="13609" width="5.7109375" style="18" customWidth="1"/>
    <col min="13610" max="13610" width="7.85546875" style="18" customWidth="1"/>
    <col min="13611" max="13611" width="6.42578125" style="18" customWidth="1"/>
    <col min="13612" max="13612" width="6.5703125" style="18" customWidth="1"/>
    <col min="13613" max="13613" width="6.85546875" style="18" customWidth="1"/>
    <col min="13614" max="13614" width="7" style="18" customWidth="1"/>
    <col min="13615" max="13615" width="5.85546875" style="18" customWidth="1"/>
    <col min="13616" max="13616" width="9.140625" style="18" customWidth="1"/>
    <col min="13617" max="13617" width="6.7109375" style="18" customWidth="1"/>
    <col min="13618" max="13618" width="5.7109375" style="18" customWidth="1"/>
    <col min="13619" max="13619" width="7.7109375" style="18" customWidth="1"/>
    <col min="13620" max="13620" width="8.42578125" style="18" customWidth="1"/>
    <col min="13621" max="13621" width="7.5703125" style="18" customWidth="1"/>
    <col min="13622" max="13622" width="7.140625" style="18" customWidth="1"/>
    <col min="13623" max="13624" width="6" style="18" customWidth="1"/>
    <col min="13625" max="13625" width="7.85546875" style="18" customWidth="1"/>
    <col min="13626" max="13626" width="6.85546875" style="18" customWidth="1"/>
    <col min="13627" max="13627" width="6.42578125" style="18" customWidth="1"/>
    <col min="13628" max="13628" width="8.140625" style="18" customWidth="1"/>
    <col min="13629" max="13629" width="5.85546875" style="18" customWidth="1"/>
    <col min="13630" max="13630" width="6.42578125" style="18" customWidth="1"/>
    <col min="13631" max="13631" width="8.7109375" style="18" customWidth="1"/>
    <col min="13632" max="13632" width="6.42578125" style="18" customWidth="1"/>
    <col min="13633" max="13633" width="6.85546875" style="18" customWidth="1"/>
    <col min="13634" max="13634" width="8.140625" style="18" customWidth="1"/>
    <col min="13635" max="13635" width="7" style="18" customWidth="1"/>
    <col min="13636" max="13636" width="5.28515625" style="18" customWidth="1"/>
    <col min="13637" max="13637" width="9" style="18" customWidth="1"/>
    <col min="13638" max="13638" width="9.140625" style="18"/>
    <col min="13639" max="13639" width="5.28515625" style="18" customWidth="1"/>
    <col min="13640" max="13641" width="9.140625" style="18"/>
    <col min="13642" max="13642" width="5.42578125" style="18" customWidth="1"/>
    <col min="13643" max="13644" width="9.140625" style="18"/>
    <col min="13645" max="13645" width="8.140625" style="18" customWidth="1"/>
    <col min="13646" max="13646" width="8.28515625" style="18" customWidth="1"/>
    <col min="13647" max="13647" width="7.42578125" style="18" customWidth="1"/>
    <col min="13648" max="13824" width="9.140625" style="18"/>
    <col min="13825" max="13825" width="3.28515625" style="18" customWidth="1"/>
    <col min="13826" max="13826" width="5.140625" style="18" customWidth="1"/>
    <col min="13827" max="13827" width="9.5703125" style="18" customWidth="1"/>
    <col min="13828" max="13828" width="6" style="18" customWidth="1"/>
    <col min="13829" max="13829" width="3" style="18" customWidth="1"/>
    <col min="13830" max="13830" width="5.140625" style="18" customWidth="1"/>
    <col min="13831" max="13831" width="3.85546875" style="18" customWidth="1"/>
    <col min="13832" max="13832" width="5.85546875" style="18" customWidth="1"/>
    <col min="13833" max="13833" width="8.42578125" style="18" customWidth="1"/>
    <col min="13834" max="13834" width="8.85546875" style="18" customWidth="1"/>
    <col min="13835" max="13835" width="6.28515625" style="18" customWidth="1"/>
    <col min="13836" max="13837" width="7" style="18" customWidth="1"/>
    <col min="13838" max="13838" width="5.7109375" style="18" customWidth="1"/>
    <col min="13839" max="13839" width="9" style="18" customWidth="1"/>
    <col min="13840" max="13840" width="7.140625" style="18" customWidth="1"/>
    <col min="13841" max="13841" width="5.7109375" style="18" customWidth="1"/>
    <col min="13842" max="13842" width="7.140625" style="18" customWidth="1"/>
    <col min="13843" max="13843" width="7.85546875" style="18" customWidth="1"/>
    <col min="13844" max="13844" width="6.28515625" style="18" customWidth="1"/>
    <col min="13845" max="13845" width="7.5703125" style="18" customWidth="1"/>
    <col min="13846" max="13846" width="7.85546875" style="18" customWidth="1"/>
    <col min="13847" max="13847" width="5.28515625" style="18" customWidth="1"/>
    <col min="13848" max="13848" width="8.42578125" style="18" customWidth="1"/>
    <col min="13849" max="13849" width="7.85546875" style="18" customWidth="1"/>
    <col min="13850" max="13850" width="6" style="18" customWidth="1"/>
    <col min="13851" max="13851" width="8" style="18" customWidth="1"/>
    <col min="13852" max="13852" width="8.140625" style="18" customWidth="1"/>
    <col min="13853" max="13853" width="6" style="18" customWidth="1"/>
    <col min="13854" max="13854" width="7.140625" style="18" customWidth="1"/>
    <col min="13855" max="13855" width="6.85546875" style="18" customWidth="1"/>
    <col min="13856" max="13856" width="6.5703125" style="18" customWidth="1"/>
    <col min="13857" max="13857" width="9.5703125" style="18" customWidth="1"/>
    <col min="13858" max="13858" width="7.5703125" style="18" customWidth="1"/>
    <col min="13859" max="13859" width="5.7109375" style="18" customWidth="1"/>
    <col min="13860" max="13860" width="7.85546875" style="18" customWidth="1"/>
    <col min="13861" max="13861" width="6.7109375" style="18" customWidth="1"/>
    <col min="13862" max="13862" width="7.42578125" style="18" customWidth="1"/>
    <col min="13863" max="13863" width="8.28515625" style="18" customWidth="1"/>
    <col min="13864" max="13864" width="6.5703125" style="18" customWidth="1"/>
    <col min="13865" max="13865" width="5.7109375" style="18" customWidth="1"/>
    <col min="13866" max="13866" width="7.85546875" style="18" customWidth="1"/>
    <col min="13867" max="13867" width="6.42578125" style="18" customWidth="1"/>
    <col min="13868" max="13868" width="6.5703125" style="18" customWidth="1"/>
    <col min="13869" max="13869" width="6.85546875" style="18" customWidth="1"/>
    <col min="13870" max="13870" width="7" style="18" customWidth="1"/>
    <col min="13871" max="13871" width="5.85546875" style="18" customWidth="1"/>
    <col min="13872" max="13872" width="9.140625" style="18" customWidth="1"/>
    <col min="13873" max="13873" width="6.7109375" style="18" customWidth="1"/>
    <col min="13874" max="13874" width="5.7109375" style="18" customWidth="1"/>
    <col min="13875" max="13875" width="7.7109375" style="18" customWidth="1"/>
    <col min="13876" max="13876" width="8.42578125" style="18" customWidth="1"/>
    <col min="13877" max="13877" width="7.5703125" style="18" customWidth="1"/>
    <col min="13878" max="13878" width="7.140625" style="18" customWidth="1"/>
    <col min="13879" max="13880" width="6" style="18" customWidth="1"/>
    <col min="13881" max="13881" width="7.85546875" style="18" customWidth="1"/>
    <col min="13882" max="13882" width="6.85546875" style="18" customWidth="1"/>
    <col min="13883" max="13883" width="6.42578125" style="18" customWidth="1"/>
    <col min="13884" max="13884" width="8.140625" style="18" customWidth="1"/>
    <col min="13885" max="13885" width="5.85546875" style="18" customWidth="1"/>
    <col min="13886" max="13886" width="6.42578125" style="18" customWidth="1"/>
    <col min="13887" max="13887" width="8.7109375" style="18" customWidth="1"/>
    <col min="13888" max="13888" width="6.42578125" style="18" customWidth="1"/>
    <col min="13889" max="13889" width="6.85546875" style="18" customWidth="1"/>
    <col min="13890" max="13890" width="8.140625" style="18" customWidth="1"/>
    <col min="13891" max="13891" width="7" style="18" customWidth="1"/>
    <col min="13892" max="13892" width="5.28515625" style="18" customWidth="1"/>
    <col min="13893" max="13893" width="9" style="18" customWidth="1"/>
    <col min="13894" max="13894" width="9.140625" style="18"/>
    <col min="13895" max="13895" width="5.28515625" style="18" customWidth="1"/>
    <col min="13896" max="13897" width="9.140625" style="18"/>
    <col min="13898" max="13898" width="5.42578125" style="18" customWidth="1"/>
    <col min="13899" max="13900" width="9.140625" style="18"/>
    <col min="13901" max="13901" width="8.140625" style="18" customWidth="1"/>
    <col min="13902" max="13902" width="8.28515625" style="18" customWidth="1"/>
    <col min="13903" max="13903" width="7.42578125" style="18" customWidth="1"/>
    <col min="13904" max="14080" width="9.140625" style="18"/>
    <col min="14081" max="14081" width="3.28515625" style="18" customWidth="1"/>
    <col min="14082" max="14082" width="5.140625" style="18" customWidth="1"/>
    <col min="14083" max="14083" width="9.5703125" style="18" customWidth="1"/>
    <col min="14084" max="14084" width="6" style="18" customWidth="1"/>
    <col min="14085" max="14085" width="3" style="18" customWidth="1"/>
    <col min="14086" max="14086" width="5.140625" style="18" customWidth="1"/>
    <col min="14087" max="14087" width="3.85546875" style="18" customWidth="1"/>
    <col min="14088" max="14088" width="5.85546875" style="18" customWidth="1"/>
    <col min="14089" max="14089" width="8.42578125" style="18" customWidth="1"/>
    <col min="14090" max="14090" width="8.85546875" style="18" customWidth="1"/>
    <col min="14091" max="14091" width="6.28515625" style="18" customWidth="1"/>
    <col min="14092" max="14093" width="7" style="18" customWidth="1"/>
    <col min="14094" max="14094" width="5.7109375" style="18" customWidth="1"/>
    <col min="14095" max="14095" width="9" style="18" customWidth="1"/>
    <col min="14096" max="14096" width="7.140625" style="18" customWidth="1"/>
    <col min="14097" max="14097" width="5.7109375" style="18" customWidth="1"/>
    <col min="14098" max="14098" width="7.140625" style="18" customWidth="1"/>
    <col min="14099" max="14099" width="7.85546875" style="18" customWidth="1"/>
    <col min="14100" max="14100" width="6.28515625" style="18" customWidth="1"/>
    <col min="14101" max="14101" width="7.5703125" style="18" customWidth="1"/>
    <col min="14102" max="14102" width="7.85546875" style="18" customWidth="1"/>
    <col min="14103" max="14103" width="5.28515625" style="18" customWidth="1"/>
    <col min="14104" max="14104" width="8.42578125" style="18" customWidth="1"/>
    <col min="14105" max="14105" width="7.85546875" style="18" customWidth="1"/>
    <col min="14106" max="14106" width="6" style="18" customWidth="1"/>
    <col min="14107" max="14107" width="8" style="18" customWidth="1"/>
    <col min="14108" max="14108" width="8.140625" style="18" customWidth="1"/>
    <col min="14109" max="14109" width="6" style="18" customWidth="1"/>
    <col min="14110" max="14110" width="7.140625" style="18" customWidth="1"/>
    <col min="14111" max="14111" width="6.85546875" style="18" customWidth="1"/>
    <col min="14112" max="14112" width="6.5703125" style="18" customWidth="1"/>
    <col min="14113" max="14113" width="9.5703125" style="18" customWidth="1"/>
    <col min="14114" max="14114" width="7.5703125" style="18" customWidth="1"/>
    <col min="14115" max="14115" width="5.7109375" style="18" customWidth="1"/>
    <col min="14116" max="14116" width="7.85546875" style="18" customWidth="1"/>
    <col min="14117" max="14117" width="6.7109375" style="18" customWidth="1"/>
    <col min="14118" max="14118" width="7.42578125" style="18" customWidth="1"/>
    <col min="14119" max="14119" width="8.28515625" style="18" customWidth="1"/>
    <col min="14120" max="14120" width="6.5703125" style="18" customWidth="1"/>
    <col min="14121" max="14121" width="5.7109375" style="18" customWidth="1"/>
    <col min="14122" max="14122" width="7.85546875" style="18" customWidth="1"/>
    <col min="14123" max="14123" width="6.42578125" style="18" customWidth="1"/>
    <col min="14124" max="14124" width="6.5703125" style="18" customWidth="1"/>
    <col min="14125" max="14125" width="6.85546875" style="18" customWidth="1"/>
    <col min="14126" max="14126" width="7" style="18" customWidth="1"/>
    <col min="14127" max="14127" width="5.85546875" style="18" customWidth="1"/>
    <col min="14128" max="14128" width="9.140625" style="18" customWidth="1"/>
    <col min="14129" max="14129" width="6.7109375" style="18" customWidth="1"/>
    <col min="14130" max="14130" width="5.7109375" style="18" customWidth="1"/>
    <col min="14131" max="14131" width="7.7109375" style="18" customWidth="1"/>
    <col min="14132" max="14132" width="8.42578125" style="18" customWidth="1"/>
    <col min="14133" max="14133" width="7.5703125" style="18" customWidth="1"/>
    <col min="14134" max="14134" width="7.140625" style="18" customWidth="1"/>
    <col min="14135" max="14136" width="6" style="18" customWidth="1"/>
    <col min="14137" max="14137" width="7.85546875" style="18" customWidth="1"/>
    <col min="14138" max="14138" width="6.85546875" style="18" customWidth="1"/>
    <col min="14139" max="14139" width="6.42578125" style="18" customWidth="1"/>
    <col min="14140" max="14140" width="8.140625" style="18" customWidth="1"/>
    <col min="14141" max="14141" width="5.85546875" style="18" customWidth="1"/>
    <col min="14142" max="14142" width="6.42578125" style="18" customWidth="1"/>
    <col min="14143" max="14143" width="8.7109375" style="18" customWidth="1"/>
    <col min="14144" max="14144" width="6.42578125" style="18" customWidth="1"/>
    <col min="14145" max="14145" width="6.85546875" style="18" customWidth="1"/>
    <col min="14146" max="14146" width="8.140625" style="18" customWidth="1"/>
    <col min="14147" max="14147" width="7" style="18" customWidth="1"/>
    <col min="14148" max="14148" width="5.28515625" style="18" customWidth="1"/>
    <col min="14149" max="14149" width="9" style="18" customWidth="1"/>
    <col min="14150" max="14150" width="9.140625" style="18"/>
    <col min="14151" max="14151" width="5.28515625" style="18" customWidth="1"/>
    <col min="14152" max="14153" width="9.140625" style="18"/>
    <col min="14154" max="14154" width="5.42578125" style="18" customWidth="1"/>
    <col min="14155" max="14156" width="9.140625" style="18"/>
    <col min="14157" max="14157" width="8.140625" style="18" customWidth="1"/>
    <col min="14158" max="14158" width="8.28515625" style="18" customWidth="1"/>
    <col min="14159" max="14159" width="7.42578125" style="18" customWidth="1"/>
    <col min="14160" max="14336" width="9.140625" style="18"/>
    <col min="14337" max="14337" width="3.28515625" style="18" customWidth="1"/>
    <col min="14338" max="14338" width="5.140625" style="18" customWidth="1"/>
    <col min="14339" max="14339" width="9.5703125" style="18" customWidth="1"/>
    <col min="14340" max="14340" width="6" style="18" customWidth="1"/>
    <col min="14341" max="14341" width="3" style="18" customWidth="1"/>
    <col min="14342" max="14342" width="5.140625" style="18" customWidth="1"/>
    <col min="14343" max="14343" width="3.85546875" style="18" customWidth="1"/>
    <col min="14344" max="14344" width="5.85546875" style="18" customWidth="1"/>
    <col min="14345" max="14345" width="8.42578125" style="18" customWidth="1"/>
    <col min="14346" max="14346" width="8.85546875" style="18" customWidth="1"/>
    <col min="14347" max="14347" width="6.28515625" style="18" customWidth="1"/>
    <col min="14348" max="14349" width="7" style="18" customWidth="1"/>
    <col min="14350" max="14350" width="5.7109375" style="18" customWidth="1"/>
    <col min="14351" max="14351" width="9" style="18" customWidth="1"/>
    <col min="14352" max="14352" width="7.140625" style="18" customWidth="1"/>
    <col min="14353" max="14353" width="5.7109375" style="18" customWidth="1"/>
    <col min="14354" max="14354" width="7.140625" style="18" customWidth="1"/>
    <col min="14355" max="14355" width="7.85546875" style="18" customWidth="1"/>
    <col min="14356" max="14356" width="6.28515625" style="18" customWidth="1"/>
    <col min="14357" max="14357" width="7.5703125" style="18" customWidth="1"/>
    <col min="14358" max="14358" width="7.85546875" style="18" customWidth="1"/>
    <col min="14359" max="14359" width="5.28515625" style="18" customWidth="1"/>
    <col min="14360" max="14360" width="8.42578125" style="18" customWidth="1"/>
    <col min="14361" max="14361" width="7.85546875" style="18" customWidth="1"/>
    <col min="14362" max="14362" width="6" style="18" customWidth="1"/>
    <col min="14363" max="14363" width="8" style="18" customWidth="1"/>
    <col min="14364" max="14364" width="8.140625" style="18" customWidth="1"/>
    <col min="14365" max="14365" width="6" style="18" customWidth="1"/>
    <col min="14366" max="14366" width="7.140625" style="18" customWidth="1"/>
    <col min="14367" max="14367" width="6.85546875" style="18" customWidth="1"/>
    <col min="14368" max="14368" width="6.5703125" style="18" customWidth="1"/>
    <col min="14369" max="14369" width="9.5703125" style="18" customWidth="1"/>
    <col min="14370" max="14370" width="7.5703125" style="18" customWidth="1"/>
    <col min="14371" max="14371" width="5.7109375" style="18" customWidth="1"/>
    <col min="14372" max="14372" width="7.85546875" style="18" customWidth="1"/>
    <col min="14373" max="14373" width="6.7109375" style="18" customWidth="1"/>
    <col min="14374" max="14374" width="7.42578125" style="18" customWidth="1"/>
    <col min="14375" max="14375" width="8.28515625" style="18" customWidth="1"/>
    <col min="14376" max="14376" width="6.5703125" style="18" customWidth="1"/>
    <col min="14377" max="14377" width="5.7109375" style="18" customWidth="1"/>
    <col min="14378" max="14378" width="7.85546875" style="18" customWidth="1"/>
    <col min="14379" max="14379" width="6.42578125" style="18" customWidth="1"/>
    <col min="14380" max="14380" width="6.5703125" style="18" customWidth="1"/>
    <col min="14381" max="14381" width="6.85546875" style="18" customWidth="1"/>
    <col min="14382" max="14382" width="7" style="18" customWidth="1"/>
    <col min="14383" max="14383" width="5.85546875" style="18" customWidth="1"/>
    <col min="14384" max="14384" width="9.140625" style="18" customWidth="1"/>
    <col min="14385" max="14385" width="6.7109375" style="18" customWidth="1"/>
    <col min="14386" max="14386" width="5.7109375" style="18" customWidth="1"/>
    <col min="14387" max="14387" width="7.7109375" style="18" customWidth="1"/>
    <col min="14388" max="14388" width="8.42578125" style="18" customWidth="1"/>
    <col min="14389" max="14389" width="7.5703125" style="18" customWidth="1"/>
    <col min="14390" max="14390" width="7.140625" style="18" customWidth="1"/>
    <col min="14391" max="14392" width="6" style="18" customWidth="1"/>
    <col min="14393" max="14393" width="7.85546875" style="18" customWidth="1"/>
    <col min="14394" max="14394" width="6.85546875" style="18" customWidth="1"/>
    <col min="14395" max="14395" width="6.42578125" style="18" customWidth="1"/>
    <col min="14396" max="14396" width="8.140625" style="18" customWidth="1"/>
    <col min="14397" max="14397" width="5.85546875" style="18" customWidth="1"/>
    <col min="14398" max="14398" width="6.42578125" style="18" customWidth="1"/>
    <col min="14399" max="14399" width="8.7109375" style="18" customWidth="1"/>
    <col min="14400" max="14400" width="6.42578125" style="18" customWidth="1"/>
    <col min="14401" max="14401" width="6.85546875" style="18" customWidth="1"/>
    <col min="14402" max="14402" width="8.140625" style="18" customWidth="1"/>
    <col min="14403" max="14403" width="7" style="18" customWidth="1"/>
    <col min="14404" max="14404" width="5.28515625" style="18" customWidth="1"/>
    <col min="14405" max="14405" width="9" style="18" customWidth="1"/>
    <col min="14406" max="14406" width="9.140625" style="18"/>
    <col min="14407" max="14407" width="5.28515625" style="18" customWidth="1"/>
    <col min="14408" max="14409" width="9.140625" style="18"/>
    <col min="14410" max="14410" width="5.42578125" style="18" customWidth="1"/>
    <col min="14411" max="14412" width="9.140625" style="18"/>
    <col min="14413" max="14413" width="8.140625" style="18" customWidth="1"/>
    <col min="14414" max="14414" width="8.28515625" style="18" customWidth="1"/>
    <col min="14415" max="14415" width="7.42578125" style="18" customWidth="1"/>
    <col min="14416" max="14592" width="9.140625" style="18"/>
    <col min="14593" max="14593" width="3.28515625" style="18" customWidth="1"/>
    <col min="14594" max="14594" width="5.140625" style="18" customWidth="1"/>
    <col min="14595" max="14595" width="9.5703125" style="18" customWidth="1"/>
    <col min="14596" max="14596" width="6" style="18" customWidth="1"/>
    <col min="14597" max="14597" width="3" style="18" customWidth="1"/>
    <col min="14598" max="14598" width="5.140625" style="18" customWidth="1"/>
    <col min="14599" max="14599" width="3.85546875" style="18" customWidth="1"/>
    <col min="14600" max="14600" width="5.85546875" style="18" customWidth="1"/>
    <col min="14601" max="14601" width="8.42578125" style="18" customWidth="1"/>
    <col min="14602" max="14602" width="8.85546875" style="18" customWidth="1"/>
    <col min="14603" max="14603" width="6.28515625" style="18" customWidth="1"/>
    <col min="14604" max="14605" width="7" style="18" customWidth="1"/>
    <col min="14606" max="14606" width="5.7109375" style="18" customWidth="1"/>
    <col min="14607" max="14607" width="9" style="18" customWidth="1"/>
    <col min="14608" max="14608" width="7.140625" style="18" customWidth="1"/>
    <col min="14609" max="14609" width="5.7109375" style="18" customWidth="1"/>
    <col min="14610" max="14610" width="7.140625" style="18" customWidth="1"/>
    <col min="14611" max="14611" width="7.85546875" style="18" customWidth="1"/>
    <col min="14612" max="14612" width="6.28515625" style="18" customWidth="1"/>
    <col min="14613" max="14613" width="7.5703125" style="18" customWidth="1"/>
    <col min="14614" max="14614" width="7.85546875" style="18" customWidth="1"/>
    <col min="14615" max="14615" width="5.28515625" style="18" customWidth="1"/>
    <col min="14616" max="14616" width="8.42578125" style="18" customWidth="1"/>
    <col min="14617" max="14617" width="7.85546875" style="18" customWidth="1"/>
    <col min="14618" max="14618" width="6" style="18" customWidth="1"/>
    <col min="14619" max="14619" width="8" style="18" customWidth="1"/>
    <col min="14620" max="14620" width="8.140625" style="18" customWidth="1"/>
    <col min="14621" max="14621" width="6" style="18" customWidth="1"/>
    <col min="14622" max="14622" width="7.140625" style="18" customWidth="1"/>
    <col min="14623" max="14623" width="6.85546875" style="18" customWidth="1"/>
    <col min="14624" max="14624" width="6.5703125" style="18" customWidth="1"/>
    <col min="14625" max="14625" width="9.5703125" style="18" customWidth="1"/>
    <col min="14626" max="14626" width="7.5703125" style="18" customWidth="1"/>
    <col min="14627" max="14627" width="5.7109375" style="18" customWidth="1"/>
    <col min="14628" max="14628" width="7.85546875" style="18" customWidth="1"/>
    <col min="14629" max="14629" width="6.7109375" style="18" customWidth="1"/>
    <col min="14630" max="14630" width="7.42578125" style="18" customWidth="1"/>
    <col min="14631" max="14631" width="8.28515625" style="18" customWidth="1"/>
    <col min="14632" max="14632" width="6.5703125" style="18" customWidth="1"/>
    <col min="14633" max="14633" width="5.7109375" style="18" customWidth="1"/>
    <col min="14634" max="14634" width="7.85546875" style="18" customWidth="1"/>
    <col min="14635" max="14635" width="6.42578125" style="18" customWidth="1"/>
    <col min="14636" max="14636" width="6.5703125" style="18" customWidth="1"/>
    <col min="14637" max="14637" width="6.85546875" style="18" customWidth="1"/>
    <col min="14638" max="14638" width="7" style="18" customWidth="1"/>
    <col min="14639" max="14639" width="5.85546875" style="18" customWidth="1"/>
    <col min="14640" max="14640" width="9.140625" style="18" customWidth="1"/>
    <col min="14641" max="14641" width="6.7109375" style="18" customWidth="1"/>
    <col min="14642" max="14642" width="5.7109375" style="18" customWidth="1"/>
    <col min="14643" max="14643" width="7.7109375" style="18" customWidth="1"/>
    <col min="14644" max="14644" width="8.42578125" style="18" customWidth="1"/>
    <col min="14645" max="14645" width="7.5703125" style="18" customWidth="1"/>
    <col min="14646" max="14646" width="7.140625" style="18" customWidth="1"/>
    <col min="14647" max="14648" width="6" style="18" customWidth="1"/>
    <col min="14649" max="14649" width="7.85546875" style="18" customWidth="1"/>
    <col min="14650" max="14650" width="6.85546875" style="18" customWidth="1"/>
    <col min="14651" max="14651" width="6.42578125" style="18" customWidth="1"/>
    <col min="14652" max="14652" width="8.140625" style="18" customWidth="1"/>
    <col min="14653" max="14653" width="5.85546875" style="18" customWidth="1"/>
    <col min="14654" max="14654" width="6.42578125" style="18" customWidth="1"/>
    <col min="14655" max="14655" width="8.7109375" style="18" customWidth="1"/>
    <col min="14656" max="14656" width="6.42578125" style="18" customWidth="1"/>
    <col min="14657" max="14657" width="6.85546875" style="18" customWidth="1"/>
    <col min="14658" max="14658" width="8.140625" style="18" customWidth="1"/>
    <col min="14659" max="14659" width="7" style="18" customWidth="1"/>
    <col min="14660" max="14660" width="5.28515625" style="18" customWidth="1"/>
    <col min="14661" max="14661" width="9" style="18" customWidth="1"/>
    <col min="14662" max="14662" width="9.140625" style="18"/>
    <col min="14663" max="14663" width="5.28515625" style="18" customWidth="1"/>
    <col min="14664" max="14665" width="9.140625" style="18"/>
    <col min="14666" max="14666" width="5.42578125" style="18" customWidth="1"/>
    <col min="14667" max="14668" width="9.140625" style="18"/>
    <col min="14669" max="14669" width="8.140625" style="18" customWidth="1"/>
    <col min="14670" max="14670" width="8.28515625" style="18" customWidth="1"/>
    <col min="14671" max="14671" width="7.42578125" style="18" customWidth="1"/>
    <col min="14672" max="14848" width="9.140625" style="18"/>
    <col min="14849" max="14849" width="3.28515625" style="18" customWidth="1"/>
    <col min="14850" max="14850" width="5.140625" style="18" customWidth="1"/>
    <col min="14851" max="14851" width="9.5703125" style="18" customWidth="1"/>
    <col min="14852" max="14852" width="6" style="18" customWidth="1"/>
    <col min="14853" max="14853" width="3" style="18" customWidth="1"/>
    <col min="14854" max="14854" width="5.140625" style="18" customWidth="1"/>
    <col min="14855" max="14855" width="3.85546875" style="18" customWidth="1"/>
    <col min="14856" max="14856" width="5.85546875" style="18" customWidth="1"/>
    <col min="14857" max="14857" width="8.42578125" style="18" customWidth="1"/>
    <col min="14858" max="14858" width="8.85546875" style="18" customWidth="1"/>
    <col min="14859" max="14859" width="6.28515625" style="18" customWidth="1"/>
    <col min="14860" max="14861" width="7" style="18" customWidth="1"/>
    <col min="14862" max="14862" width="5.7109375" style="18" customWidth="1"/>
    <col min="14863" max="14863" width="9" style="18" customWidth="1"/>
    <col min="14864" max="14864" width="7.140625" style="18" customWidth="1"/>
    <col min="14865" max="14865" width="5.7109375" style="18" customWidth="1"/>
    <col min="14866" max="14866" width="7.140625" style="18" customWidth="1"/>
    <col min="14867" max="14867" width="7.85546875" style="18" customWidth="1"/>
    <col min="14868" max="14868" width="6.28515625" style="18" customWidth="1"/>
    <col min="14869" max="14869" width="7.5703125" style="18" customWidth="1"/>
    <col min="14870" max="14870" width="7.85546875" style="18" customWidth="1"/>
    <col min="14871" max="14871" width="5.28515625" style="18" customWidth="1"/>
    <col min="14872" max="14872" width="8.42578125" style="18" customWidth="1"/>
    <col min="14873" max="14873" width="7.85546875" style="18" customWidth="1"/>
    <col min="14874" max="14874" width="6" style="18" customWidth="1"/>
    <col min="14875" max="14875" width="8" style="18" customWidth="1"/>
    <col min="14876" max="14876" width="8.140625" style="18" customWidth="1"/>
    <col min="14877" max="14877" width="6" style="18" customWidth="1"/>
    <col min="14878" max="14878" width="7.140625" style="18" customWidth="1"/>
    <col min="14879" max="14879" width="6.85546875" style="18" customWidth="1"/>
    <col min="14880" max="14880" width="6.5703125" style="18" customWidth="1"/>
    <col min="14881" max="14881" width="9.5703125" style="18" customWidth="1"/>
    <col min="14882" max="14882" width="7.5703125" style="18" customWidth="1"/>
    <col min="14883" max="14883" width="5.7109375" style="18" customWidth="1"/>
    <col min="14884" max="14884" width="7.85546875" style="18" customWidth="1"/>
    <col min="14885" max="14885" width="6.7109375" style="18" customWidth="1"/>
    <col min="14886" max="14886" width="7.42578125" style="18" customWidth="1"/>
    <col min="14887" max="14887" width="8.28515625" style="18" customWidth="1"/>
    <col min="14888" max="14888" width="6.5703125" style="18" customWidth="1"/>
    <col min="14889" max="14889" width="5.7109375" style="18" customWidth="1"/>
    <col min="14890" max="14890" width="7.85546875" style="18" customWidth="1"/>
    <col min="14891" max="14891" width="6.42578125" style="18" customWidth="1"/>
    <col min="14892" max="14892" width="6.5703125" style="18" customWidth="1"/>
    <col min="14893" max="14893" width="6.85546875" style="18" customWidth="1"/>
    <col min="14894" max="14894" width="7" style="18" customWidth="1"/>
    <col min="14895" max="14895" width="5.85546875" style="18" customWidth="1"/>
    <col min="14896" max="14896" width="9.140625" style="18" customWidth="1"/>
    <col min="14897" max="14897" width="6.7109375" style="18" customWidth="1"/>
    <col min="14898" max="14898" width="5.7109375" style="18" customWidth="1"/>
    <col min="14899" max="14899" width="7.7109375" style="18" customWidth="1"/>
    <col min="14900" max="14900" width="8.42578125" style="18" customWidth="1"/>
    <col min="14901" max="14901" width="7.5703125" style="18" customWidth="1"/>
    <col min="14902" max="14902" width="7.140625" style="18" customWidth="1"/>
    <col min="14903" max="14904" width="6" style="18" customWidth="1"/>
    <col min="14905" max="14905" width="7.85546875" style="18" customWidth="1"/>
    <col min="14906" max="14906" width="6.85546875" style="18" customWidth="1"/>
    <col min="14907" max="14907" width="6.42578125" style="18" customWidth="1"/>
    <col min="14908" max="14908" width="8.140625" style="18" customWidth="1"/>
    <col min="14909" max="14909" width="5.85546875" style="18" customWidth="1"/>
    <col min="14910" max="14910" width="6.42578125" style="18" customWidth="1"/>
    <col min="14911" max="14911" width="8.7109375" style="18" customWidth="1"/>
    <col min="14912" max="14912" width="6.42578125" style="18" customWidth="1"/>
    <col min="14913" max="14913" width="6.85546875" style="18" customWidth="1"/>
    <col min="14914" max="14914" width="8.140625" style="18" customWidth="1"/>
    <col min="14915" max="14915" width="7" style="18" customWidth="1"/>
    <col min="14916" max="14916" width="5.28515625" style="18" customWidth="1"/>
    <col min="14917" max="14917" width="9" style="18" customWidth="1"/>
    <col min="14918" max="14918" width="9.140625" style="18"/>
    <col min="14919" max="14919" width="5.28515625" style="18" customWidth="1"/>
    <col min="14920" max="14921" width="9.140625" style="18"/>
    <col min="14922" max="14922" width="5.42578125" style="18" customWidth="1"/>
    <col min="14923" max="14924" width="9.140625" style="18"/>
    <col min="14925" max="14925" width="8.140625" style="18" customWidth="1"/>
    <col min="14926" max="14926" width="8.28515625" style="18" customWidth="1"/>
    <col min="14927" max="14927" width="7.42578125" style="18" customWidth="1"/>
    <col min="14928" max="15104" width="9.140625" style="18"/>
    <col min="15105" max="15105" width="3.28515625" style="18" customWidth="1"/>
    <col min="15106" max="15106" width="5.140625" style="18" customWidth="1"/>
    <col min="15107" max="15107" width="9.5703125" style="18" customWidth="1"/>
    <col min="15108" max="15108" width="6" style="18" customWidth="1"/>
    <col min="15109" max="15109" width="3" style="18" customWidth="1"/>
    <col min="15110" max="15110" width="5.140625" style="18" customWidth="1"/>
    <col min="15111" max="15111" width="3.85546875" style="18" customWidth="1"/>
    <col min="15112" max="15112" width="5.85546875" style="18" customWidth="1"/>
    <col min="15113" max="15113" width="8.42578125" style="18" customWidth="1"/>
    <col min="15114" max="15114" width="8.85546875" style="18" customWidth="1"/>
    <col min="15115" max="15115" width="6.28515625" style="18" customWidth="1"/>
    <col min="15116" max="15117" width="7" style="18" customWidth="1"/>
    <col min="15118" max="15118" width="5.7109375" style="18" customWidth="1"/>
    <col min="15119" max="15119" width="9" style="18" customWidth="1"/>
    <col min="15120" max="15120" width="7.140625" style="18" customWidth="1"/>
    <col min="15121" max="15121" width="5.7109375" style="18" customWidth="1"/>
    <col min="15122" max="15122" width="7.140625" style="18" customWidth="1"/>
    <col min="15123" max="15123" width="7.85546875" style="18" customWidth="1"/>
    <col min="15124" max="15124" width="6.28515625" style="18" customWidth="1"/>
    <col min="15125" max="15125" width="7.5703125" style="18" customWidth="1"/>
    <col min="15126" max="15126" width="7.85546875" style="18" customWidth="1"/>
    <col min="15127" max="15127" width="5.28515625" style="18" customWidth="1"/>
    <col min="15128" max="15128" width="8.42578125" style="18" customWidth="1"/>
    <col min="15129" max="15129" width="7.85546875" style="18" customWidth="1"/>
    <col min="15130" max="15130" width="6" style="18" customWidth="1"/>
    <col min="15131" max="15131" width="8" style="18" customWidth="1"/>
    <col min="15132" max="15132" width="8.140625" style="18" customWidth="1"/>
    <col min="15133" max="15133" width="6" style="18" customWidth="1"/>
    <col min="15134" max="15134" width="7.140625" style="18" customWidth="1"/>
    <col min="15135" max="15135" width="6.85546875" style="18" customWidth="1"/>
    <col min="15136" max="15136" width="6.5703125" style="18" customWidth="1"/>
    <col min="15137" max="15137" width="9.5703125" style="18" customWidth="1"/>
    <col min="15138" max="15138" width="7.5703125" style="18" customWidth="1"/>
    <col min="15139" max="15139" width="5.7109375" style="18" customWidth="1"/>
    <col min="15140" max="15140" width="7.85546875" style="18" customWidth="1"/>
    <col min="15141" max="15141" width="6.7109375" style="18" customWidth="1"/>
    <col min="15142" max="15142" width="7.42578125" style="18" customWidth="1"/>
    <col min="15143" max="15143" width="8.28515625" style="18" customWidth="1"/>
    <col min="15144" max="15144" width="6.5703125" style="18" customWidth="1"/>
    <col min="15145" max="15145" width="5.7109375" style="18" customWidth="1"/>
    <col min="15146" max="15146" width="7.85546875" style="18" customWidth="1"/>
    <col min="15147" max="15147" width="6.42578125" style="18" customWidth="1"/>
    <col min="15148" max="15148" width="6.5703125" style="18" customWidth="1"/>
    <col min="15149" max="15149" width="6.85546875" style="18" customWidth="1"/>
    <col min="15150" max="15150" width="7" style="18" customWidth="1"/>
    <col min="15151" max="15151" width="5.85546875" style="18" customWidth="1"/>
    <col min="15152" max="15152" width="9.140625" style="18" customWidth="1"/>
    <col min="15153" max="15153" width="6.7109375" style="18" customWidth="1"/>
    <col min="15154" max="15154" width="5.7109375" style="18" customWidth="1"/>
    <col min="15155" max="15155" width="7.7109375" style="18" customWidth="1"/>
    <col min="15156" max="15156" width="8.42578125" style="18" customWidth="1"/>
    <col min="15157" max="15157" width="7.5703125" style="18" customWidth="1"/>
    <col min="15158" max="15158" width="7.140625" style="18" customWidth="1"/>
    <col min="15159" max="15160" width="6" style="18" customWidth="1"/>
    <col min="15161" max="15161" width="7.85546875" style="18" customWidth="1"/>
    <col min="15162" max="15162" width="6.85546875" style="18" customWidth="1"/>
    <col min="15163" max="15163" width="6.42578125" style="18" customWidth="1"/>
    <col min="15164" max="15164" width="8.140625" style="18" customWidth="1"/>
    <col min="15165" max="15165" width="5.85546875" style="18" customWidth="1"/>
    <col min="15166" max="15166" width="6.42578125" style="18" customWidth="1"/>
    <col min="15167" max="15167" width="8.7109375" style="18" customWidth="1"/>
    <col min="15168" max="15168" width="6.42578125" style="18" customWidth="1"/>
    <col min="15169" max="15169" width="6.85546875" style="18" customWidth="1"/>
    <col min="15170" max="15170" width="8.140625" style="18" customWidth="1"/>
    <col min="15171" max="15171" width="7" style="18" customWidth="1"/>
    <col min="15172" max="15172" width="5.28515625" style="18" customWidth="1"/>
    <col min="15173" max="15173" width="9" style="18" customWidth="1"/>
    <col min="15174" max="15174" width="9.140625" style="18"/>
    <col min="15175" max="15175" width="5.28515625" style="18" customWidth="1"/>
    <col min="15176" max="15177" width="9.140625" style="18"/>
    <col min="15178" max="15178" width="5.42578125" style="18" customWidth="1"/>
    <col min="15179" max="15180" width="9.140625" style="18"/>
    <col min="15181" max="15181" width="8.140625" style="18" customWidth="1"/>
    <col min="15182" max="15182" width="8.28515625" style="18" customWidth="1"/>
    <col min="15183" max="15183" width="7.42578125" style="18" customWidth="1"/>
    <col min="15184" max="15360" width="9.140625" style="18"/>
    <col min="15361" max="15361" width="3.28515625" style="18" customWidth="1"/>
    <col min="15362" max="15362" width="5.140625" style="18" customWidth="1"/>
    <col min="15363" max="15363" width="9.5703125" style="18" customWidth="1"/>
    <col min="15364" max="15364" width="6" style="18" customWidth="1"/>
    <col min="15365" max="15365" width="3" style="18" customWidth="1"/>
    <col min="15366" max="15366" width="5.140625" style="18" customWidth="1"/>
    <col min="15367" max="15367" width="3.85546875" style="18" customWidth="1"/>
    <col min="15368" max="15368" width="5.85546875" style="18" customWidth="1"/>
    <col min="15369" max="15369" width="8.42578125" style="18" customWidth="1"/>
    <col min="15370" max="15370" width="8.85546875" style="18" customWidth="1"/>
    <col min="15371" max="15371" width="6.28515625" style="18" customWidth="1"/>
    <col min="15372" max="15373" width="7" style="18" customWidth="1"/>
    <col min="15374" max="15374" width="5.7109375" style="18" customWidth="1"/>
    <col min="15375" max="15375" width="9" style="18" customWidth="1"/>
    <col min="15376" max="15376" width="7.140625" style="18" customWidth="1"/>
    <col min="15377" max="15377" width="5.7109375" style="18" customWidth="1"/>
    <col min="15378" max="15378" width="7.140625" style="18" customWidth="1"/>
    <col min="15379" max="15379" width="7.85546875" style="18" customWidth="1"/>
    <col min="15380" max="15380" width="6.28515625" style="18" customWidth="1"/>
    <col min="15381" max="15381" width="7.5703125" style="18" customWidth="1"/>
    <col min="15382" max="15382" width="7.85546875" style="18" customWidth="1"/>
    <col min="15383" max="15383" width="5.28515625" style="18" customWidth="1"/>
    <col min="15384" max="15384" width="8.42578125" style="18" customWidth="1"/>
    <col min="15385" max="15385" width="7.85546875" style="18" customWidth="1"/>
    <col min="15386" max="15386" width="6" style="18" customWidth="1"/>
    <col min="15387" max="15387" width="8" style="18" customWidth="1"/>
    <col min="15388" max="15388" width="8.140625" style="18" customWidth="1"/>
    <col min="15389" max="15389" width="6" style="18" customWidth="1"/>
    <col min="15390" max="15390" width="7.140625" style="18" customWidth="1"/>
    <col min="15391" max="15391" width="6.85546875" style="18" customWidth="1"/>
    <col min="15392" max="15392" width="6.5703125" style="18" customWidth="1"/>
    <col min="15393" max="15393" width="9.5703125" style="18" customWidth="1"/>
    <col min="15394" max="15394" width="7.5703125" style="18" customWidth="1"/>
    <col min="15395" max="15395" width="5.7109375" style="18" customWidth="1"/>
    <col min="15396" max="15396" width="7.85546875" style="18" customWidth="1"/>
    <col min="15397" max="15397" width="6.7109375" style="18" customWidth="1"/>
    <col min="15398" max="15398" width="7.42578125" style="18" customWidth="1"/>
    <col min="15399" max="15399" width="8.28515625" style="18" customWidth="1"/>
    <col min="15400" max="15400" width="6.5703125" style="18" customWidth="1"/>
    <col min="15401" max="15401" width="5.7109375" style="18" customWidth="1"/>
    <col min="15402" max="15402" width="7.85546875" style="18" customWidth="1"/>
    <col min="15403" max="15403" width="6.42578125" style="18" customWidth="1"/>
    <col min="15404" max="15404" width="6.5703125" style="18" customWidth="1"/>
    <col min="15405" max="15405" width="6.85546875" style="18" customWidth="1"/>
    <col min="15406" max="15406" width="7" style="18" customWidth="1"/>
    <col min="15407" max="15407" width="5.85546875" style="18" customWidth="1"/>
    <col min="15408" max="15408" width="9.140625" style="18" customWidth="1"/>
    <col min="15409" max="15409" width="6.7109375" style="18" customWidth="1"/>
    <col min="15410" max="15410" width="5.7109375" style="18" customWidth="1"/>
    <col min="15411" max="15411" width="7.7109375" style="18" customWidth="1"/>
    <col min="15412" max="15412" width="8.42578125" style="18" customWidth="1"/>
    <col min="15413" max="15413" width="7.5703125" style="18" customWidth="1"/>
    <col min="15414" max="15414" width="7.140625" style="18" customWidth="1"/>
    <col min="15415" max="15416" width="6" style="18" customWidth="1"/>
    <col min="15417" max="15417" width="7.85546875" style="18" customWidth="1"/>
    <col min="15418" max="15418" width="6.85546875" style="18" customWidth="1"/>
    <col min="15419" max="15419" width="6.42578125" style="18" customWidth="1"/>
    <col min="15420" max="15420" width="8.140625" style="18" customWidth="1"/>
    <col min="15421" max="15421" width="5.85546875" style="18" customWidth="1"/>
    <col min="15422" max="15422" width="6.42578125" style="18" customWidth="1"/>
    <col min="15423" max="15423" width="8.7109375" style="18" customWidth="1"/>
    <col min="15424" max="15424" width="6.42578125" style="18" customWidth="1"/>
    <col min="15425" max="15425" width="6.85546875" style="18" customWidth="1"/>
    <col min="15426" max="15426" width="8.140625" style="18" customWidth="1"/>
    <col min="15427" max="15427" width="7" style="18" customWidth="1"/>
    <col min="15428" max="15428" width="5.28515625" style="18" customWidth="1"/>
    <col min="15429" max="15429" width="9" style="18" customWidth="1"/>
    <col min="15430" max="15430" width="9.140625" style="18"/>
    <col min="15431" max="15431" width="5.28515625" style="18" customWidth="1"/>
    <col min="15432" max="15433" width="9.140625" style="18"/>
    <col min="15434" max="15434" width="5.42578125" style="18" customWidth="1"/>
    <col min="15435" max="15436" width="9.140625" style="18"/>
    <col min="15437" max="15437" width="8.140625" style="18" customWidth="1"/>
    <col min="15438" max="15438" width="8.28515625" style="18" customWidth="1"/>
    <col min="15439" max="15439" width="7.42578125" style="18" customWidth="1"/>
    <col min="15440" max="15616" width="9.140625" style="18"/>
    <col min="15617" max="15617" width="3.28515625" style="18" customWidth="1"/>
    <col min="15618" max="15618" width="5.140625" style="18" customWidth="1"/>
    <col min="15619" max="15619" width="9.5703125" style="18" customWidth="1"/>
    <col min="15620" max="15620" width="6" style="18" customWidth="1"/>
    <col min="15621" max="15621" width="3" style="18" customWidth="1"/>
    <col min="15622" max="15622" width="5.140625" style="18" customWidth="1"/>
    <col min="15623" max="15623" width="3.85546875" style="18" customWidth="1"/>
    <col min="15624" max="15624" width="5.85546875" style="18" customWidth="1"/>
    <col min="15625" max="15625" width="8.42578125" style="18" customWidth="1"/>
    <col min="15626" max="15626" width="8.85546875" style="18" customWidth="1"/>
    <col min="15627" max="15627" width="6.28515625" style="18" customWidth="1"/>
    <col min="15628" max="15629" width="7" style="18" customWidth="1"/>
    <col min="15630" max="15630" width="5.7109375" style="18" customWidth="1"/>
    <col min="15631" max="15631" width="9" style="18" customWidth="1"/>
    <col min="15632" max="15632" width="7.140625" style="18" customWidth="1"/>
    <col min="15633" max="15633" width="5.7109375" style="18" customWidth="1"/>
    <col min="15634" max="15634" width="7.140625" style="18" customWidth="1"/>
    <col min="15635" max="15635" width="7.85546875" style="18" customWidth="1"/>
    <col min="15636" max="15636" width="6.28515625" style="18" customWidth="1"/>
    <col min="15637" max="15637" width="7.5703125" style="18" customWidth="1"/>
    <col min="15638" max="15638" width="7.85546875" style="18" customWidth="1"/>
    <col min="15639" max="15639" width="5.28515625" style="18" customWidth="1"/>
    <col min="15640" max="15640" width="8.42578125" style="18" customWidth="1"/>
    <col min="15641" max="15641" width="7.85546875" style="18" customWidth="1"/>
    <col min="15642" max="15642" width="6" style="18" customWidth="1"/>
    <col min="15643" max="15643" width="8" style="18" customWidth="1"/>
    <col min="15644" max="15644" width="8.140625" style="18" customWidth="1"/>
    <col min="15645" max="15645" width="6" style="18" customWidth="1"/>
    <col min="15646" max="15646" width="7.140625" style="18" customWidth="1"/>
    <col min="15647" max="15647" width="6.85546875" style="18" customWidth="1"/>
    <col min="15648" max="15648" width="6.5703125" style="18" customWidth="1"/>
    <col min="15649" max="15649" width="9.5703125" style="18" customWidth="1"/>
    <col min="15650" max="15650" width="7.5703125" style="18" customWidth="1"/>
    <col min="15651" max="15651" width="5.7109375" style="18" customWidth="1"/>
    <col min="15652" max="15652" width="7.85546875" style="18" customWidth="1"/>
    <col min="15653" max="15653" width="6.7109375" style="18" customWidth="1"/>
    <col min="15654" max="15654" width="7.42578125" style="18" customWidth="1"/>
    <col min="15655" max="15655" width="8.28515625" style="18" customWidth="1"/>
    <col min="15656" max="15656" width="6.5703125" style="18" customWidth="1"/>
    <col min="15657" max="15657" width="5.7109375" style="18" customWidth="1"/>
    <col min="15658" max="15658" width="7.85546875" style="18" customWidth="1"/>
    <col min="15659" max="15659" width="6.42578125" style="18" customWidth="1"/>
    <col min="15660" max="15660" width="6.5703125" style="18" customWidth="1"/>
    <col min="15661" max="15661" width="6.85546875" style="18" customWidth="1"/>
    <col min="15662" max="15662" width="7" style="18" customWidth="1"/>
    <col min="15663" max="15663" width="5.85546875" style="18" customWidth="1"/>
    <col min="15664" max="15664" width="9.140625" style="18" customWidth="1"/>
    <col min="15665" max="15665" width="6.7109375" style="18" customWidth="1"/>
    <col min="15666" max="15666" width="5.7109375" style="18" customWidth="1"/>
    <col min="15667" max="15667" width="7.7109375" style="18" customWidth="1"/>
    <col min="15668" max="15668" width="8.42578125" style="18" customWidth="1"/>
    <col min="15669" max="15669" width="7.5703125" style="18" customWidth="1"/>
    <col min="15670" max="15670" width="7.140625" style="18" customWidth="1"/>
    <col min="15671" max="15672" width="6" style="18" customWidth="1"/>
    <col min="15673" max="15673" width="7.85546875" style="18" customWidth="1"/>
    <col min="15674" max="15674" width="6.85546875" style="18" customWidth="1"/>
    <col min="15675" max="15675" width="6.42578125" style="18" customWidth="1"/>
    <col min="15676" max="15676" width="8.140625" style="18" customWidth="1"/>
    <col min="15677" max="15677" width="5.85546875" style="18" customWidth="1"/>
    <col min="15678" max="15678" width="6.42578125" style="18" customWidth="1"/>
    <col min="15679" max="15679" width="8.7109375" style="18" customWidth="1"/>
    <col min="15680" max="15680" width="6.42578125" style="18" customWidth="1"/>
    <col min="15681" max="15681" width="6.85546875" style="18" customWidth="1"/>
    <col min="15682" max="15682" width="8.140625" style="18" customWidth="1"/>
    <col min="15683" max="15683" width="7" style="18" customWidth="1"/>
    <col min="15684" max="15684" width="5.28515625" style="18" customWidth="1"/>
    <col min="15685" max="15685" width="9" style="18" customWidth="1"/>
    <col min="15686" max="15686" width="9.140625" style="18"/>
    <col min="15687" max="15687" width="5.28515625" style="18" customWidth="1"/>
    <col min="15688" max="15689" width="9.140625" style="18"/>
    <col min="15690" max="15690" width="5.42578125" style="18" customWidth="1"/>
    <col min="15691" max="15692" width="9.140625" style="18"/>
    <col min="15693" max="15693" width="8.140625" style="18" customWidth="1"/>
    <col min="15694" max="15694" width="8.28515625" style="18" customWidth="1"/>
    <col min="15695" max="15695" width="7.42578125" style="18" customWidth="1"/>
    <col min="15696" max="15872" width="9.140625" style="18"/>
    <col min="15873" max="15873" width="3.28515625" style="18" customWidth="1"/>
    <col min="15874" max="15874" width="5.140625" style="18" customWidth="1"/>
    <col min="15875" max="15875" width="9.5703125" style="18" customWidth="1"/>
    <col min="15876" max="15876" width="6" style="18" customWidth="1"/>
    <col min="15877" max="15877" width="3" style="18" customWidth="1"/>
    <col min="15878" max="15878" width="5.140625" style="18" customWidth="1"/>
    <col min="15879" max="15879" width="3.85546875" style="18" customWidth="1"/>
    <col min="15880" max="15880" width="5.85546875" style="18" customWidth="1"/>
    <col min="15881" max="15881" width="8.42578125" style="18" customWidth="1"/>
    <col min="15882" max="15882" width="8.85546875" style="18" customWidth="1"/>
    <col min="15883" max="15883" width="6.28515625" style="18" customWidth="1"/>
    <col min="15884" max="15885" width="7" style="18" customWidth="1"/>
    <col min="15886" max="15886" width="5.7109375" style="18" customWidth="1"/>
    <col min="15887" max="15887" width="9" style="18" customWidth="1"/>
    <col min="15888" max="15888" width="7.140625" style="18" customWidth="1"/>
    <col min="15889" max="15889" width="5.7109375" style="18" customWidth="1"/>
    <col min="15890" max="15890" width="7.140625" style="18" customWidth="1"/>
    <col min="15891" max="15891" width="7.85546875" style="18" customWidth="1"/>
    <col min="15892" max="15892" width="6.28515625" style="18" customWidth="1"/>
    <col min="15893" max="15893" width="7.5703125" style="18" customWidth="1"/>
    <col min="15894" max="15894" width="7.85546875" style="18" customWidth="1"/>
    <col min="15895" max="15895" width="5.28515625" style="18" customWidth="1"/>
    <col min="15896" max="15896" width="8.42578125" style="18" customWidth="1"/>
    <col min="15897" max="15897" width="7.85546875" style="18" customWidth="1"/>
    <col min="15898" max="15898" width="6" style="18" customWidth="1"/>
    <col min="15899" max="15899" width="8" style="18" customWidth="1"/>
    <col min="15900" max="15900" width="8.140625" style="18" customWidth="1"/>
    <col min="15901" max="15901" width="6" style="18" customWidth="1"/>
    <col min="15902" max="15902" width="7.140625" style="18" customWidth="1"/>
    <col min="15903" max="15903" width="6.85546875" style="18" customWidth="1"/>
    <col min="15904" max="15904" width="6.5703125" style="18" customWidth="1"/>
    <col min="15905" max="15905" width="9.5703125" style="18" customWidth="1"/>
    <col min="15906" max="15906" width="7.5703125" style="18" customWidth="1"/>
    <col min="15907" max="15907" width="5.7109375" style="18" customWidth="1"/>
    <col min="15908" max="15908" width="7.85546875" style="18" customWidth="1"/>
    <col min="15909" max="15909" width="6.7109375" style="18" customWidth="1"/>
    <col min="15910" max="15910" width="7.42578125" style="18" customWidth="1"/>
    <col min="15911" max="15911" width="8.28515625" style="18" customWidth="1"/>
    <col min="15912" max="15912" width="6.5703125" style="18" customWidth="1"/>
    <col min="15913" max="15913" width="5.7109375" style="18" customWidth="1"/>
    <col min="15914" max="15914" width="7.85546875" style="18" customWidth="1"/>
    <col min="15915" max="15915" width="6.42578125" style="18" customWidth="1"/>
    <col min="15916" max="15916" width="6.5703125" style="18" customWidth="1"/>
    <col min="15917" max="15917" width="6.85546875" style="18" customWidth="1"/>
    <col min="15918" max="15918" width="7" style="18" customWidth="1"/>
    <col min="15919" max="15919" width="5.85546875" style="18" customWidth="1"/>
    <col min="15920" max="15920" width="9.140625" style="18" customWidth="1"/>
    <col min="15921" max="15921" width="6.7109375" style="18" customWidth="1"/>
    <col min="15922" max="15922" width="5.7109375" style="18" customWidth="1"/>
    <col min="15923" max="15923" width="7.7109375" style="18" customWidth="1"/>
    <col min="15924" max="15924" width="8.42578125" style="18" customWidth="1"/>
    <col min="15925" max="15925" width="7.5703125" style="18" customWidth="1"/>
    <col min="15926" max="15926" width="7.140625" style="18" customWidth="1"/>
    <col min="15927" max="15928" width="6" style="18" customWidth="1"/>
    <col min="15929" max="15929" width="7.85546875" style="18" customWidth="1"/>
    <col min="15930" max="15930" width="6.85546875" style="18" customWidth="1"/>
    <col min="15931" max="15931" width="6.42578125" style="18" customWidth="1"/>
    <col min="15932" max="15932" width="8.140625" style="18" customWidth="1"/>
    <col min="15933" max="15933" width="5.85546875" style="18" customWidth="1"/>
    <col min="15934" max="15934" width="6.42578125" style="18" customWidth="1"/>
    <col min="15935" max="15935" width="8.7109375" style="18" customWidth="1"/>
    <col min="15936" max="15936" width="6.42578125" style="18" customWidth="1"/>
    <col min="15937" max="15937" width="6.85546875" style="18" customWidth="1"/>
    <col min="15938" max="15938" width="8.140625" style="18" customWidth="1"/>
    <col min="15939" max="15939" width="7" style="18" customWidth="1"/>
    <col min="15940" max="15940" width="5.28515625" style="18" customWidth="1"/>
    <col min="15941" max="15941" width="9" style="18" customWidth="1"/>
    <col min="15942" max="15942" width="9.140625" style="18"/>
    <col min="15943" max="15943" width="5.28515625" style="18" customWidth="1"/>
    <col min="15944" max="15945" width="9.140625" style="18"/>
    <col min="15946" max="15946" width="5.42578125" style="18" customWidth="1"/>
    <col min="15947" max="15948" width="9.140625" style="18"/>
    <col min="15949" max="15949" width="8.140625" style="18" customWidth="1"/>
    <col min="15950" max="15950" width="8.28515625" style="18" customWidth="1"/>
    <col min="15951" max="15951" width="7.42578125" style="18" customWidth="1"/>
    <col min="15952" max="16128" width="9.140625" style="18"/>
    <col min="16129" max="16129" width="3.28515625" style="18" customWidth="1"/>
    <col min="16130" max="16130" width="5.140625" style="18" customWidth="1"/>
    <col min="16131" max="16131" width="9.5703125" style="18" customWidth="1"/>
    <col min="16132" max="16132" width="6" style="18" customWidth="1"/>
    <col min="16133" max="16133" width="3" style="18" customWidth="1"/>
    <col min="16134" max="16134" width="5.140625" style="18" customWidth="1"/>
    <col min="16135" max="16135" width="3.85546875" style="18" customWidth="1"/>
    <col min="16136" max="16136" width="5.85546875" style="18" customWidth="1"/>
    <col min="16137" max="16137" width="8.42578125" style="18" customWidth="1"/>
    <col min="16138" max="16138" width="8.85546875" style="18" customWidth="1"/>
    <col min="16139" max="16139" width="6.28515625" style="18" customWidth="1"/>
    <col min="16140" max="16141" width="7" style="18" customWidth="1"/>
    <col min="16142" max="16142" width="5.7109375" style="18" customWidth="1"/>
    <col min="16143" max="16143" width="9" style="18" customWidth="1"/>
    <col min="16144" max="16144" width="7.140625" style="18" customWidth="1"/>
    <col min="16145" max="16145" width="5.7109375" style="18" customWidth="1"/>
    <col min="16146" max="16146" width="7.140625" style="18" customWidth="1"/>
    <col min="16147" max="16147" width="7.85546875" style="18" customWidth="1"/>
    <col min="16148" max="16148" width="6.28515625" style="18" customWidth="1"/>
    <col min="16149" max="16149" width="7.5703125" style="18" customWidth="1"/>
    <col min="16150" max="16150" width="7.85546875" style="18" customWidth="1"/>
    <col min="16151" max="16151" width="5.28515625" style="18" customWidth="1"/>
    <col min="16152" max="16152" width="8.42578125" style="18" customWidth="1"/>
    <col min="16153" max="16153" width="7.85546875" style="18" customWidth="1"/>
    <col min="16154" max="16154" width="6" style="18" customWidth="1"/>
    <col min="16155" max="16155" width="8" style="18" customWidth="1"/>
    <col min="16156" max="16156" width="8.140625" style="18" customWidth="1"/>
    <col min="16157" max="16157" width="6" style="18" customWidth="1"/>
    <col min="16158" max="16158" width="7.140625" style="18" customWidth="1"/>
    <col min="16159" max="16159" width="6.85546875" style="18" customWidth="1"/>
    <col min="16160" max="16160" width="6.5703125" style="18" customWidth="1"/>
    <col min="16161" max="16161" width="9.5703125" style="18" customWidth="1"/>
    <col min="16162" max="16162" width="7.5703125" style="18" customWidth="1"/>
    <col min="16163" max="16163" width="5.7109375" style="18" customWidth="1"/>
    <col min="16164" max="16164" width="7.85546875" style="18" customWidth="1"/>
    <col min="16165" max="16165" width="6.7109375" style="18" customWidth="1"/>
    <col min="16166" max="16166" width="7.42578125" style="18" customWidth="1"/>
    <col min="16167" max="16167" width="8.28515625" style="18" customWidth="1"/>
    <col min="16168" max="16168" width="6.5703125" style="18" customWidth="1"/>
    <col min="16169" max="16169" width="5.7109375" style="18" customWidth="1"/>
    <col min="16170" max="16170" width="7.85546875" style="18" customWidth="1"/>
    <col min="16171" max="16171" width="6.42578125" style="18" customWidth="1"/>
    <col min="16172" max="16172" width="6.5703125" style="18" customWidth="1"/>
    <col min="16173" max="16173" width="6.85546875" style="18" customWidth="1"/>
    <col min="16174" max="16174" width="7" style="18" customWidth="1"/>
    <col min="16175" max="16175" width="5.85546875" style="18" customWidth="1"/>
    <col min="16176" max="16176" width="9.140625" style="18" customWidth="1"/>
    <col min="16177" max="16177" width="6.7109375" style="18" customWidth="1"/>
    <col min="16178" max="16178" width="5.7109375" style="18" customWidth="1"/>
    <col min="16179" max="16179" width="7.7109375" style="18" customWidth="1"/>
    <col min="16180" max="16180" width="8.42578125" style="18" customWidth="1"/>
    <col min="16181" max="16181" width="7.5703125" style="18" customWidth="1"/>
    <col min="16182" max="16182" width="7.140625" style="18" customWidth="1"/>
    <col min="16183" max="16184" width="6" style="18" customWidth="1"/>
    <col min="16185" max="16185" width="7.85546875" style="18" customWidth="1"/>
    <col min="16186" max="16186" width="6.85546875" style="18" customWidth="1"/>
    <col min="16187" max="16187" width="6.42578125" style="18" customWidth="1"/>
    <col min="16188" max="16188" width="8.140625" style="18" customWidth="1"/>
    <col min="16189" max="16189" width="5.85546875" style="18" customWidth="1"/>
    <col min="16190" max="16190" width="6.42578125" style="18" customWidth="1"/>
    <col min="16191" max="16191" width="8.7109375" style="18" customWidth="1"/>
    <col min="16192" max="16192" width="6.42578125" style="18" customWidth="1"/>
    <col min="16193" max="16193" width="6.85546875" style="18" customWidth="1"/>
    <col min="16194" max="16194" width="8.140625" style="18" customWidth="1"/>
    <col min="16195" max="16195" width="7" style="18" customWidth="1"/>
    <col min="16196" max="16196" width="5.28515625" style="18" customWidth="1"/>
    <col min="16197" max="16197" width="9" style="18" customWidth="1"/>
    <col min="16198" max="16198" width="9.140625" style="18"/>
    <col min="16199" max="16199" width="5.28515625" style="18" customWidth="1"/>
    <col min="16200" max="16201" width="9.140625" style="18"/>
    <col min="16202" max="16202" width="5.42578125" style="18" customWidth="1"/>
    <col min="16203" max="16204" width="9.140625" style="18"/>
    <col min="16205" max="16205" width="8.140625" style="18" customWidth="1"/>
    <col min="16206" max="16206" width="8.28515625" style="18" customWidth="1"/>
    <col min="16207" max="16207" width="7.42578125" style="18" customWidth="1"/>
    <col min="16208" max="16384" width="9.140625" style="18"/>
  </cols>
  <sheetData>
    <row r="1" spans="1:80" ht="14.25" x14ac:dyDescent="0.2">
      <c r="C1" s="1357"/>
      <c r="D1" s="1358"/>
      <c r="E1" s="1358"/>
      <c r="F1" s="1358"/>
      <c r="L1" s="1359">
        <f>(I1*J1*1.73)*0.82/1000</f>
        <v>0</v>
      </c>
    </row>
    <row r="2" spans="1:80" ht="18.75" thickBot="1" x14ac:dyDescent="0.3">
      <c r="B2" s="656"/>
      <c r="C2" s="1360" t="s">
        <v>360</v>
      </c>
      <c r="D2" s="1360"/>
      <c r="E2" s="1360"/>
      <c r="F2" s="1361"/>
      <c r="G2" s="1360"/>
      <c r="H2" s="1360"/>
      <c r="K2" s="2224" t="s">
        <v>361</v>
      </c>
      <c r="L2" s="2224"/>
      <c r="M2" s="2224"/>
      <c r="N2" s="2224"/>
      <c r="O2" s="2224"/>
      <c r="P2" s="656"/>
      <c r="Q2" s="1362" t="s">
        <v>1</v>
      </c>
      <c r="R2" s="2225" t="s">
        <v>362</v>
      </c>
      <c r="S2" s="2225"/>
    </row>
    <row r="3" spans="1:80" ht="13.5" thickBot="1" x14ac:dyDescent="0.25">
      <c r="B3" s="656"/>
      <c r="C3" s="656"/>
      <c r="D3" s="656"/>
      <c r="E3" s="656"/>
      <c r="F3" s="656"/>
      <c r="G3" s="656"/>
      <c r="H3" s="656"/>
      <c r="I3" s="656"/>
      <c r="J3" s="656"/>
      <c r="K3" s="1363"/>
      <c r="L3" s="656"/>
      <c r="M3" s="656"/>
      <c r="T3" s="656"/>
      <c r="U3" s="656"/>
      <c r="V3" s="656"/>
      <c r="W3" s="1363"/>
      <c r="X3" s="656"/>
      <c r="Y3" s="656"/>
      <c r="AF3" s="656"/>
      <c r="AG3" s="656"/>
      <c r="AH3" s="656"/>
      <c r="AI3" s="1363"/>
      <c r="AJ3" s="656"/>
      <c r="AK3" s="656"/>
      <c r="AR3" s="656"/>
      <c r="AS3" s="656"/>
      <c r="AT3" s="656"/>
      <c r="AU3" s="1363"/>
      <c r="AV3" s="656"/>
      <c r="AW3" s="656"/>
      <c r="BD3" s="656"/>
      <c r="BE3" s="656"/>
      <c r="BF3" s="656"/>
      <c r="BG3" s="1363"/>
      <c r="BH3" s="656"/>
      <c r="BI3" s="656"/>
      <c r="BP3" s="656"/>
      <c r="BQ3" s="656"/>
      <c r="BR3" s="656"/>
      <c r="BS3" s="1363"/>
      <c r="BT3" s="656"/>
      <c r="BU3" s="656"/>
    </row>
    <row r="4" spans="1:80" ht="13.5" thickBot="1" x14ac:dyDescent="0.25">
      <c r="A4" s="1364" t="s">
        <v>2</v>
      </c>
      <c r="B4" s="1365"/>
      <c r="C4" s="1365"/>
      <c r="D4" s="1366"/>
      <c r="E4" s="1366"/>
      <c r="F4" s="1367"/>
      <c r="G4" s="1368"/>
      <c r="H4" s="1369"/>
      <c r="I4" s="1370">
        <v>1</v>
      </c>
      <c r="J4" s="1371" t="s">
        <v>363</v>
      </c>
      <c r="K4" s="1372"/>
      <c r="L4" s="1373">
        <v>2</v>
      </c>
      <c r="M4" s="1374" t="s">
        <v>363</v>
      </c>
      <c r="N4" s="1375"/>
      <c r="O4" s="1373">
        <v>3</v>
      </c>
      <c r="P4" s="1374" t="s">
        <v>363</v>
      </c>
      <c r="Q4" s="1375"/>
      <c r="R4" s="1373">
        <v>4</v>
      </c>
      <c r="S4" s="1376" t="s">
        <v>363</v>
      </c>
      <c r="T4" s="1369"/>
      <c r="U4" s="1370">
        <v>5</v>
      </c>
      <c r="V4" s="1371" t="s">
        <v>363</v>
      </c>
      <c r="W4" s="1372"/>
      <c r="X4" s="1373">
        <v>6</v>
      </c>
      <c r="Y4" s="1374" t="s">
        <v>363</v>
      </c>
      <c r="Z4" s="1375"/>
      <c r="AA4" s="1373">
        <v>7</v>
      </c>
      <c r="AB4" s="1374" t="s">
        <v>363</v>
      </c>
      <c r="AC4" s="1375"/>
      <c r="AD4" s="1373">
        <v>8</v>
      </c>
      <c r="AE4" s="1376" t="s">
        <v>363</v>
      </c>
      <c r="AF4" s="1369"/>
      <c r="AG4" s="1370">
        <v>9</v>
      </c>
      <c r="AH4" s="1371" t="s">
        <v>363</v>
      </c>
      <c r="AI4" s="1372"/>
      <c r="AJ4" s="1373">
        <v>10</v>
      </c>
      <c r="AK4" s="1374" t="s">
        <v>363</v>
      </c>
      <c r="AL4" s="1375"/>
      <c r="AM4" s="1373">
        <v>11</v>
      </c>
      <c r="AN4" s="1374" t="s">
        <v>363</v>
      </c>
      <c r="AO4" s="1375"/>
      <c r="AP4" s="1373">
        <v>12</v>
      </c>
      <c r="AQ4" s="1376" t="s">
        <v>363</v>
      </c>
      <c r="AR4" s="1369"/>
      <c r="AS4" s="1370">
        <v>13</v>
      </c>
      <c r="AT4" s="1371" t="s">
        <v>363</v>
      </c>
      <c r="AU4" s="1372"/>
      <c r="AV4" s="1373">
        <v>14</v>
      </c>
      <c r="AW4" s="1374" t="s">
        <v>363</v>
      </c>
      <c r="AX4" s="1375"/>
      <c r="AY4" s="1373">
        <v>15</v>
      </c>
      <c r="AZ4" s="1374" t="s">
        <v>363</v>
      </c>
      <c r="BA4" s="1375"/>
      <c r="BB4" s="1373">
        <v>16</v>
      </c>
      <c r="BC4" s="1376" t="s">
        <v>363</v>
      </c>
      <c r="BD4" s="1369"/>
      <c r="BE4" s="1370">
        <v>17</v>
      </c>
      <c r="BF4" s="1371" t="s">
        <v>363</v>
      </c>
      <c r="BG4" s="1372"/>
      <c r="BH4" s="1373">
        <v>18</v>
      </c>
      <c r="BI4" s="1374" t="s">
        <v>363</v>
      </c>
      <c r="BJ4" s="1375"/>
      <c r="BK4" s="1373">
        <v>19</v>
      </c>
      <c r="BL4" s="1374" t="s">
        <v>363</v>
      </c>
      <c r="BM4" s="1375"/>
      <c r="BN4" s="1373">
        <v>20</v>
      </c>
      <c r="BO4" s="1376" t="s">
        <v>363</v>
      </c>
      <c r="BP4" s="1369"/>
      <c r="BQ4" s="1370">
        <v>21</v>
      </c>
      <c r="BR4" s="1371" t="s">
        <v>363</v>
      </c>
      <c r="BS4" s="1372"/>
      <c r="BT4" s="1373">
        <v>22</v>
      </c>
      <c r="BU4" s="1374" t="s">
        <v>363</v>
      </c>
      <c r="BV4" s="1375"/>
      <c r="BW4" s="1373">
        <v>23</v>
      </c>
      <c r="BX4" s="1374" t="s">
        <v>363</v>
      </c>
      <c r="BY4" s="1375"/>
      <c r="BZ4" s="1373">
        <v>24</v>
      </c>
      <c r="CA4" s="1376" t="s">
        <v>363</v>
      </c>
    </row>
    <row r="5" spans="1:80" x14ac:dyDescent="0.2">
      <c r="A5" s="1364" t="s">
        <v>218</v>
      </c>
      <c r="B5" s="1365"/>
      <c r="C5" s="1377" t="s">
        <v>219</v>
      </c>
      <c r="D5" s="1378"/>
      <c r="E5" s="1378"/>
      <c r="F5" s="1379"/>
      <c r="G5" s="1379"/>
      <c r="H5" s="1380" t="s">
        <v>17</v>
      </c>
      <c r="I5" s="1381" t="s">
        <v>18</v>
      </c>
      <c r="J5" s="1382" t="s">
        <v>19</v>
      </c>
      <c r="K5" s="1383" t="s">
        <v>17</v>
      </c>
      <c r="L5" s="1384" t="s">
        <v>18</v>
      </c>
      <c r="M5" s="1385" t="s">
        <v>19</v>
      </c>
      <c r="N5" s="1383" t="s">
        <v>17</v>
      </c>
      <c r="O5" s="1384" t="s">
        <v>18</v>
      </c>
      <c r="P5" s="1385" t="s">
        <v>19</v>
      </c>
      <c r="Q5" s="1386" t="s">
        <v>17</v>
      </c>
      <c r="R5" s="1384" t="s">
        <v>18</v>
      </c>
      <c r="S5" s="1385" t="s">
        <v>19</v>
      </c>
      <c r="T5" s="1380" t="s">
        <v>17</v>
      </c>
      <c r="U5" s="1381" t="s">
        <v>18</v>
      </c>
      <c r="V5" s="1382" t="s">
        <v>19</v>
      </c>
      <c r="W5" s="1383" t="s">
        <v>17</v>
      </c>
      <c r="X5" s="1384" t="s">
        <v>18</v>
      </c>
      <c r="Y5" s="1385" t="s">
        <v>19</v>
      </c>
      <c r="Z5" s="1383" t="s">
        <v>17</v>
      </c>
      <c r="AA5" s="1384" t="s">
        <v>18</v>
      </c>
      <c r="AB5" s="1385" t="s">
        <v>19</v>
      </c>
      <c r="AC5" s="1386" t="s">
        <v>17</v>
      </c>
      <c r="AD5" s="1384" t="s">
        <v>18</v>
      </c>
      <c r="AE5" s="1385" t="s">
        <v>19</v>
      </c>
      <c r="AF5" s="1380" t="s">
        <v>17</v>
      </c>
      <c r="AG5" s="1381" t="s">
        <v>18</v>
      </c>
      <c r="AH5" s="1382" t="s">
        <v>19</v>
      </c>
      <c r="AI5" s="1383" t="s">
        <v>17</v>
      </c>
      <c r="AJ5" s="1384" t="s">
        <v>18</v>
      </c>
      <c r="AK5" s="1385" t="s">
        <v>19</v>
      </c>
      <c r="AL5" s="1383" t="s">
        <v>17</v>
      </c>
      <c r="AM5" s="1384" t="s">
        <v>18</v>
      </c>
      <c r="AN5" s="1385" t="s">
        <v>19</v>
      </c>
      <c r="AO5" s="1386" t="s">
        <v>17</v>
      </c>
      <c r="AP5" s="1384" t="s">
        <v>18</v>
      </c>
      <c r="AQ5" s="1385" t="s">
        <v>19</v>
      </c>
      <c r="AR5" s="1380" t="s">
        <v>17</v>
      </c>
      <c r="AS5" s="1381" t="s">
        <v>18</v>
      </c>
      <c r="AT5" s="1382" t="s">
        <v>19</v>
      </c>
      <c r="AU5" s="1383" t="s">
        <v>17</v>
      </c>
      <c r="AV5" s="1384" t="s">
        <v>18</v>
      </c>
      <c r="AW5" s="1385" t="s">
        <v>19</v>
      </c>
      <c r="AX5" s="1383" t="s">
        <v>17</v>
      </c>
      <c r="AY5" s="1384" t="s">
        <v>18</v>
      </c>
      <c r="AZ5" s="1385" t="s">
        <v>19</v>
      </c>
      <c r="BA5" s="1386" t="s">
        <v>17</v>
      </c>
      <c r="BB5" s="1384" t="s">
        <v>18</v>
      </c>
      <c r="BC5" s="1385" t="s">
        <v>19</v>
      </c>
      <c r="BD5" s="1380" t="s">
        <v>17</v>
      </c>
      <c r="BE5" s="1381" t="s">
        <v>18</v>
      </c>
      <c r="BF5" s="1382" t="s">
        <v>19</v>
      </c>
      <c r="BG5" s="1383" t="s">
        <v>17</v>
      </c>
      <c r="BH5" s="1384" t="s">
        <v>18</v>
      </c>
      <c r="BI5" s="1385" t="s">
        <v>19</v>
      </c>
      <c r="BJ5" s="1383" t="s">
        <v>17</v>
      </c>
      <c r="BK5" s="1384" t="s">
        <v>18</v>
      </c>
      <c r="BL5" s="1385" t="s">
        <v>19</v>
      </c>
      <c r="BM5" s="1386" t="s">
        <v>17</v>
      </c>
      <c r="BN5" s="1384" t="s">
        <v>18</v>
      </c>
      <c r="BO5" s="1385" t="s">
        <v>19</v>
      </c>
      <c r="BP5" s="1380" t="s">
        <v>17</v>
      </c>
      <c r="BQ5" s="1381" t="s">
        <v>18</v>
      </c>
      <c r="BR5" s="1382" t="s">
        <v>19</v>
      </c>
      <c r="BS5" s="1383" t="s">
        <v>17</v>
      </c>
      <c r="BT5" s="1384" t="s">
        <v>18</v>
      </c>
      <c r="BU5" s="1385" t="s">
        <v>19</v>
      </c>
      <c r="BV5" s="1383" t="s">
        <v>17</v>
      </c>
      <c r="BW5" s="1384" t="s">
        <v>18</v>
      </c>
      <c r="BX5" s="1385" t="s">
        <v>19</v>
      </c>
      <c r="BY5" s="1386" t="s">
        <v>17</v>
      </c>
      <c r="BZ5" s="1384" t="s">
        <v>18</v>
      </c>
      <c r="CA5" s="1385" t="s">
        <v>19</v>
      </c>
    </row>
    <row r="6" spans="1:80" ht="13.5" thickBot="1" x14ac:dyDescent="0.25">
      <c r="A6" s="1387" t="s">
        <v>220</v>
      </c>
      <c r="B6" s="1388"/>
      <c r="C6" s="1389" t="s">
        <v>221</v>
      </c>
      <c r="D6" s="656"/>
      <c r="E6" s="656"/>
      <c r="F6" s="1390"/>
      <c r="G6" s="1390"/>
      <c r="H6" s="1391" t="s">
        <v>20</v>
      </c>
      <c r="I6" s="1392" t="s">
        <v>21</v>
      </c>
      <c r="J6" s="1393" t="s">
        <v>364</v>
      </c>
      <c r="K6" s="1394" t="s">
        <v>20</v>
      </c>
      <c r="L6" s="1395" t="s">
        <v>21</v>
      </c>
      <c r="M6" s="1396" t="s">
        <v>364</v>
      </c>
      <c r="N6" s="1394" t="s">
        <v>20</v>
      </c>
      <c r="O6" s="1395" t="s">
        <v>21</v>
      </c>
      <c r="P6" s="1396" t="s">
        <v>364</v>
      </c>
      <c r="Q6" s="1394" t="s">
        <v>20</v>
      </c>
      <c r="R6" s="1395" t="s">
        <v>21</v>
      </c>
      <c r="S6" s="1396" t="s">
        <v>364</v>
      </c>
      <c r="T6" s="1391" t="s">
        <v>20</v>
      </c>
      <c r="U6" s="1392" t="s">
        <v>21</v>
      </c>
      <c r="V6" s="1393" t="s">
        <v>364</v>
      </c>
      <c r="W6" s="1394" t="s">
        <v>20</v>
      </c>
      <c r="X6" s="1395" t="s">
        <v>21</v>
      </c>
      <c r="Y6" s="1396" t="s">
        <v>364</v>
      </c>
      <c r="Z6" s="1394" t="s">
        <v>20</v>
      </c>
      <c r="AA6" s="1395" t="s">
        <v>21</v>
      </c>
      <c r="AB6" s="1396" t="s">
        <v>364</v>
      </c>
      <c r="AC6" s="1394" t="s">
        <v>20</v>
      </c>
      <c r="AD6" s="1395" t="s">
        <v>21</v>
      </c>
      <c r="AE6" s="1396" t="s">
        <v>364</v>
      </c>
      <c r="AF6" s="1391" t="s">
        <v>20</v>
      </c>
      <c r="AG6" s="1392" t="s">
        <v>21</v>
      </c>
      <c r="AH6" s="1393" t="s">
        <v>364</v>
      </c>
      <c r="AI6" s="1394" t="s">
        <v>20</v>
      </c>
      <c r="AJ6" s="1395" t="s">
        <v>21</v>
      </c>
      <c r="AK6" s="1396" t="s">
        <v>364</v>
      </c>
      <c r="AL6" s="1394" t="s">
        <v>20</v>
      </c>
      <c r="AM6" s="1395" t="s">
        <v>21</v>
      </c>
      <c r="AN6" s="1396" t="s">
        <v>364</v>
      </c>
      <c r="AO6" s="1394" t="s">
        <v>20</v>
      </c>
      <c r="AP6" s="1395" t="s">
        <v>21</v>
      </c>
      <c r="AQ6" s="1396" t="s">
        <v>364</v>
      </c>
      <c r="AR6" s="1391" t="s">
        <v>20</v>
      </c>
      <c r="AS6" s="1392" t="s">
        <v>21</v>
      </c>
      <c r="AT6" s="1393" t="s">
        <v>364</v>
      </c>
      <c r="AU6" s="1394" t="s">
        <v>20</v>
      </c>
      <c r="AV6" s="1395" t="s">
        <v>21</v>
      </c>
      <c r="AW6" s="1396" t="s">
        <v>364</v>
      </c>
      <c r="AX6" s="1394" t="s">
        <v>20</v>
      </c>
      <c r="AY6" s="1395" t="s">
        <v>21</v>
      </c>
      <c r="AZ6" s="1396" t="s">
        <v>364</v>
      </c>
      <c r="BA6" s="1394" t="s">
        <v>20</v>
      </c>
      <c r="BB6" s="1395" t="s">
        <v>21</v>
      </c>
      <c r="BC6" s="1396" t="s">
        <v>364</v>
      </c>
      <c r="BD6" s="1391" t="s">
        <v>20</v>
      </c>
      <c r="BE6" s="1392" t="s">
        <v>21</v>
      </c>
      <c r="BF6" s="1393" t="s">
        <v>364</v>
      </c>
      <c r="BG6" s="1394" t="s">
        <v>20</v>
      </c>
      <c r="BH6" s="1395" t="s">
        <v>21</v>
      </c>
      <c r="BI6" s="1396" t="s">
        <v>364</v>
      </c>
      <c r="BJ6" s="1394" t="s">
        <v>20</v>
      </c>
      <c r="BK6" s="1395" t="s">
        <v>21</v>
      </c>
      <c r="BL6" s="1396" t="s">
        <v>364</v>
      </c>
      <c r="BM6" s="1394" t="s">
        <v>20</v>
      </c>
      <c r="BN6" s="1395" t="s">
        <v>21</v>
      </c>
      <c r="BO6" s="1396" t="s">
        <v>364</v>
      </c>
      <c r="BP6" s="1391" t="s">
        <v>20</v>
      </c>
      <c r="BQ6" s="1392" t="s">
        <v>21</v>
      </c>
      <c r="BR6" s="1393" t="s">
        <v>364</v>
      </c>
      <c r="BS6" s="1394" t="s">
        <v>20</v>
      </c>
      <c r="BT6" s="1395" t="s">
        <v>21</v>
      </c>
      <c r="BU6" s="1396" t="s">
        <v>364</v>
      </c>
      <c r="BV6" s="1394" t="s">
        <v>20</v>
      </c>
      <c r="BW6" s="1395" t="s">
        <v>21</v>
      </c>
      <c r="BX6" s="1396" t="s">
        <v>364</v>
      </c>
      <c r="BY6" s="1394" t="s">
        <v>20</v>
      </c>
      <c r="BZ6" s="1395" t="s">
        <v>21</v>
      </c>
      <c r="CA6" s="1396" t="s">
        <v>364</v>
      </c>
    </row>
    <row r="7" spans="1:80" ht="14.25" x14ac:dyDescent="0.2">
      <c r="A7" s="1364"/>
      <c r="B7" s="1371"/>
      <c r="C7" s="1397"/>
      <c r="D7" s="1369"/>
      <c r="E7" s="1398"/>
      <c r="F7" s="1369"/>
      <c r="G7" s="1399"/>
      <c r="H7" s="1400"/>
      <c r="I7" s="1401">
        <f>(H7*220*1.73)*0.82/1000</f>
        <v>0</v>
      </c>
      <c r="J7" s="1401">
        <f>(H7*110*1.73)*0.97/1000*0.007</f>
        <v>0</v>
      </c>
      <c r="K7" s="1402"/>
      <c r="L7" s="1401">
        <f>(K7*220*1.73)*0.82/1000</f>
        <v>0</v>
      </c>
      <c r="M7" s="1401">
        <f>(K7*110*1.73)*0.97/1000*0.007</f>
        <v>0</v>
      </c>
      <c r="N7" s="1400"/>
      <c r="O7" s="1359">
        <f>(N7*220*1.73)*0.82/1000</f>
        <v>0</v>
      </c>
      <c r="P7" s="1401">
        <f>(N7*110*1.73)*0.97/1000*0.007</f>
        <v>0</v>
      </c>
      <c r="Q7" s="1400"/>
      <c r="R7" s="1359">
        <f>(Q7*220*1.73)*0.82/1000</f>
        <v>0</v>
      </c>
      <c r="S7" s="1401">
        <f>(Q7*110*1.73)*0.97/1000*0.007</f>
        <v>0</v>
      </c>
      <c r="T7" s="1400"/>
      <c r="U7" s="1359">
        <f>(T7*220*1.73)*0.82/1000</f>
        <v>0</v>
      </c>
      <c r="V7" s="1401">
        <f>(T7*110*1.73)*0.97/1000*0.007</f>
        <v>0</v>
      </c>
      <c r="W7" s="1400"/>
      <c r="X7" s="1359">
        <f>(W7*220*1.73)*0.82/1000</f>
        <v>0</v>
      </c>
      <c r="Y7" s="1401">
        <f>(W7*110*1.73)*0.97/1000*0.007</f>
        <v>0</v>
      </c>
      <c r="Z7" s="1400"/>
      <c r="AA7" s="1359">
        <f>(Z7*220*1.73)*0.82/1000</f>
        <v>0</v>
      </c>
      <c r="AB7" s="1401">
        <f>(Z7*110*1.73)*0.97/1000*0.007</f>
        <v>0</v>
      </c>
      <c r="AC7" s="1400"/>
      <c r="AD7" s="1359">
        <f>(AC7*220*1.73)*0.82/1000</f>
        <v>0</v>
      </c>
      <c r="AE7" s="1401">
        <f>(AC7*110*1.73)*0.97/1000*0.007</f>
        <v>0</v>
      </c>
      <c r="AF7" s="1400"/>
      <c r="AG7" s="1359">
        <f>(AF7*220*1.73)*0.82/1000</f>
        <v>0</v>
      </c>
      <c r="AH7" s="1401">
        <f>(AF7*110*1.73)*0.97/1000*0.007</f>
        <v>0</v>
      </c>
      <c r="AI7" s="1400"/>
      <c r="AJ7" s="1359">
        <f>(AI7*220*1.73)*0.82/1000</f>
        <v>0</v>
      </c>
      <c r="AK7" s="1401">
        <f>(AI7*110*1.73)*0.97/1000*0.007</f>
        <v>0</v>
      </c>
      <c r="AL7" s="1400"/>
      <c r="AM7" s="1359">
        <f>(AL7*220*1.73)*0.82/1000</f>
        <v>0</v>
      </c>
      <c r="AN7" s="1401">
        <f>(AL7*110*1.73)*0.97/1000*0.007</f>
        <v>0</v>
      </c>
      <c r="AO7" s="1400"/>
      <c r="AP7" s="1359">
        <f>(AO7*220*1.73)*0.82/1000</f>
        <v>0</v>
      </c>
      <c r="AQ7" s="1401">
        <f>(AO7*110*1.73)*0.97/1000*0.007</f>
        <v>0</v>
      </c>
      <c r="AR7" s="1400"/>
      <c r="AS7" s="1359">
        <f>(AR7*220*1.73)*0.82/1000</f>
        <v>0</v>
      </c>
      <c r="AT7" s="1401">
        <f>(AR7*110*1.73)*0.97/1000*0.007</f>
        <v>0</v>
      </c>
      <c r="AU7" s="1400"/>
      <c r="AV7" s="1359">
        <f>(AU7*220*1.73)*0.82/1000</f>
        <v>0</v>
      </c>
      <c r="AW7" s="1401">
        <f>(AU7*110*1.73)*0.97/1000*0.007</f>
        <v>0</v>
      </c>
      <c r="AX7" s="1400"/>
      <c r="AY7" s="1359">
        <f>(AX7*220*1.73)*0.82/1000</f>
        <v>0</v>
      </c>
      <c r="AZ7" s="1401">
        <f>(AX7*110*1.73)*0.97/1000*0.007</f>
        <v>0</v>
      </c>
      <c r="BA7" s="1400"/>
      <c r="BB7" s="1359">
        <f>(BA7*220*1.73)*0.82/1000</f>
        <v>0</v>
      </c>
      <c r="BC7" s="1401">
        <f>(BA7*110*1.73)*0.97/1000*0.007</f>
        <v>0</v>
      </c>
      <c r="BD7" s="1400"/>
      <c r="BE7" s="1359">
        <f>(BD7*220*1.73)*0.82/1000</f>
        <v>0</v>
      </c>
      <c r="BF7" s="1401">
        <f>(BD7*110*1.73)*0.97/1000*0.007</f>
        <v>0</v>
      </c>
      <c r="BG7" s="1400"/>
      <c r="BH7" s="1359">
        <f>(BG7*220*1.73)*0.82/1000</f>
        <v>0</v>
      </c>
      <c r="BI7" s="1401">
        <f>(BG7*110*1.73)*0.97/1000*0.007</f>
        <v>0</v>
      </c>
      <c r="BJ7" s="1400"/>
      <c r="BK7" s="1359">
        <f>(BJ7*220*1.73)*0.82/1000</f>
        <v>0</v>
      </c>
      <c r="BL7" s="1401">
        <f>(BJ7*110*1.73)*0.97/1000*0.007</f>
        <v>0</v>
      </c>
      <c r="BM7" s="1400"/>
      <c r="BN7" s="1359">
        <f>(BM7*220*1.73)*0.82/1000</f>
        <v>0</v>
      </c>
      <c r="BO7" s="1401">
        <f>(BM7*110*1.73)*0.97/1000*0.007</f>
        <v>0</v>
      </c>
      <c r="BP7" s="1400"/>
      <c r="BQ7" s="1359">
        <f>(BP7*220*1.73)*0.82/1000</f>
        <v>0</v>
      </c>
      <c r="BR7" s="1401">
        <f>(BP7*110*1.73)*0.97/1000*0.007</f>
        <v>0</v>
      </c>
      <c r="BS7" s="1400"/>
      <c r="BT7" s="1359">
        <f>(BS7*220*1.73)*0.82/1000</f>
        <v>0</v>
      </c>
      <c r="BU7" s="1401">
        <f>(BS7*110*1.73)*0.97/1000*0.007</f>
        <v>0</v>
      </c>
      <c r="BV7" s="1400"/>
      <c r="BW7" s="1359">
        <f>(BV7*220*1.73)*0.82/1000</f>
        <v>0</v>
      </c>
      <c r="BX7" s="1401">
        <f>(BV7*110*1.73)*0.97/1000*0.007</f>
        <v>0</v>
      </c>
      <c r="BY7" s="1400"/>
      <c r="BZ7" s="1359">
        <f>(BY7*220*1.73)*0.82/1000</f>
        <v>0</v>
      </c>
      <c r="CA7" s="1401">
        <f>(BY7*110*1.73)*0.97/1000*0.007</f>
        <v>0</v>
      </c>
    </row>
    <row r="8" spans="1:80" ht="14.25" x14ac:dyDescent="0.2">
      <c r="A8" s="1403"/>
      <c r="B8" s="1404"/>
      <c r="D8" s="1405"/>
      <c r="E8" s="656"/>
      <c r="F8" s="1406" t="s">
        <v>222</v>
      </c>
      <c r="G8" s="1407"/>
      <c r="H8" s="1408">
        <v>80</v>
      </c>
      <c r="I8" s="1409">
        <v>1</v>
      </c>
      <c r="J8" s="1409">
        <v>12</v>
      </c>
      <c r="K8" s="1408">
        <v>80</v>
      </c>
      <c r="L8" s="1409">
        <v>1</v>
      </c>
      <c r="M8" s="1409">
        <v>12</v>
      </c>
      <c r="N8" s="1408">
        <v>80</v>
      </c>
      <c r="O8" s="1409">
        <v>1</v>
      </c>
      <c r="P8" s="1409">
        <v>12</v>
      </c>
      <c r="Q8" s="1408">
        <v>80</v>
      </c>
      <c r="R8" s="1409">
        <v>1</v>
      </c>
      <c r="S8" s="1409">
        <v>12</v>
      </c>
      <c r="T8" s="1408">
        <v>80</v>
      </c>
      <c r="U8" s="1409">
        <v>1</v>
      </c>
      <c r="V8" s="1409">
        <v>12</v>
      </c>
      <c r="W8" s="1408">
        <v>80</v>
      </c>
      <c r="X8" s="1409">
        <v>1</v>
      </c>
      <c r="Y8" s="1409">
        <v>12</v>
      </c>
      <c r="Z8" s="1408">
        <v>80</v>
      </c>
      <c r="AA8" s="1410">
        <v>1</v>
      </c>
      <c r="AB8" s="1409">
        <v>12</v>
      </c>
      <c r="AC8" s="1408">
        <v>80</v>
      </c>
      <c r="AD8" s="1410">
        <v>1</v>
      </c>
      <c r="AE8" s="1409">
        <v>12</v>
      </c>
      <c r="AF8" s="1408">
        <v>80</v>
      </c>
      <c r="AG8" s="1410">
        <v>1</v>
      </c>
      <c r="AH8" s="1409">
        <v>12</v>
      </c>
      <c r="AI8" s="1408">
        <v>80</v>
      </c>
      <c r="AJ8" s="1410">
        <v>2</v>
      </c>
      <c r="AK8" s="1409">
        <v>12</v>
      </c>
      <c r="AL8" s="1408">
        <v>80</v>
      </c>
      <c r="AM8" s="1410">
        <v>2</v>
      </c>
      <c r="AN8" s="1409">
        <v>12</v>
      </c>
      <c r="AO8" s="1408">
        <v>80</v>
      </c>
      <c r="AP8" s="1410">
        <v>2</v>
      </c>
      <c r="AQ8" s="1409">
        <v>12</v>
      </c>
      <c r="AR8" s="1408">
        <v>80</v>
      </c>
      <c r="AS8" s="1410">
        <v>2</v>
      </c>
      <c r="AT8" s="1409">
        <v>12</v>
      </c>
      <c r="AU8" s="1408">
        <v>80</v>
      </c>
      <c r="AV8" s="1410">
        <v>2</v>
      </c>
      <c r="AW8" s="1409">
        <v>12</v>
      </c>
      <c r="AX8" s="1408">
        <v>80</v>
      </c>
      <c r="AY8" s="1410">
        <v>2</v>
      </c>
      <c r="AZ8" s="1409">
        <v>12</v>
      </c>
      <c r="BA8" s="1408">
        <v>80</v>
      </c>
      <c r="BB8" s="1410">
        <v>2</v>
      </c>
      <c r="BC8" s="1409">
        <v>12</v>
      </c>
      <c r="BD8" s="1408">
        <v>80</v>
      </c>
      <c r="BE8" s="1410">
        <v>2</v>
      </c>
      <c r="BF8" s="1409">
        <v>14</v>
      </c>
      <c r="BG8" s="1408">
        <v>80</v>
      </c>
      <c r="BH8" s="1410">
        <v>2</v>
      </c>
      <c r="BI8" s="1409">
        <v>13</v>
      </c>
      <c r="BJ8" s="1408">
        <v>80</v>
      </c>
      <c r="BK8" s="1410">
        <v>2</v>
      </c>
      <c r="BL8" s="1409">
        <v>12</v>
      </c>
      <c r="BM8" s="1408">
        <v>80</v>
      </c>
      <c r="BN8" s="1410">
        <v>2</v>
      </c>
      <c r="BO8" s="1409">
        <v>12</v>
      </c>
      <c r="BP8" s="1408">
        <v>80</v>
      </c>
      <c r="BQ8" s="1410">
        <v>2</v>
      </c>
      <c r="BR8" s="1409">
        <v>12</v>
      </c>
      <c r="BS8" s="1408">
        <v>80</v>
      </c>
      <c r="BT8" s="1410">
        <v>2</v>
      </c>
      <c r="BU8" s="1409">
        <v>12</v>
      </c>
      <c r="BV8" s="1408">
        <v>80</v>
      </c>
      <c r="BW8" s="1410">
        <v>0</v>
      </c>
      <c r="BX8" s="1409">
        <v>12</v>
      </c>
      <c r="BY8" s="1408">
        <v>80</v>
      </c>
      <c r="BZ8" s="1410">
        <v>0</v>
      </c>
      <c r="CA8" s="1409">
        <v>12</v>
      </c>
    </row>
    <row r="9" spans="1:80" ht="14.25" x14ac:dyDescent="0.2">
      <c r="A9" s="1403"/>
      <c r="B9" s="1411"/>
      <c r="D9" s="1405" t="s">
        <v>24</v>
      </c>
      <c r="E9" s="656"/>
      <c r="F9" s="1412" t="s">
        <v>365</v>
      </c>
      <c r="G9" s="1404"/>
      <c r="H9" s="1413">
        <v>230</v>
      </c>
      <c r="I9" s="1414">
        <v>2.5</v>
      </c>
      <c r="J9" s="1401"/>
      <c r="K9" s="1413">
        <v>230</v>
      </c>
      <c r="L9" s="1414">
        <v>2.5</v>
      </c>
      <c r="M9" s="1401"/>
      <c r="N9" s="1413">
        <v>230</v>
      </c>
      <c r="O9" s="1414">
        <v>2.5</v>
      </c>
      <c r="P9" s="1401"/>
      <c r="Q9" s="1413">
        <v>230</v>
      </c>
      <c r="R9" s="1414">
        <v>2.5</v>
      </c>
      <c r="S9" s="1401"/>
      <c r="T9" s="1413">
        <v>230</v>
      </c>
      <c r="U9" s="1414">
        <v>2.5</v>
      </c>
      <c r="V9" s="1401"/>
      <c r="W9" s="1413">
        <v>230</v>
      </c>
      <c r="X9" s="1414">
        <v>2.5</v>
      </c>
      <c r="Y9" s="1401"/>
      <c r="Z9" s="1413">
        <v>300</v>
      </c>
      <c r="AA9" s="1415">
        <v>3.5</v>
      </c>
      <c r="AB9" s="1409"/>
      <c r="AC9" s="1413">
        <v>300</v>
      </c>
      <c r="AD9" s="1415">
        <v>3.5</v>
      </c>
      <c r="AE9" s="1409"/>
      <c r="AF9" s="1413">
        <v>360</v>
      </c>
      <c r="AG9" s="1415">
        <v>3.5</v>
      </c>
      <c r="AH9" s="1409"/>
      <c r="AI9" s="1413">
        <v>310</v>
      </c>
      <c r="AJ9" s="1415">
        <v>3.5</v>
      </c>
      <c r="AK9" s="1409"/>
      <c r="AL9" s="1413">
        <v>310</v>
      </c>
      <c r="AM9" s="1415">
        <v>3.5</v>
      </c>
      <c r="AN9" s="1409"/>
      <c r="AO9" s="1413">
        <v>305</v>
      </c>
      <c r="AP9" s="1415">
        <v>3.5</v>
      </c>
      <c r="AQ9" s="1409"/>
      <c r="AR9" s="1413">
        <v>310</v>
      </c>
      <c r="AS9" s="1415">
        <v>3.5</v>
      </c>
      <c r="AT9" s="1409"/>
      <c r="AU9" s="1413">
        <v>320</v>
      </c>
      <c r="AV9" s="1415">
        <v>3.5</v>
      </c>
      <c r="AW9" s="1409"/>
      <c r="AX9" s="1413">
        <v>340</v>
      </c>
      <c r="AY9" s="1415">
        <v>3.5</v>
      </c>
      <c r="AZ9" s="1409"/>
      <c r="BA9" s="1413">
        <v>350</v>
      </c>
      <c r="BB9" s="1415">
        <v>3.5</v>
      </c>
      <c r="BC9" s="1409"/>
      <c r="BD9" s="1413">
        <v>400</v>
      </c>
      <c r="BE9" s="1415">
        <v>4</v>
      </c>
      <c r="BF9" s="1409"/>
      <c r="BG9" s="1413">
        <v>400</v>
      </c>
      <c r="BH9" s="1415">
        <v>4</v>
      </c>
      <c r="BI9" s="1409"/>
      <c r="BJ9" s="1413">
        <v>400</v>
      </c>
      <c r="BK9" s="1415">
        <v>4</v>
      </c>
      <c r="BL9" s="1409"/>
      <c r="BM9" s="1413">
        <v>390</v>
      </c>
      <c r="BN9" s="1415">
        <v>4</v>
      </c>
      <c r="BO9" s="1409"/>
      <c r="BP9" s="1413">
        <v>350</v>
      </c>
      <c r="BQ9" s="1415">
        <v>3.5</v>
      </c>
      <c r="BR9" s="1409"/>
      <c r="BS9" s="1413">
        <v>330</v>
      </c>
      <c r="BT9" s="1415">
        <v>3.2</v>
      </c>
      <c r="BU9" s="1409"/>
      <c r="BV9" s="1413">
        <v>310</v>
      </c>
      <c r="BW9" s="1415">
        <v>3.2</v>
      </c>
      <c r="BX9" s="1409"/>
      <c r="BY9" s="1413">
        <v>300</v>
      </c>
      <c r="BZ9" s="1415">
        <v>3</v>
      </c>
      <c r="CA9" s="1409"/>
    </row>
    <row r="10" spans="1:80" ht="13.5" customHeight="1" x14ac:dyDescent="0.2">
      <c r="A10" s="1403"/>
      <c r="B10" s="1416"/>
      <c r="D10" s="1405"/>
      <c r="E10" s="656"/>
      <c r="F10" s="1417" t="s">
        <v>366</v>
      </c>
      <c r="G10" s="1407"/>
      <c r="H10" s="1413">
        <v>300</v>
      </c>
      <c r="I10" s="1409">
        <v>1</v>
      </c>
      <c r="J10" s="1401"/>
      <c r="K10" s="1413">
        <v>300</v>
      </c>
      <c r="L10" s="1409">
        <v>1</v>
      </c>
      <c r="M10" s="1401"/>
      <c r="N10" s="1413">
        <v>300</v>
      </c>
      <c r="O10" s="1409">
        <v>1</v>
      </c>
      <c r="P10" s="1401"/>
      <c r="Q10" s="1413">
        <v>300</v>
      </c>
      <c r="R10" s="1409">
        <v>1</v>
      </c>
      <c r="S10" s="1401"/>
      <c r="T10" s="1413">
        <v>300</v>
      </c>
      <c r="U10" s="1409">
        <v>1</v>
      </c>
      <c r="V10" s="1401"/>
      <c r="W10" s="1413">
        <v>300</v>
      </c>
      <c r="X10" s="1409">
        <v>1</v>
      </c>
      <c r="Y10" s="1401"/>
      <c r="Z10" s="1413">
        <v>300</v>
      </c>
      <c r="AA10" s="1415">
        <v>1.5</v>
      </c>
      <c r="AB10" s="1409"/>
      <c r="AC10" s="1413">
        <v>300</v>
      </c>
      <c r="AD10" s="1415">
        <v>1.5</v>
      </c>
      <c r="AE10" s="1409"/>
      <c r="AF10" s="1413">
        <v>300</v>
      </c>
      <c r="AG10" s="1415">
        <v>1.5</v>
      </c>
      <c r="AH10" s="1409"/>
      <c r="AI10" s="1413">
        <v>300</v>
      </c>
      <c r="AJ10" s="1415">
        <v>1.5</v>
      </c>
      <c r="AK10" s="1409"/>
      <c r="AL10" s="1413">
        <v>300</v>
      </c>
      <c r="AM10" s="1415">
        <v>1.5</v>
      </c>
      <c r="AN10" s="1409"/>
      <c r="AO10" s="1413">
        <v>300</v>
      </c>
      <c r="AP10" s="1415">
        <v>1.5</v>
      </c>
      <c r="AQ10" s="1409"/>
      <c r="AR10" s="1413">
        <v>300</v>
      </c>
      <c r="AS10" s="1415">
        <v>1.5</v>
      </c>
      <c r="AT10" s="1409"/>
      <c r="AU10" s="1413">
        <v>300</v>
      </c>
      <c r="AV10" s="1415">
        <v>1.5</v>
      </c>
      <c r="AW10" s="1409"/>
      <c r="AX10" s="1413">
        <v>300</v>
      </c>
      <c r="AY10" s="1415">
        <v>1.5</v>
      </c>
      <c r="AZ10" s="1409"/>
      <c r="BA10" s="1413">
        <v>300</v>
      </c>
      <c r="BB10" s="1415">
        <v>1.5</v>
      </c>
      <c r="BC10" s="1409"/>
      <c r="BD10" s="1413">
        <v>300</v>
      </c>
      <c r="BE10" s="1415">
        <v>1.5</v>
      </c>
      <c r="BF10" s="1409"/>
      <c r="BG10" s="1413">
        <v>300</v>
      </c>
      <c r="BH10" s="1415">
        <v>1.5</v>
      </c>
      <c r="BI10" s="1409"/>
      <c r="BJ10" s="1413">
        <v>300</v>
      </c>
      <c r="BK10" s="1415">
        <v>1.5</v>
      </c>
      <c r="BL10" s="1409"/>
      <c r="BM10" s="1413">
        <v>300</v>
      </c>
      <c r="BN10" s="1415">
        <v>1.5</v>
      </c>
      <c r="BO10" s="1409"/>
      <c r="BP10" s="1413">
        <v>300</v>
      </c>
      <c r="BQ10" s="1415">
        <v>1.5</v>
      </c>
      <c r="BR10" s="1409"/>
      <c r="BS10" s="1413">
        <v>300</v>
      </c>
      <c r="BT10" s="1415">
        <v>1.3</v>
      </c>
      <c r="BU10" s="1409"/>
      <c r="BV10" s="1413">
        <v>300</v>
      </c>
      <c r="BW10" s="1415">
        <v>1</v>
      </c>
      <c r="BX10" s="1409"/>
      <c r="BY10" s="1413">
        <v>300</v>
      </c>
      <c r="BZ10" s="1415">
        <v>1</v>
      </c>
      <c r="CA10" s="1409"/>
    </row>
    <row r="11" spans="1:80" ht="13.5" customHeight="1" thickBot="1" x14ac:dyDescent="0.25">
      <c r="A11" s="1403"/>
      <c r="B11" s="1416"/>
      <c r="D11" s="1405"/>
      <c r="E11" s="656"/>
      <c r="F11" s="1418"/>
      <c r="G11" s="1404"/>
      <c r="H11" s="1419"/>
      <c r="I11" s="1401">
        <f>(H11*6*1.73)*0.82/1000</f>
        <v>0</v>
      </c>
      <c r="J11" s="1401">
        <f>(H11*110*1.73)*0.97/1000*0.007</f>
        <v>0</v>
      </c>
      <c r="K11" s="1419"/>
      <c r="L11" s="1401">
        <f>(K11*6*1.73)*0.82/1000</f>
        <v>0</v>
      </c>
      <c r="M11" s="1401">
        <f>(K11*110*1.73)*0.97/1000*0.007</f>
        <v>0</v>
      </c>
      <c r="N11" s="1419"/>
      <c r="O11" s="1359">
        <f>(N11*6*1.73)*0.82/1000</f>
        <v>0</v>
      </c>
      <c r="P11" s="1401">
        <f>(N11*110*1.73)*0.97/1000*0.007</f>
        <v>0</v>
      </c>
      <c r="Q11" s="1419"/>
      <c r="R11" s="1359">
        <f>(Q11*6*1.73)*0.82/1000</f>
        <v>0</v>
      </c>
      <c r="S11" s="1401">
        <f>(Q11*110*1.73)*0.97/1000*0.007</f>
        <v>0</v>
      </c>
      <c r="T11" s="1419"/>
      <c r="U11" s="1359">
        <f>(T11*6*1.73)*0.82/1000</f>
        <v>0</v>
      </c>
      <c r="V11" s="1401">
        <f>(T11*110*1.73)*0.97/1000*0.007</f>
        <v>0</v>
      </c>
      <c r="W11" s="1419"/>
      <c r="X11" s="1359">
        <f>(W11*6*1.73)*0.82/1000</f>
        <v>0</v>
      </c>
      <c r="Y11" s="1401">
        <f>(W11*110*1.73)*0.97/1000*0.007</f>
        <v>0</v>
      </c>
      <c r="Z11" s="1419"/>
      <c r="AA11" s="1359">
        <f>(Z11*6*1.73)*0.82/1000</f>
        <v>0</v>
      </c>
      <c r="AB11" s="1401">
        <f>(Z11*110*1.73)*0.97/1000*0.007</f>
        <v>0</v>
      </c>
      <c r="AC11" s="1419"/>
      <c r="AD11" s="1359">
        <f>(AC11*6*1.73)*0.82/1000</f>
        <v>0</v>
      </c>
      <c r="AE11" s="1401">
        <f>(AC11*110*1.73)*0.97/1000*0.007</f>
        <v>0</v>
      </c>
      <c r="AF11" s="1419"/>
      <c r="AG11" s="1359">
        <f>(AF11*6*1.73)*0.82/1000</f>
        <v>0</v>
      </c>
      <c r="AH11" s="1401">
        <f>(AF11*110*1.73)*0.97/1000*0.007</f>
        <v>0</v>
      </c>
      <c r="AI11" s="1419"/>
      <c r="AJ11" s="1359">
        <f>(AI11*6*1.73)*0.82/1000</f>
        <v>0</v>
      </c>
      <c r="AK11" s="1401">
        <f>(AI11*110*1.73)*0.97/1000*0.007</f>
        <v>0</v>
      </c>
      <c r="AL11" s="1419"/>
      <c r="AM11" s="1359">
        <f>(AL11*6*1.73)*0.82/1000</f>
        <v>0</v>
      </c>
      <c r="AN11" s="1401">
        <f>(AL11*110*1.73)*0.97/1000*0.007</f>
        <v>0</v>
      </c>
      <c r="AO11" s="1419"/>
      <c r="AP11" s="1359">
        <f>(AO11*6*1.73)*0.82/1000</f>
        <v>0</v>
      </c>
      <c r="AQ11" s="1401">
        <f>(AO11*110*1.73)*0.97/1000*0.007</f>
        <v>0</v>
      </c>
      <c r="AR11" s="1419"/>
      <c r="AS11" s="1359">
        <f>(AR11*6*1.73)*0.82/1000</f>
        <v>0</v>
      </c>
      <c r="AT11" s="1401">
        <f>(AR11*110*1.73)*0.97/1000*0.007</f>
        <v>0</v>
      </c>
      <c r="AU11" s="1419"/>
      <c r="AV11" s="1359">
        <f>(AU11*6*1.73)*0.82/1000</f>
        <v>0</v>
      </c>
      <c r="AW11" s="1401">
        <f>(AU11*110*1.73)*0.97/1000*0.007</f>
        <v>0</v>
      </c>
      <c r="AX11" s="1419"/>
      <c r="AY11" s="1359">
        <f>(AX11*6*1.73)*0.82/1000</f>
        <v>0</v>
      </c>
      <c r="AZ11" s="1401">
        <f>(AX11*110*1.73)*0.97/1000*0.007</f>
        <v>0</v>
      </c>
      <c r="BA11" s="1419"/>
      <c r="BB11" s="1359">
        <f>(BA11*6*1.73)*0.82/1000</f>
        <v>0</v>
      </c>
      <c r="BC11" s="1401">
        <f>(BA11*110*1.73)*0.97/1000*0.007</f>
        <v>0</v>
      </c>
      <c r="BD11" s="1419"/>
      <c r="BE11" s="1359">
        <f>(BD11*6*1.73)*0.82/1000</f>
        <v>0</v>
      </c>
      <c r="BF11" s="1401">
        <f>(BD11*110*1.73)*0.97/1000*0.007</f>
        <v>0</v>
      </c>
      <c r="BG11" s="1419"/>
      <c r="BH11" s="1359">
        <f>(BG11*6*1.73)*0.82/1000</f>
        <v>0</v>
      </c>
      <c r="BI11" s="1401">
        <f>(BG11*110*1.73)*0.97/1000*0.007</f>
        <v>0</v>
      </c>
      <c r="BJ11" s="1419"/>
      <c r="BK11" s="1359">
        <f>(BJ11*6*1.73)*0.82/1000</f>
        <v>0</v>
      </c>
      <c r="BL11" s="1401">
        <f>(BJ11*110*1.73)*0.97/1000*0.007</f>
        <v>0</v>
      </c>
      <c r="BM11" s="1419"/>
      <c r="BN11" s="1359">
        <f>(BM11*6*1.73)*0.82/1000</f>
        <v>0</v>
      </c>
      <c r="BO11" s="1401">
        <f>(BM11*110*1.73)*0.97/1000*0.007</f>
        <v>0</v>
      </c>
      <c r="BP11" s="1419"/>
      <c r="BQ11" s="1359">
        <f>(BP11*6*1.73)*0.82/1000</f>
        <v>0</v>
      </c>
      <c r="BR11" s="1401">
        <f>(BP11*110*1.73)*0.97/1000*0.007</f>
        <v>0</v>
      </c>
      <c r="BS11" s="1419"/>
      <c r="BT11" s="1359">
        <f>(BS11*6*1.73)*0.82/1000</f>
        <v>0</v>
      </c>
      <c r="BU11" s="1401">
        <f>(BS11*110*1.73)*0.97/1000*0.007</f>
        <v>0</v>
      </c>
      <c r="BV11" s="1419"/>
      <c r="BW11" s="1359">
        <f>(BV11*6*1.73)*0.82/1000</f>
        <v>0</v>
      </c>
      <c r="BX11" s="1401">
        <f>(BV11*110*1.73)*0.97/1000*0.007</f>
        <v>0</v>
      </c>
      <c r="BY11" s="1419"/>
      <c r="BZ11" s="1359">
        <f>(BY11*6*1.73)*0.82/1000</f>
        <v>0</v>
      </c>
      <c r="CA11" s="1401">
        <f>(BY11*110*1.73)*0.97/1000*0.007</f>
        <v>0</v>
      </c>
    </row>
    <row r="12" spans="1:80" ht="13.5" customHeight="1" thickBot="1" x14ac:dyDescent="0.25">
      <c r="A12" s="1403"/>
      <c r="B12" s="1416"/>
      <c r="D12" s="1420" t="s">
        <v>27</v>
      </c>
      <c r="E12" s="1421"/>
      <c r="F12" s="1421"/>
      <c r="G12" s="1422"/>
      <c r="H12" s="1423"/>
      <c r="I12" s="1424">
        <v>9</v>
      </c>
      <c r="J12" s="1425"/>
      <c r="K12" s="1426"/>
      <c r="L12" s="1424">
        <v>9</v>
      </c>
      <c r="M12" s="1425"/>
      <c r="N12" s="1427"/>
      <c r="O12" s="1424">
        <v>6</v>
      </c>
      <c r="P12" s="1428"/>
      <c r="Q12" s="1427"/>
      <c r="R12" s="1424">
        <v>9</v>
      </c>
      <c r="S12" s="1428"/>
      <c r="T12" s="1427"/>
      <c r="U12" s="1424">
        <v>9</v>
      </c>
      <c r="V12" s="1428"/>
      <c r="W12" s="1427"/>
      <c r="X12" s="1424">
        <v>9</v>
      </c>
      <c r="Y12" s="1428"/>
      <c r="Z12" s="1427"/>
      <c r="AA12" s="1424">
        <v>9</v>
      </c>
      <c r="AB12" s="1428"/>
      <c r="AC12" s="1427"/>
      <c r="AD12" s="1424">
        <v>9</v>
      </c>
      <c r="AE12" s="1428"/>
      <c r="AF12" s="1427"/>
      <c r="AG12" s="1424">
        <v>9</v>
      </c>
      <c r="AH12" s="1428"/>
      <c r="AI12" s="1427"/>
      <c r="AJ12" s="1424">
        <v>9</v>
      </c>
      <c r="AK12" s="1428"/>
      <c r="AL12" s="1427"/>
      <c r="AM12" s="1424">
        <v>9</v>
      </c>
      <c r="AN12" s="1428"/>
      <c r="AO12" s="1427"/>
      <c r="AP12" s="1424">
        <v>9</v>
      </c>
      <c r="AQ12" s="1428"/>
      <c r="AR12" s="1427"/>
      <c r="AS12" s="1424">
        <v>9</v>
      </c>
      <c r="AT12" s="1428"/>
      <c r="AU12" s="1427"/>
      <c r="AV12" s="1424">
        <v>9</v>
      </c>
      <c r="AW12" s="1428"/>
      <c r="AX12" s="1427"/>
      <c r="AY12" s="1424">
        <v>9</v>
      </c>
      <c r="AZ12" s="1428"/>
      <c r="BA12" s="1427"/>
      <c r="BB12" s="1424">
        <v>9</v>
      </c>
      <c r="BC12" s="1428"/>
      <c r="BD12" s="1427"/>
      <c r="BE12" s="1424">
        <v>9</v>
      </c>
      <c r="BF12" s="1428"/>
      <c r="BG12" s="1427"/>
      <c r="BH12" s="1424">
        <v>9</v>
      </c>
      <c r="BI12" s="1428"/>
      <c r="BJ12" s="1427"/>
      <c r="BK12" s="1424">
        <v>9</v>
      </c>
      <c r="BL12" s="1428"/>
      <c r="BM12" s="1427"/>
      <c r="BN12" s="1424">
        <v>9</v>
      </c>
      <c r="BO12" s="1428"/>
      <c r="BP12" s="1427"/>
      <c r="BQ12" s="1424">
        <v>9</v>
      </c>
      <c r="BR12" s="1428"/>
      <c r="BS12" s="1427"/>
      <c r="BT12" s="1424">
        <v>9</v>
      </c>
      <c r="BU12" s="1428"/>
      <c r="BV12" s="1427"/>
      <c r="BW12" s="1424">
        <v>9</v>
      </c>
      <c r="BX12" s="1428"/>
      <c r="BY12" s="1427"/>
      <c r="BZ12" s="1424">
        <v>9</v>
      </c>
      <c r="CA12" s="1428"/>
      <c r="CB12" s="1429"/>
    </row>
    <row r="13" spans="1:80" ht="13.5" customHeight="1" x14ac:dyDescent="0.2">
      <c r="A13" s="1403"/>
      <c r="B13" s="1416"/>
      <c r="D13" s="1405"/>
      <c r="E13" s="656"/>
      <c r="F13" s="1405"/>
      <c r="G13" s="656"/>
      <c r="H13" s="1400"/>
      <c r="I13" s="1401">
        <f>(H13*220*1.73)*0.82/1000</f>
        <v>0</v>
      </c>
      <c r="J13" s="1195"/>
      <c r="K13" s="1400"/>
      <c r="L13" s="1401">
        <f>(K13*220*1.73)*0.82/1000</f>
        <v>0</v>
      </c>
      <c r="M13" s="1430"/>
      <c r="N13" s="1400"/>
      <c r="O13" s="1359">
        <f>(N13*220*1.73)*0.82/1000</f>
        <v>0</v>
      </c>
      <c r="P13" s="1430"/>
      <c r="Q13" s="1400"/>
      <c r="R13" s="1359">
        <f>(Q13*220*1.73)*0.82/1000</f>
        <v>0</v>
      </c>
      <c r="S13" s="1430"/>
      <c r="T13" s="1400"/>
      <c r="U13" s="1359">
        <f>(T13*220*1.73)*0.82/1000</f>
        <v>0</v>
      </c>
      <c r="V13" s="1430"/>
      <c r="W13" s="1400"/>
      <c r="X13" s="1359">
        <f>(W13*220*1.73)*0.82/1000</f>
        <v>0</v>
      </c>
      <c r="Y13" s="1430"/>
      <c r="Z13" s="1400"/>
      <c r="AA13" s="1359">
        <f>(Z13*220*1.73)*0.82/1000</f>
        <v>0</v>
      </c>
      <c r="AB13" s="1430"/>
      <c r="AC13" s="1400"/>
      <c r="AD13" s="1359">
        <f>(AC13*220*1.73)*0.82/1000</f>
        <v>0</v>
      </c>
      <c r="AE13" s="1430"/>
      <c r="AF13" s="1400"/>
      <c r="AG13" s="1359">
        <f>(AF13*220*1.73)*0.82/1000</f>
        <v>0</v>
      </c>
      <c r="AH13" s="1430"/>
      <c r="AI13" s="1400"/>
      <c r="AJ13" s="1359">
        <f>(AI13*220*1.73)*0.82/1000</f>
        <v>0</v>
      </c>
      <c r="AK13" s="1430"/>
      <c r="AL13" s="1400"/>
      <c r="AM13" s="1359">
        <f>(AL13*220*1.73)*0.82/1000</f>
        <v>0</v>
      </c>
      <c r="AN13" s="1430"/>
      <c r="AO13" s="1400"/>
      <c r="AP13" s="1359">
        <f>(AO13*220*1.73)*0.82/1000</f>
        <v>0</v>
      </c>
      <c r="AQ13" s="1430"/>
      <c r="AR13" s="1400"/>
      <c r="AS13" s="1359">
        <f>(AR13*220*1.73)*0.82/1000</f>
        <v>0</v>
      </c>
      <c r="AT13" s="1430"/>
      <c r="AU13" s="1400"/>
      <c r="AV13" s="1359">
        <f>(AU13*220*1.73)*0.82/1000</f>
        <v>0</v>
      </c>
      <c r="AW13" s="1430"/>
      <c r="AX13" s="1400"/>
      <c r="AY13" s="1359">
        <f>(AX13*220*1.73)*0.82/1000</f>
        <v>0</v>
      </c>
      <c r="AZ13" s="1431"/>
      <c r="BA13" s="1432"/>
      <c r="BB13" s="1359">
        <f>(BA13*220*1.73)*0.82/1000</f>
        <v>0</v>
      </c>
      <c r="BC13" s="1430"/>
      <c r="BD13" s="1400"/>
      <c r="BE13" s="1359">
        <f>(BD13*220*1.73)*0.82/1000</f>
        <v>0</v>
      </c>
      <c r="BF13" s="1430"/>
      <c r="BG13" s="1400"/>
      <c r="BH13" s="1359">
        <f>(BG13*220*1.73)*0.82/1000</f>
        <v>0</v>
      </c>
      <c r="BI13" s="1430"/>
      <c r="BJ13" s="1400"/>
      <c r="BK13" s="1359">
        <f>(BJ13*220*1.73)*0.82/1000</f>
        <v>0</v>
      </c>
      <c r="BL13" s="1430"/>
      <c r="BM13" s="1400"/>
      <c r="BN13" s="1359">
        <f>(BM13*220*1.73)*0.82/1000</f>
        <v>0</v>
      </c>
      <c r="BO13" s="1430"/>
      <c r="BP13" s="1400"/>
      <c r="BQ13" s="1359">
        <f>(BP13*220*1.73)*0.82/1000</f>
        <v>0</v>
      </c>
      <c r="BR13" s="1430"/>
      <c r="BS13" s="1400"/>
      <c r="BT13" s="1359">
        <f>(BS13*220*1.73)*0.82/1000</f>
        <v>0</v>
      </c>
      <c r="BU13" s="1430"/>
      <c r="BV13" s="1400"/>
      <c r="BW13" s="1359">
        <f>(BV13*220*1.73)*0.82/1000</f>
        <v>0</v>
      </c>
      <c r="BX13" s="1430"/>
      <c r="BY13" s="1400"/>
      <c r="BZ13" s="1359">
        <f>(BY13*220*1.73)*0.82/1000</f>
        <v>0</v>
      </c>
      <c r="CA13" s="1430"/>
    </row>
    <row r="14" spans="1:80" ht="14.25" x14ac:dyDescent="0.2">
      <c r="A14" s="1405"/>
      <c r="B14" s="1404" t="s">
        <v>23</v>
      </c>
      <c r="C14" s="1423"/>
      <c r="D14" s="1405"/>
      <c r="E14" s="1404"/>
      <c r="F14" s="1406" t="s">
        <v>222</v>
      </c>
      <c r="G14" s="1407"/>
      <c r="H14" s="1433">
        <v>120</v>
      </c>
      <c r="I14" s="1409"/>
      <c r="J14" s="1434"/>
      <c r="K14" s="1433">
        <v>120</v>
      </c>
      <c r="L14" s="1409"/>
      <c r="M14" s="1435"/>
      <c r="N14" s="1433">
        <v>120</v>
      </c>
      <c r="O14" s="1409"/>
      <c r="P14" s="1435"/>
      <c r="Q14" s="1433">
        <v>120</v>
      </c>
      <c r="R14" s="1409"/>
      <c r="S14" s="1435"/>
      <c r="T14" s="1433">
        <v>120</v>
      </c>
      <c r="U14" s="1409"/>
      <c r="V14" s="1435"/>
      <c r="W14" s="1433">
        <v>120</v>
      </c>
      <c r="X14" s="1409"/>
      <c r="Y14" s="1435"/>
      <c r="Z14" s="1433">
        <v>118</v>
      </c>
      <c r="AA14" s="1409"/>
      <c r="AB14" s="1435"/>
      <c r="AC14" s="1433">
        <v>118</v>
      </c>
      <c r="AD14" s="1409"/>
      <c r="AE14" s="1435"/>
      <c r="AF14" s="1433">
        <v>118</v>
      </c>
      <c r="AG14" s="1409"/>
      <c r="AH14" s="1435"/>
      <c r="AI14" s="1433">
        <v>118</v>
      </c>
      <c r="AJ14" s="1409"/>
      <c r="AK14" s="1435"/>
      <c r="AL14" s="1433">
        <v>118</v>
      </c>
      <c r="AM14" s="1409"/>
      <c r="AN14" s="1435"/>
      <c r="AO14" s="1433">
        <v>118</v>
      </c>
      <c r="AP14" s="1409"/>
      <c r="AQ14" s="1435"/>
      <c r="AR14" s="1433">
        <v>118</v>
      </c>
      <c r="AS14" s="1409"/>
      <c r="AT14" s="1435"/>
      <c r="AU14" s="1433">
        <v>118</v>
      </c>
      <c r="AV14" s="1409"/>
      <c r="AW14" s="1435"/>
      <c r="AX14" s="1433">
        <v>118</v>
      </c>
      <c r="AY14" s="1436"/>
      <c r="AZ14" s="1437"/>
      <c r="BA14" s="1433">
        <v>118</v>
      </c>
      <c r="BB14" s="1409"/>
      <c r="BC14" s="1435"/>
      <c r="BD14" s="1433">
        <v>118</v>
      </c>
      <c r="BE14" s="1409"/>
      <c r="BF14" s="1435"/>
      <c r="BG14" s="1433">
        <v>118</v>
      </c>
      <c r="BH14" s="1409"/>
      <c r="BI14" s="1435"/>
      <c r="BJ14" s="1433">
        <v>118</v>
      </c>
      <c r="BK14" s="1409"/>
      <c r="BL14" s="1435"/>
      <c r="BM14" s="1433">
        <v>118</v>
      </c>
      <c r="BN14" s="1409"/>
      <c r="BO14" s="1435"/>
      <c r="BP14" s="1433">
        <v>118</v>
      </c>
      <c r="BQ14" s="1409"/>
      <c r="BR14" s="1435"/>
      <c r="BS14" s="1433">
        <v>118</v>
      </c>
      <c r="BT14" s="1409"/>
      <c r="BU14" s="1435"/>
      <c r="BV14" s="1433">
        <v>118</v>
      </c>
      <c r="BW14" s="1409"/>
      <c r="BX14" s="1435"/>
      <c r="BY14" s="1433">
        <v>118</v>
      </c>
      <c r="BZ14" s="1409"/>
      <c r="CA14" s="1435"/>
    </row>
    <row r="15" spans="1:80" ht="14.25" x14ac:dyDescent="0.2">
      <c r="A15" s="1405"/>
      <c r="B15" s="1404"/>
      <c r="C15" s="656"/>
      <c r="D15" s="1405" t="s">
        <v>28</v>
      </c>
      <c r="E15" s="1404"/>
      <c r="F15" s="1412" t="s">
        <v>365</v>
      </c>
      <c r="G15" s="1404"/>
      <c r="H15" s="1438">
        <v>6.3</v>
      </c>
      <c r="I15" s="1401">
        <v>2.7</v>
      </c>
      <c r="J15" s="1439">
        <v>0.9</v>
      </c>
      <c r="K15" s="1438">
        <v>6.3</v>
      </c>
      <c r="L15" s="1401">
        <v>2.7</v>
      </c>
      <c r="M15" s="1440">
        <v>0.9</v>
      </c>
      <c r="N15" s="1438">
        <v>6.3</v>
      </c>
      <c r="O15" s="1401">
        <v>2.7</v>
      </c>
      <c r="P15" s="1440">
        <v>0.9</v>
      </c>
      <c r="Q15" s="1438">
        <v>6.3</v>
      </c>
      <c r="R15" s="1401">
        <v>2.7</v>
      </c>
      <c r="S15" s="1440">
        <v>0.36</v>
      </c>
      <c r="T15" s="1438">
        <v>6.3</v>
      </c>
      <c r="U15" s="1401">
        <v>2.7</v>
      </c>
      <c r="V15" s="1440">
        <v>0.54</v>
      </c>
      <c r="W15" s="1438">
        <v>6.3</v>
      </c>
      <c r="X15" s="1401">
        <v>3.24</v>
      </c>
      <c r="Y15" s="1440">
        <v>1.08</v>
      </c>
      <c r="Z15" s="1441">
        <v>6.25</v>
      </c>
      <c r="AA15" s="1401">
        <v>2.7</v>
      </c>
      <c r="AB15" s="1440">
        <v>1.44</v>
      </c>
      <c r="AC15" s="1441">
        <v>6.25</v>
      </c>
      <c r="AD15" s="1401">
        <v>2.7</v>
      </c>
      <c r="AE15" s="1440">
        <v>1.62</v>
      </c>
      <c r="AF15" s="1441">
        <v>6.25</v>
      </c>
      <c r="AG15" s="1401">
        <v>2.7</v>
      </c>
      <c r="AH15" s="1440">
        <v>0.72</v>
      </c>
      <c r="AI15" s="1441">
        <v>6.25</v>
      </c>
      <c r="AJ15" s="1401">
        <v>2.7</v>
      </c>
      <c r="AK15" s="1440">
        <v>0.72</v>
      </c>
      <c r="AL15" s="1441">
        <v>6.25</v>
      </c>
      <c r="AM15" s="1401">
        <v>2.7</v>
      </c>
      <c r="AN15" s="1440">
        <v>0.9</v>
      </c>
      <c r="AO15" s="1441">
        <v>6.25</v>
      </c>
      <c r="AP15" s="1401">
        <v>2.88</v>
      </c>
      <c r="AQ15" s="1440">
        <v>0.72</v>
      </c>
      <c r="AR15" s="1441">
        <v>6.25</v>
      </c>
      <c r="AS15" s="1401">
        <v>3.6</v>
      </c>
      <c r="AT15" s="1440">
        <v>1.08</v>
      </c>
      <c r="AU15" s="1441">
        <v>6.25</v>
      </c>
      <c r="AV15" s="1401">
        <v>3.78</v>
      </c>
      <c r="AW15" s="1440">
        <v>0.9</v>
      </c>
      <c r="AX15" s="1441">
        <v>6.22</v>
      </c>
      <c r="AY15" s="1442">
        <v>4.32</v>
      </c>
      <c r="AZ15" s="1443">
        <v>0.9</v>
      </c>
      <c r="BA15" s="1441">
        <v>6.22</v>
      </c>
      <c r="BB15" s="1401">
        <v>3.78</v>
      </c>
      <c r="BC15" s="1440">
        <v>1.44</v>
      </c>
      <c r="BD15" s="1441">
        <v>6.22</v>
      </c>
      <c r="BE15" s="1401">
        <v>2.88</v>
      </c>
      <c r="BF15" s="1440">
        <v>0.72</v>
      </c>
      <c r="BG15" s="1441">
        <v>6.22</v>
      </c>
      <c r="BH15" s="1401">
        <v>3.06</v>
      </c>
      <c r="BI15" s="1440">
        <v>0.72</v>
      </c>
      <c r="BJ15" s="1441">
        <v>6.22</v>
      </c>
      <c r="BK15" s="1401">
        <v>2.7</v>
      </c>
      <c r="BL15" s="1440">
        <v>0.72</v>
      </c>
      <c r="BM15" s="1441">
        <v>6.22</v>
      </c>
      <c r="BN15" s="1401">
        <v>3.6</v>
      </c>
      <c r="BO15" s="1440">
        <v>0.9</v>
      </c>
      <c r="BP15" s="1441">
        <v>6.23</v>
      </c>
      <c r="BQ15" s="1401">
        <v>3.24</v>
      </c>
      <c r="BR15" s="1440">
        <v>0.9</v>
      </c>
      <c r="BS15" s="1441">
        <v>6.23</v>
      </c>
      <c r="BT15" s="1401">
        <v>3.06</v>
      </c>
      <c r="BU15" s="1440">
        <v>0.9</v>
      </c>
      <c r="BV15" s="1441">
        <v>6.24</v>
      </c>
      <c r="BW15" s="1401">
        <v>2.7</v>
      </c>
      <c r="BX15" s="1440">
        <v>1.08</v>
      </c>
      <c r="BY15" s="1441">
        <v>6.24</v>
      </c>
      <c r="BZ15" s="1401">
        <v>2.52</v>
      </c>
      <c r="CA15" s="1440">
        <v>0.9</v>
      </c>
    </row>
    <row r="16" spans="1:80" ht="14.25" x14ac:dyDescent="0.2">
      <c r="A16" s="1405"/>
      <c r="B16" s="1404"/>
      <c r="C16" s="656"/>
      <c r="D16" s="1405"/>
      <c r="E16" s="1404"/>
      <c r="F16" s="1417" t="s">
        <v>366</v>
      </c>
      <c r="G16" s="1407"/>
      <c r="H16" s="1438">
        <v>6.3</v>
      </c>
      <c r="I16" s="1401">
        <v>1.44</v>
      </c>
      <c r="J16" s="1439">
        <v>0.36</v>
      </c>
      <c r="K16" s="1438">
        <v>6.3</v>
      </c>
      <c r="L16" s="1401">
        <v>1.44</v>
      </c>
      <c r="M16" s="1439">
        <v>0.36</v>
      </c>
      <c r="N16" s="1438">
        <v>6.3</v>
      </c>
      <c r="O16" s="1401">
        <v>1.44</v>
      </c>
      <c r="P16" s="1439">
        <v>0.36</v>
      </c>
      <c r="Q16" s="1438">
        <v>6.3</v>
      </c>
      <c r="R16" s="1401">
        <v>0.9</v>
      </c>
      <c r="S16" s="1440">
        <v>0.18</v>
      </c>
      <c r="T16" s="1438">
        <v>6.3</v>
      </c>
      <c r="U16" s="1401">
        <v>0.72</v>
      </c>
      <c r="V16" s="1440">
        <v>0.18</v>
      </c>
      <c r="W16" s="1438">
        <v>6.3</v>
      </c>
      <c r="X16" s="1401">
        <v>2.16</v>
      </c>
      <c r="Y16" s="1440">
        <v>0.36</v>
      </c>
      <c r="Z16" s="1441">
        <v>6.25</v>
      </c>
      <c r="AA16" s="1401">
        <v>1.8</v>
      </c>
      <c r="AB16" s="1440">
        <v>0.36</v>
      </c>
      <c r="AC16" s="1441">
        <v>6.25</v>
      </c>
      <c r="AD16" s="1401">
        <v>1.62</v>
      </c>
      <c r="AE16" s="1440">
        <v>0.36</v>
      </c>
      <c r="AF16" s="1441">
        <v>6.25</v>
      </c>
      <c r="AG16" s="1401">
        <v>1.26</v>
      </c>
      <c r="AH16" s="1440">
        <v>0.36</v>
      </c>
      <c r="AI16" s="1441">
        <v>6.25</v>
      </c>
      <c r="AJ16" s="1401">
        <v>1.44</v>
      </c>
      <c r="AK16" s="1440">
        <v>0.36</v>
      </c>
      <c r="AL16" s="1441">
        <v>6.25</v>
      </c>
      <c r="AM16" s="1401">
        <v>1.44</v>
      </c>
      <c r="AN16" s="1440">
        <v>0.36</v>
      </c>
      <c r="AO16" s="1441">
        <v>6.25</v>
      </c>
      <c r="AP16" s="1401">
        <v>1.26</v>
      </c>
      <c r="AQ16" s="1440">
        <v>0.18</v>
      </c>
      <c r="AR16" s="1441">
        <v>6.25</v>
      </c>
      <c r="AS16" s="1401">
        <v>1.98</v>
      </c>
      <c r="AT16" s="1440">
        <v>0.36</v>
      </c>
      <c r="AU16" s="1441">
        <v>6.25</v>
      </c>
      <c r="AV16" s="1401">
        <v>1.8</v>
      </c>
      <c r="AW16" s="1440">
        <v>0.36</v>
      </c>
      <c r="AX16" s="1441">
        <v>6.22</v>
      </c>
      <c r="AY16" s="1442">
        <v>1.98</v>
      </c>
      <c r="AZ16" s="1443">
        <v>0.36</v>
      </c>
      <c r="BA16" s="1441">
        <v>6.22</v>
      </c>
      <c r="BB16" s="1401">
        <v>2.34</v>
      </c>
      <c r="BC16" s="1440">
        <v>0.54</v>
      </c>
      <c r="BD16" s="1441">
        <v>6.22</v>
      </c>
      <c r="BE16" s="1401">
        <v>1.44</v>
      </c>
      <c r="BF16" s="1440">
        <v>0.54</v>
      </c>
      <c r="BG16" s="1441">
        <v>6.22</v>
      </c>
      <c r="BH16" s="1401">
        <v>1.62</v>
      </c>
      <c r="BI16" s="1440">
        <v>0.36</v>
      </c>
      <c r="BJ16" s="1441">
        <v>6.22</v>
      </c>
      <c r="BK16" s="1401">
        <v>1.44</v>
      </c>
      <c r="BL16" s="1440">
        <v>0.36</v>
      </c>
      <c r="BM16" s="1441">
        <v>6.22</v>
      </c>
      <c r="BN16" s="1401">
        <v>1.8</v>
      </c>
      <c r="BO16" s="1440">
        <v>0.54</v>
      </c>
      <c r="BP16" s="1441">
        <v>6.22</v>
      </c>
      <c r="BQ16" s="1401">
        <v>1.62</v>
      </c>
      <c r="BR16" s="1440">
        <v>0.36</v>
      </c>
      <c r="BS16" s="1441">
        <v>6.23</v>
      </c>
      <c r="BT16" s="1401">
        <v>1.44</v>
      </c>
      <c r="BU16" s="1440">
        <v>0.36</v>
      </c>
      <c r="BV16" s="1441">
        <v>6.23</v>
      </c>
      <c r="BW16" s="1401">
        <v>0.9</v>
      </c>
      <c r="BX16" s="1440">
        <v>0.18</v>
      </c>
      <c r="BY16" s="1441">
        <v>6.24</v>
      </c>
      <c r="BZ16" s="1401">
        <v>1.98</v>
      </c>
      <c r="CA16" s="1440">
        <v>0.36</v>
      </c>
    </row>
    <row r="17" spans="1:80" ht="15" thickBot="1" x14ac:dyDescent="0.25">
      <c r="A17" s="1405"/>
      <c r="B17" s="1404"/>
      <c r="C17" s="656"/>
      <c r="D17" s="1444"/>
      <c r="E17" s="1445"/>
      <c r="F17" s="1446"/>
      <c r="G17" s="1447"/>
      <c r="H17" s="1419"/>
      <c r="I17" s="1409">
        <f>(H17*6*1.73)*0.82/1000</f>
        <v>0</v>
      </c>
      <c r="J17" s="1213"/>
      <c r="K17" s="1419"/>
      <c r="L17" s="1401">
        <f>(K17*6*1.73)*0.82/1000</f>
        <v>0</v>
      </c>
      <c r="M17" s="1448"/>
      <c r="N17" s="1419"/>
      <c r="O17" s="1359">
        <f>(N17*6*1.73)*0.82/1000</f>
        <v>0</v>
      </c>
      <c r="P17" s="1448"/>
      <c r="Q17" s="1419"/>
      <c r="R17" s="1359">
        <f>(Q17*6*1.73)*0.82/1000</f>
        <v>0</v>
      </c>
      <c r="S17" s="1448"/>
      <c r="T17" s="1419"/>
      <c r="U17" s="1359">
        <f>(T17*6*1.73)*0.82/1000</f>
        <v>0</v>
      </c>
      <c r="V17" s="1448"/>
      <c r="W17" s="1419"/>
      <c r="X17" s="1359">
        <f>(W17*6*1.73)*0.82/1000</f>
        <v>0</v>
      </c>
      <c r="Y17" s="1448"/>
      <c r="Z17" s="1419"/>
      <c r="AA17" s="1359">
        <f>(Z17*6*1.73)*0.82/1000</f>
        <v>0</v>
      </c>
      <c r="AB17" s="1448"/>
      <c r="AC17" s="1419"/>
      <c r="AD17" s="1359">
        <f>(AC17*6*1.73)*0.82/1000</f>
        <v>0</v>
      </c>
      <c r="AE17" s="1448"/>
      <c r="AF17" s="1419"/>
      <c r="AG17" s="1359">
        <f>(AF17*6*1.73)*0.82/1000</f>
        <v>0</v>
      </c>
      <c r="AH17" s="1448"/>
      <c r="AI17" s="1419"/>
      <c r="AJ17" s="1359">
        <f>(AI17*6*1.73)*0.82/1000</f>
        <v>0</v>
      </c>
      <c r="AK17" s="1448"/>
      <c r="AL17" s="1419"/>
      <c r="AM17" s="1359">
        <f>(AL17*6*1.73)*0.82/1000</f>
        <v>0</v>
      </c>
      <c r="AN17" s="1448"/>
      <c r="AO17" s="1419"/>
      <c r="AP17" s="1359">
        <f>(AO17*6*1.73)*0.82/1000</f>
        <v>0</v>
      </c>
      <c r="AQ17" s="1448"/>
      <c r="AR17" s="1419"/>
      <c r="AS17" s="1359">
        <f>(AR17*6*1.73)*0.82/1000</f>
        <v>0</v>
      </c>
      <c r="AT17" s="1448"/>
      <c r="AU17" s="1419"/>
      <c r="AV17" s="1359">
        <f>(AU17*6*1.73)*0.82/1000</f>
        <v>0</v>
      </c>
      <c r="AW17" s="1448"/>
      <c r="AX17" s="1419"/>
      <c r="AY17" s="1359">
        <f>(AX17*6*1.73)*0.82/1000</f>
        <v>0</v>
      </c>
      <c r="AZ17" s="1449"/>
      <c r="BA17" s="1419"/>
      <c r="BB17" s="1359">
        <f>(BA17*6*1.73)*0.82/1000</f>
        <v>0</v>
      </c>
      <c r="BC17" s="1448"/>
      <c r="BD17" s="1419"/>
      <c r="BE17" s="1359">
        <f>(BD17*6*1.73)*0.82/1000</f>
        <v>0</v>
      </c>
      <c r="BF17" s="1448"/>
      <c r="BG17" s="1419"/>
      <c r="BH17" s="1359">
        <f>(BG17*6*1.73)*0.82/1000</f>
        <v>0</v>
      </c>
      <c r="BI17" s="1448"/>
      <c r="BJ17" s="1419"/>
      <c r="BK17" s="1359">
        <f>(BJ17*6*1.73)*0.82/1000</f>
        <v>0</v>
      </c>
      <c r="BL17" s="1448"/>
      <c r="BM17" s="1419"/>
      <c r="BN17" s="1359">
        <f>(BM17*6*1.73)*0.82/1000</f>
        <v>0</v>
      </c>
      <c r="BO17" s="1448"/>
      <c r="BP17" s="1419"/>
      <c r="BQ17" s="1359">
        <f>(BP17*6*1.73)*0.82/1000</f>
        <v>0</v>
      </c>
      <c r="BR17" s="1448"/>
      <c r="BS17" s="1419"/>
      <c r="BT17" s="1359">
        <f>(BS17*6*1.73)*0.82/1000</f>
        <v>0</v>
      </c>
      <c r="BU17" s="1448"/>
      <c r="BV17" s="1419"/>
      <c r="BW17" s="1359">
        <f>(BV17*6*1.73)*0.82/1000</f>
        <v>0</v>
      </c>
      <c r="BX17" s="1448"/>
      <c r="BY17" s="1419"/>
      <c r="BZ17" s="1359">
        <f>(BY17*6*1.73)*0.82/1000</f>
        <v>0</v>
      </c>
      <c r="CA17" s="1448"/>
    </row>
    <row r="18" spans="1:80" ht="13.5" thickBot="1" x14ac:dyDescent="0.25">
      <c r="A18" s="1450"/>
      <c r="B18" s="1445"/>
      <c r="C18" s="1445"/>
      <c r="D18" s="1420" t="s">
        <v>27</v>
      </c>
      <c r="E18" s="1421"/>
      <c r="F18" s="1451"/>
      <c r="G18" s="1421"/>
      <c r="H18" s="1420"/>
      <c r="I18" s="1452"/>
      <c r="J18" s="1029"/>
      <c r="K18" s="1420"/>
      <c r="L18" s="1452"/>
      <c r="M18" s="1422"/>
      <c r="N18" s="1420"/>
      <c r="O18" s="1421"/>
      <c r="P18" s="1422"/>
      <c r="Q18" s="1420"/>
      <c r="R18" s="1421"/>
      <c r="S18" s="1422"/>
      <c r="T18" s="1420"/>
      <c r="U18" s="1451"/>
      <c r="V18" s="1422"/>
      <c r="W18" s="1420"/>
      <c r="X18" s="1451"/>
      <c r="Y18" s="1422"/>
      <c r="Z18" s="1420"/>
      <c r="AA18" s="1421"/>
      <c r="AB18" s="1422"/>
      <c r="AC18" s="1420"/>
      <c r="AD18" s="1421"/>
      <c r="AE18" s="1422"/>
      <c r="AF18" s="1420"/>
      <c r="AG18" s="1451"/>
      <c r="AH18" s="1422"/>
      <c r="AI18" s="1420"/>
      <c r="AJ18" s="1451"/>
      <c r="AK18" s="1422"/>
      <c r="AL18" s="1420"/>
      <c r="AM18" s="1421"/>
      <c r="AN18" s="1422"/>
      <c r="AO18" s="1420"/>
      <c r="AP18" s="1421"/>
      <c r="AQ18" s="1422"/>
      <c r="AR18" s="1420"/>
      <c r="AS18" s="1451"/>
      <c r="AT18" s="1422"/>
      <c r="AU18" s="1420"/>
      <c r="AV18" s="1451"/>
      <c r="AW18" s="1422"/>
      <c r="AX18" s="1420"/>
      <c r="AY18" s="1421"/>
      <c r="AZ18" s="1422"/>
      <c r="BA18" s="1420"/>
      <c r="BB18" s="1421"/>
      <c r="BC18" s="1422"/>
      <c r="BD18" s="1420"/>
      <c r="BE18" s="1451"/>
      <c r="BF18" s="1422"/>
      <c r="BG18" s="1420"/>
      <c r="BH18" s="1451"/>
      <c r="BI18" s="1422"/>
      <c r="BJ18" s="1420"/>
      <c r="BK18" s="1421"/>
      <c r="BL18" s="1422"/>
      <c r="BM18" s="1420"/>
      <c r="BN18" s="1421"/>
      <c r="BO18" s="1422"/>
      <c r="BP18" s="1420"/>
      <c r="BQ18" s="1451"/>
      <c r="BR18" s="1422"/>
      <c r="BS18" s="1420"/>
      <c r="BT18" s="1451"/>
      <c r="BU18" s="1422"/>
      <c r="BV18" s="1420"/>
      <c r="BW18" s="1421"/>
      <c r="BX18" s="1422"/>
      <c r="BY18" s="1420"/>
      <c r="BZ18" s="1421"/>
      <c r="CA18" s="1422"/>
    </row>
    <row r="19" spans="1:80" ht="14.25" x14ac:dyDescent="0.2">
      <c r="A19" s="1364"/>
      <c r="B19" s="1371"/>
      <c r="C19" s="1397"/>
      <c r="D19" s="1369"/>
      <c r="E19" s="1398"/>
      <c r="F19" s="1369"/>
      <c r="G19" s="1399"/>
      <c r="H19" s="1400"/>
      <c r="I19" s="1401">
        <f>(H19*220*1.73)*0.82/1000</f>
        <v>0</v>
      </c>
      <c r="J19" s="1401">
        <f>(H19*110*1.73)*0.97/1000*0.007</f>
        <v>0</v>
      </c>
      <c r="K19" s="1400"/>
      <c r="L19" s="1401">
        <f>(K19*220*1.73)*0.82/1000</f>
        <v>0</v>
      </c>
      <c r="M19" s="1401">
        <f>(K19*110*1.73)*0.97/1000*0.007</f>
        <v>0</v>
      </c>
      <c r="N19" s="1400"/>
      <c r="O19" s="1359">
        <f>(N19*220*1.73)*0.82/1000</f>
        <v>0</v>
      </c>
      <c r="P19" s="1401">
        <f>(N19*110*1.73)*0.97/1000*0.007</f>
        <v>0</v>
      </c>
      <c r="Q19" s="1400"/>
      <c r="R19" s="1359">
        <f>(Q19*220*1.73)*0.82/1000</f>
        <v>0</v>
      </c>
      <c r="S19" s="1401">
        <f>(Q19*110*1.73)*0.97/1000*0.007</f>
        <v>0</v>
      </c>
      <c r="T19" s="1400"/>
      <c r="U19" s="1359">
        <f>(T19*220*1.73)*0.82/1000</f>
        <v>0</v>
      </c>
      <c r="V19" s="1401">
        <f>(T19*110*1.73)*0.97/1000*0.007</f>
        <v>0</v>
      </c>
      <c r="W19" s="1400"/>
      <c r="X19" s="1359">
        <f>(W19*220*1.73)*0.82/1000</f>
        <v>0</v>
      </c>
      <c r="Y19" s="1401">
        <f>(W19*110*1.73)*0.97/1000*0.007</f>
        <v>0</v>
      </c>
      <c r="Z19" s="1400"/>
      <c r="AA19" s="1359">
        <f>(Z19*220*1.73)*0.82/1000</f>
        <v>0</v>
      </c>
      <c r="AB19" s="1401">
        <f>(Z19*110*1.73)*0.97/1000*0.007</f>
        <v>0</v>
      </c>
      <c r="AC19" s="1400"/>
      <c r="AD19" s="1359">
        <f>(AC19*220*1.73)*0.82/1000</f>
        <v>0</v>
      </c>
      <c r="AE19" s="1401">
        <f>(AC19*110*1.73)*0.97/1000*0.007</f>
        <v>0</v>
      </c>
      <c r="AF19" s="1400"/>
      <c r="AG19" s="1359">
        <f>(AF19*220*1.73)*0.82/1000</f>
        <v>0</v>
      </c>
      <c r="AH19" s="1401">
        <f>(AF19*110*1.73)*0.97/1000*0.007</f>
        <v>0</v>
      </c>
      <c r="AI19" s="1400"/>
      <c r="AJ19" s="1359">
        <f>(AI19*220*1.73)*0.82/1000</f>
        <v>0</v>
      </c>
      <c r="AK19" s="1401">
        <f>(AI19*110*1.73)*0.97/1000*0.007</f>
        <v>0</v>
      </c>
      <c r="AL19" s="1400"/>
      <c r="AM19" s="1359">
        <f>(AL19*220*1.73)*0.82/1000</f>
        <v>0</v>
      </c>
      <c r="AN19" s="1401">
        <f>(AL19*110*1.73)*0.97/1000*0.007</f>
        <v>0</v>
      </c>
      <c r="AO19" s="1400"/>
      <c r="AP19" s="1359">
        <f>(AO19*220*1.73)*0.82/1000</f>
        <v>0</v>
      </c>
      <c r="AQ19" s="1401">
        <f>(AO19*110*1.73)*0.97/1000*0.007</f>
        <v>0</v>
      </c>
      <c r="AR19" s="1400"/>
      <c r="AS19" s="1359">
        <f>(AR19*220*1.73)*0.82/1000</f>
        <v>0</v>
      </c>
      <c r="AT19" s="1401">
        <f>(AR19*110*1.73)*0.97/1000*0.007</f>
        <v>0</v>
      </c>
      <c r="AU19" s="1400"/>
      <c r="AV19" s="1359">
        <f>(AU19*220*1.73)*0.82/1000</f>
        <v>0</v>
      </c>
      <c r="AW19" s="1401">
        <f>(AU19*110*1.73)*0.97/1000*0.007</f>
        <v>0</v>
      </c>
      <c r="AX19" s="1400"/>
      <c r="AY19" s="1359">
        <f>(AX19*220*1.73)*0.82/1000</f>
        <v>0</v>
      </c>
      <c r="AZ19" s="1401">
        <f>(AX19*110*1.73)*0.97/1000*0.007</f>
        <v>0</v>
      </c>
      <c r="BA19" s="1400"/>
      <c r="BB19" s="1359">
        <f>(BA19*220*1.73)*0.82/1000</f>
        <v>0</v>
      </c>
      <c r="BC19" s="1401">
        <f>(BA19*110*1.73)*0.97/1000*0.007</f>
        <v>0</v>
      </c>
      <c r="BD19" s="1400"/>
      <c r="BE19" s="1359">
        <f>(BD19*220*1.73)*0.82/1000</f>
        <v>0</v>
      </c>
      <c r="BF19" s="1401">
        <f>(BD19*110*1.73)*0.97/1000*0.007</f>
        <v>0</v>
      </c>
      <c r="BG19" s="1400"/>
      <c r="BH19" s="1359">
        <f>(BG19*220*1.73)*0.82/1000</f>
        <v>0</v>
      </c>
      <c r="BI19" s="1401">
        <f>(BG19*110*1.73)*0.97/1000*0.007</f>
        <v>0</v>
      </c>
      <c r="BJ19" s="1400"/>
      <c r="BK19" s="1359">
        <f>(BJ19*220*1.73)*0.82/1000</f>
        <v>0</v>
      </c>
      <c r="BL19" s="1401">
        <f>(BJ19*110*1.73)*0.97/1000*0.007</f>
        <v>0</v>
      </c>
      <c r="BM19" s="1400"/>
      <c r="BN19" s="1359">
        <f>(BM19*220*1.73)*0.82/1000</f>
        <v>0</v>
      </c>
      <c r="BO19" s="1401">
        <f>(BM19*110*1.73)*0.97/1000*0.007</f>
        <v>0</v>
      </c>
      <c r="BP19" s="1400"/>
      <c r="BQ19" s="1359">
        <f>(BP19*220*1.73)*0.82/1000</f>
        <v>0</v>
      </c>
      <c r="BR19" s="1401">
        <f>(BP19*110*1.73)*0.97/1000*0.007</f>
        <v>0</v>
      </c>
      <c r="BS19" s="1400"/>
      <c r="BT19" s="1359">
        <f>(BS19*220*1.73)*0.82/1000</f>
        <v>0</v>
      </c>
      <c r="BU19" s="1401">
        <f>(BS19*110*1.73)*0.97/1000*0.007</f>
        <v>0</v>
      </c>
      <c r="BV19" s="1400"/>
      <c r="BW19" s="1359">
        <f>(BV19*220*1.73)*0.82/1000</f>
        <v>0</v>
      </c>
      <c r="BX19" s="1401">
        <f>(BV19*110*1.73)*0.97/1000*0.007</f>
        <v>0</v>
      </c>
      <c r="BY19" s="1400"/>
      <c r="BZ19" s="1359">
        <f>(BY19*220*1.73)*0.82/1000</f>
        <v>0</v>
      </c>
      <c r="CA19" s="1401">
        <f>(BY19*110*1.73)*0.97/1000*0.007</f>
        <v>0</v>
      </c>
    </row>
    <row r="20" spans="1:80" ht="14.25" x14ac:dyDescent="0.2">
      <c r="A20" s="1403"/>
      <c r="B20" s="1404"/>
      <c r="D20" s="1405"/>
      <c r="E20" s="656"/>
      <c r="F20" s="1406" t="s">
        <v>222</v>
      </c>
      <c r="G20" s="1407"/>
      <c r="H20" s="1408">
        <v>80</v>
      </c>
      <c r="I20" s="1401"/>
      <c r="J20" s="1401"/>
      <c r="K20" s="1408">
        <v>80</v>
      </c>
      <c r="L20" s="1401"/>
      <c r="M20" s="1401"/>
      <c r="N20" s="1408">
        <v>80</v>
      </c>
      <c r="O20" s="1359"/>
      <c r="P20" s="1401"/>
      <c r="Q20" s="1408">
        <v>80</v>
      </c>
      <c r="R20" s="1359"/>
      <c r="S20" s="1401"/>
      <c r="T20" s="1408">
        <v>80</v>
      </c>
      <c r="U20" s="1359"/>
      <c r="V20" s="1401"/>
      <c r="W20" s="1408">
        <v>80</v>
      </c>
      <c r="X20" s="1359"/>
      <c r="Y20" s="1401"/>
      <c r="Z20" s="1408">
        <v>80</v>
      </c>
      <c r="AA20" s="1359"/>
      <c r="AB20" s="1401"/>
      <c r="AC20" s="1408">
        <v>80</v>
      </c>
      <c r="AD20" s="1359"/>
      <c r="AE20" s="1401"/>
      <c r="AF20" s="1408">
        <v>80</v>
      </c>
      <c r="AG20" s="1359"/>
      <c r="AH20" s="1401"/>
      <c r="AI20" s="1408">
        <v>80</v>
      </c>
      <c r="AJ20" s="1359"/>
      <c r="AK20" s="1401"/>
      <c r="AL20" s="1408">
        <v>80</v>
      </c>
      <c r="AM20" s="1359"/>
      <c r="AN20" s="1401"/>
      <c r="AO20" s="1408">
        <v>80</v>
      </c>
      <c r="AP20" s="1359"/>
      <c r="AQ20" s="1401"/>
      <c r="AR20" s="1408">
        <v>80</v>
      </c>
      <c r="AS20" s="1359"/>
      <c r="AT20" s="1401"/>
      <c r="AU20" s="1408">
        <v>80</v>
      </c>
      <c r="AV20" s="1359"/>
      <c r="AW20" s="1401"/>
      <c r="AX20" s="1408">
        <v>80</v>
      </c>
      <c r="AY20" s="1359"/>
      <c r="AZ20" s="1401"/>
      <c r="BA20" s="1408">
        <v>80</v>
      </c>
      <c r="BB20" s="1359"/>
      <c r="BC20" s="1408">
        <v>80</v>
      </c>
      <c r="BD20" s="1408"/>
      <c r="BE20" s="1359"/>
      <c r="BF20" s="1408">
        <v>80</v>
      </c>
      <c r="BG20" s="1408"/>
      <c r="BH20" s="1359"/>
      <c r="BI20" s="1408"/>
      <c r="BJ20" s="1408">
        <v>80</v>
      </c>
      <c r="BK20" s="1359"/>
      <c r="BL20" s="1401"/>
      <c r="BM20" s="1408">
        <v>80</v>
      </c>
      <c r="BN20" s="1359"/>
      <c r="BO20" s="1401"/>
      <c r="BP20" s="1408">
        <v>80</v>
      </c>
      <c r="BQ20" s="1359"/>
      <c r="BR20" s="1401"/>
      <c r="BS20" s="1408">
        <v>80</v>
      </c>
      <c r="BT20" s="1359"/>
      <c r="BU20" s="1401"/>
      <c r="BV20" s="1408">
        <v>80</v>
      </c>
      <c r="BW20" s="1359"/>
      <c r="BX20" s="1401"/>
      <c r="BY20" s="1408">
        <v>80</v>
      </c>
      <c r="BZ20" s="1359"/>
      <c r="CA20" s="1401"/>
    </row>
    <row r="21" spans="1:80" ht="14.25" x14ac:dyDescent="0.2">
      <c r="A21" s="1403"/>
      <c r="B21" s="1411"/>
      <c r="D21" s="1405" t="s">
        <v>24</v>
      </c>
      <c r="E21" s="656"/>
      <c r="F21" s="1412" t="s">
        <v>367</v>
      </c>
      <c r="G21" s="1404"/>
      <c r="H21" s="1413">
        <v>300</v>
      </c>
      <c r="I21" s="1401"/>
      <c r="J21" s="1401"/>
      <c r="K21" s="1413">
        <v>300</v>
      </c>
      <c r="L21" s="1401"/>
      <c r="M21" s="1401"/>
      <c r="N21" s="1413">
        <v>300</v>
      </c>
      <c r="O21" s="1359"/>
      <c r="P21" s="1401"/>
      <c r="Q21" s="1413">
        <v>300</v>
      </c>
      <c r="R21" s="1359"/>
      <c r="S21" s="1401"/>
      <c r="T21" s="1413">
        <v>300</v>
      </c>
      <c r="U21" s="1359"/>
      <c r="V21" s="1401"/>
      <c r="W21" s="1413">
        <v>300</v>
      </c>
      <c r="X21" s="1359"/>
      <c r="Y21" s="1401"/>
      <c r="Z21" s="1413">
        <v>300</v>
      </c>
      <c r="AA21" s="1359"/>
      <c r="AB21" s="1401"/>
      <c r="AC21" s="1413">
        <v>300</v>
      </c>
      <c r="AD21" s="1359"/>
      <c r="AE21" s="1401"/>
      <c r="AF21" s="1413">
        <v>300</v>
      </c>
      <c r="AG21" s="1359"/>
      <c r="AH21" s="1401"/>
      <c r="AI21" s="1413">
        <v>300</v>
      </c>
      <c r="AJ21" s="1359"/>
      <c r="AK21" s="1401"/>
      <c r="AL21" s="1413">
        <v>300</v>
      </c>
      <c r="AM21" s="1359"/>
      <c r="AN21" s="1401"/>
      <c r="AO21" s="1413">
        <v>300</v>
      </c>
      <c r="AP21" s="1359"/>
      <c r="AQ21" s="1401"/>
      <c r="AR21" s="1413">
        <v>300</v>
      </c>
      <c r="AS21" s="1359"/>
      <c r="AT21" s="1401"/>
      <c r="AU21" s="1413">
        <v>300</v>
      </c>
      <c r="AV21" s="1359"/>
      <c r="AW21" s="1401"/>
      <c r="AX21" s="1413">
        <v>300</v>
      </c>
      <c r="AY21" s="1359"/>
      <c r="AZ21" s="1401"/>
      <c r="BA21" s="1413">
        <v>300</v>
      </c>
      <c r="BB21" s="1359"/>
      <c r="BC21" s="1413">
        <v>300</v>
      </c>
      <c r="BD21" s="1413"/>
      <c r="BE21" s="1359"/>
      <c r="BF21" s="1413">
        <v>300</v>
      </c>
      <c r="BG21" s="1413"/>
      <c r="BH21" s="1359"/>
      <c r="BI21" s="1413"/>
      <c r="BJ21" s="1413">
        <v>300</v>
      </c>
      <c r="BK21" s="1359"/>
      <c r="BL21" s="1401"/>
      <c r="BM21" s="1413">
        <v>300</v>
      </c>
      <c r="BN21" s="1359"/>
      <c r="BO21" s="1401"/>
      <c r="BP21" s="1413">
        <v>300</v>
      </c>
      <c r="BQ21" s="1359"/>
      <c r="BR21" s="1401"/>
      <c r="BS21" s="1413">
        <v>300</v>
      </c>
      <c r="BT21" s="1359"/>
      <c r="BU21" s="1401"/>
      <c r="BV21" s="1413">
        <v>300</v>
      </c>
      <c r="BW21" s="1359"/>
      <c r="BX21" s="1401"/>
      <c r="BY21" s="1413">
        <v>300</v>
      </c>
      <c r="BZ21" s="1359"/>
      <c r="CA21" s="1401"/>
    </row>
    <row r="22" spans="1:80" ht="13.5" customHeight="1" x14ac:dyDescent="0.2">
      <c r="A22" s="1403"/>
      <c r="B22" s="1416"/>
      <c r="D22" s="1405"/>
      <c r="E22" s="656"/>
      <c r="F22" s="1417" t="s">
        <v>368</v>
      </c>
      <c r="G22" s="1407"/>
      <c r="H22" s="1413">
        <v>300</v>
      </c>
      <c r="I22" s="1401"/>
      <c r="J22" s="1401"/>
      <c r="K22" s="1413">
        <v>300</v>
      </c>
      <c r="L22" s="1401"/>
      <c r="M22" s="1401"/>
      <c r="N22" s="1413">
        <v>300</v>
      </c>
      <c r="O22" s="1359"/>
      <c r="P22" s="1401"/>
      <c r="Q22" s="1413">
        <v>300</v>
      </c>
      <c r="R22" s="1359"/>
      <c r="S22" s="1401"/>
      <c r="T22" s="1413">
        <v>300</v>
      </c>
      <c r="U22" s="1359"/>
      <c r="V22" s="1401"/>
      <c r="W22" s="1413">
        <v>300</v>
      </c>
      <c r="X22" s="1359"/>
      <c r="Y22" s="1401"/>
      <c r="Z22" s="1413">
        <v>300</v>
      </c>
      <c r="AA22" s="1359"/>
      <c r="AB22" s="1401"/>
      <c r="AC22" s="1413">
        <v>300</v>
      </c>
      <c r="AD22" s="1359"/>
      <c r="AE22" s="1401"/>
      <c r="AF22" s="1413">
        <v>310</v>
      </c>
      <c r="AG22" s="1359"/>
      <c r="AH22" s="1401"/>
      <c r="AI22" s="1413">
        <v>300</v>
      </c>
      <c r="AJ22" s="1359"/>
      <c r="AK22" s="1401"/>
      <c r="AL22" s="1413">
        <v>300</v>
      </c>
      <c r="AM22" s="1359"/>
      <c r="AN22" s="1401"/>
      <c r="AO22" s="1413">
        <v>300</v>
      </c>
      <c r="AP22" s="1359"/>
      <c r="AQ22" s="1401"/>
      <c r="AR22" s="1413">
        <v>300</v>
      </c>
      <c r="AS22" s="1359"/>
      <c r="AT22" s="1401"/>
      <c r="AU22" s="1413">
        <v>300</v>
      </c>
      <c r="AV22" s="1359"/>
      <c r="AW22" s="1401"/>
      <c r="AX22" s="1413">
        <v>300</v>
      </c>
      <c r="AY22" s="1359"/>
      <c r="AZ22" s="1401"/>
      <c r="BA22" s="1413">
        <v>300</v>
      </c>
      <c r="BB22" s="1359"/>
      <c r="BC22" s="1413">
        <v>300</v>
      </c>
      <c r="BD22" s="1413"/>
      <c r="BE22" s="1359"/>
      <c r="BF22" s="1413">
        <v>380</v>
      </c>
      <c r="BG22" s="1413"/>
      <c r="BH22" s="1359"/>
      <c r="BI22" s="1413"/>
      <c r="BJ22" s="1413">
        <v>380</v>
      </c>
      <c r="BK22" s="1359"/>
      <c r="BL22" s="1401"/>
      <c r="BM22" s="1413">
        <v>380</v>
      </c>
      <c r="BN22" s="1359"/>
      <c r="BO22" s="1401"/>
      <c r="BP22" s="1413">
        <v>350</v>
      </c>
      <c r="BQ22" s="1359"/>
      <c r="BR22" s="1401"/>
      <c r="BS22" s="1413">
        <v>310</v>
      </c>
      <c r="BT22" s="1359"/>
      <c r="BU22" s="1401"/>
      <c r="BV22" s="1413">
        <v>300</v>
      </c>
      <c r="BW22" s="1359"/>
      <c r="BX22" s="1401"/>
      <c r="BY22" s="1413">
        <v>300</v>
      </c>
      <c r="BZ22" s="1359"/>
      <c r="CA22" s="1401"/>
    </row>
    <row r="23" spans="1:80" ht="13.5" customHeight="1" thickBot="1" x14ac:dyDescent="0.25">
      <c r="A23" s="1403"/>
      <c r="B23" s="1416"/>
      <c r="D23" s="1405"/>
      <c r="E23" s="656"/>
      <c r="F23" s="1418"/>
      <c r="G23" s="1404"/>
      <c r="H23" s="1419"/>
      <c r="I23" s="1401">
        <f>(H23*6*1.73)*0.82/1000</f>
        <v>0</v>
      </c>
      <c r="J23" s="1401">
        <f>(H23*110*1.73)*0.97/1000*0.007</f>
        <v>0</v>
      </c>
      <c r="K23" s="1453"/>
      <c r="L23" s="1401">
        <f>(K23*6*1.73)*0.82/1000</f>
        <v>0</v>
      </c>
      <c r="M23" s="1401">
        <f>(K23*110*1.73)*0.97/1000*0.007</f>
        <v>0</v>
      </c>
      <c r="N23" s="1454"/>
      <c r="O23" s="1359">
        <f>(N23*6*1.73)*0.82/1000</f>
        <v>0</v>
      </c>
      <c r="P23" s="1401">
        <f>(N23*110*1.73)*0.97/1000*0.007</f>
        <v>0</v>
      </c>
      <c r="Q23" s="1454"/>
      <c r="R23" s="1359">
        <f>(Q23*6*1.73)*0.82/1000</f>
        <v>0</v>
      </c>
      <c r="S23" s="1401">
        <f>(Q23*110*1.73)*0.97/1000*0.007</f>
        <v>0</v>
      </c>
      <c r="T23" s="1419"/>
      <c r="U23" s="1359">
        <f>(T23*6*1.73)*0.82/1000</f>
        <v>0</v>
      </c>
      <c r="V23" s="1401">
        <f>(T23*110*1.73)*0.97/1000*0.007</f>
        <v>0</v>
      </c>
      <c r="W23" s="1454"/>
      <c r="X23" s="1359">
        <f>(W23*6*1.73)*0.82/1000</f>
        <v>0</v>
      </c>
      <c r="Y23" s="1401">
        <f>(W23*110*1.73)*0.97/1000*0.007</f>
        <v>0</v>
      </c>
      <c r="Z23" s="1454"/>
      <c r="AA23" s="1359">
        <f>(Z23*6*1.73)*0.82/1000</f>
        <v>0</v>
      </c>
      <c r="AB23" s="1401">
        <f>(Z23*110*1.73)*0.97/1000*0.007</f>
        <v>0</v>
      </c>
      <c r="AC23" s="1454"/>
      <c r="AD23" s="1359">
        <f>(AC23*6*1.73)*0.82/1000</f>
        <v>0</v>
      </c>
      <c r="AE23" s="1401">
        <f>(AC23*110*1.73)*0.97/1000*0.007</f>
        <v>0</v>
      </c>
      <c r="AF23" s="1419"/>
      <c r="AG23" s="1359">
        <f>(AF23*6*1.73)*0.82/1000</f>
        <v>0</v>
      </c>
      <c r="AH23" s="1401">
        <f>(AF23*110*1.73)*0.97/1000*0.007</f>
        <v>0</v>
      </c>
      <c r="AI23" s="1455"/>
      <c r="AJ23" s="1359">
        <f>(AI23*6*1.73)*0.82/1000</f>
        <v>0</v>
      </c>
      <c r="AK23" s="1401">
        <f>(AI23*110*1.73)*0.97/1000*0.007</f>
        <v>0</v>
      </c>
      <c r="AL23" s="1454"/>
      <c r="AM23" s="1359">
        <f>(AL23*6*1.73)*0.82/1000</f>
        <v>0</v>
      </c>
      <c r="AN23" s="1401">
        <f>(AL23*110*1.73)*0.97/1000*0.007</f>
        <v>0</v>
      </c>
      <c r="AO23" s="1454"/>
      <c r="AP23" s="1359">
        <f>(AO23*6*1.73)*0.82/1000</f>
        <v>0</v>
      </c>
      <c r="AQ23" s="1401">
        <f>(AO23*110*1.73)*0.97/1000*0.007</f>
        <v>0</v>
      </c>
      <c r="AR23" s="1419"/>
      <c r="AS23" s="1359">
        <f>(AR23*6*1.73)*0.82/1000</f>
        <v>0</v>
      </c>
      <c r="AT23" s="1401">
        <f>(AR23*110*1.73)*0.97/1000*0.007</f>
        <v>0</v>
      </c>
      <c r="AU23" s="1454"/>
      <c r="AV23" s="1359">
        <f>(AU23*6*1.73)*0.82/1000</f>
        <v>0</v>
      </c>
      <c r="AW23" s="1401">
        <f>(AU23*110*1.73)*0.97/1000*0.007</f>
        <v>0</v>
      </c>
      <c r="AX23" s="1454"/>
      <c r="AY23" s="1359">
        <f>(AX23*6*1.73)*0.82/1000</f>
        <v>0</v>
      </c>
      <c r="AZ23" s="1401">
        <f>(AX23*110*1.73)*0.97/1000*0.007</f>
        <v>0</v>
      </c>
      <c r="BA23" s="1454"/>
      <c r="BB23" s="1359">
        <f>(BA23*6*1.73)*0.82/1000</f>
        <v>0</v>
      </c>
      <c r="BC23" s="1401">
        <f>(BA23*110*1.73)*0.97/1000*0.007</f>
        <v>0</v>
      </c>
      <c r="BD23" s="1419"/>
      <c r="BE23" s="1359"/>
      <c r="BF23" s="1401"/>
      <c r="BG23" s="1454"/>
      <c r="BH23" s="1359">
        <f>(BG23*6*1.73)*0.82/1000</f>
        <v>0</v>
      </c>
      <c r="BI23" s="1401">
        <f>(BG23*110*1.73)*0.97/1000*0.007</f>
        <v>0</v>
      </c>
      <c r="BJ23" s="1454"/>
      <c r="BK23" s="1359"/>
      <c r="BL23" s="1401"/>
      <c r="BM23" s="1454"/>
      <c r="BN23" s="1359">
        <f>(BM23*6*1.73)*0.82/1000</f>
        <v>0</v>
      </c>
      <c r="BO23" s="1401">
        <f>(BM23*110*1.73)*0.97/1000*0.007</f>
        <v>0</v>
      </c>
      <c r="BP23" s="1419"/>
      <c r="BQ23" s="1359">
        <f>(BP23*6*1.73)*0.82/1000</f>
        <v>0</v>
      </c>
      <c r="BR23" s="1401">
        <f>(BP23*110*1.73)*0.97/1000*0.007</f>
        <v>0</v>
      </c>
      <c r="BS23" s="1454"/>
      <c r="BT23" s="1359"/>
      <c r="BU23" s="1401"/>
      <c r="BV23" s="1454"/>
      <c r="BW23" s="1359">
        <f>(BV23*6*1.73)*0.82/1000</f>
        <v>0</v>
      </c>
      <c r="BX23" s="1401">
        <f>(BV23*110*1.73)*0.97/1000*0.007</f>
        <v>0</v>
      </c>
      <c r="BY23" s="1454"/>
      <c r="BZ23" s="1359">
        <f>(BY23*6*1.73)*0.82/1000</f>
        <v>0</v>
      </c>
      <c r="CA23" s="1401">
        <f>(BY23*110*1.73)*0.97/1000*0.007</f>
        <v>0</v>
      </c>
    </row>
    <row r="24" spans="1:80" ht="13.5" customHeight="1" thickBot="1" x14ac:dyDescent="0.25">
      <c r="A24" s="1403"/>
      <c r="B24" s="1416"/>
      <c r="D24" s="1420" t="s">
        <v>27</v>
      </c>
      <c r="E24" s="1421"/>
      <c r="F24" s="1421"/>
      <c r="G24" s="1422"/>
      <c r="H24" s="1423"/>
      <c r="I24" s="1456">
        <v>9</v>
      </c>
      <c r="J24" s="1457"/>
      <c r="K24" s="1458"/>
      <c r="L24" s="1459">
        <v>9</v>
      </c>
      <c r="M24" s="1457"/>
      <c r="N24" s="1460"/>
      <c r="O24" s="1461">
        <v>9</v>
      </c>
      <c r="P24" s="1462"/>
      <c r="Q24" s="1460"/>
      <c r="R24" s="1461">
        <v>9</v>
      </c>
      <c r="S24" s="1462"/>
      <c r="T24" s="1460"/>
      <c r="U24" s="1456">
        <v>9</v>
      </c>
      <c r="V24" s="1462"/>
      <c r="W24" s="1460"/>
      <c r="X24" s="1461">
        <v>9</v>
      </c>
      <c r="Y24" s="1462"/>
      <c r="Z24" s="1460"/>
      <c r="AA24" s="1461">
        <v>9</v>
      </c>
      <c r="AB24" s="1462"/>
      <c r="AC24" s="1460"/>
      <c r="AD24" s="1461">
        <v>9</v>
      </c>
      <c r="AE24" s="1462"/>
      <c r="AF24" s="1460"/>
      <c r="AG24" s="1456">
        <v>9</v>
      </c>
      <c r="AH24" s="1462"/>
      <c r="AI24" s="1460"/>
      <c r="AJ24" s="1461">
        <v>9</v>
      </c>
      <c r="AK24" s="1462"/>
      <c r="AL24" s="1460"/>
      <c r="AM24" s="1461">
        <v>9</v>
      </c>
      <c r="AN24" s="1462"/>
      <c r="AO24" s="1460"/>
      <c r="AP24" s="1461">
        <v>9</v>
      </c>
      <c r="AQ24" s="1462"/>
      <c r="AR24" s="1460"/>
      <c r="AS24" s="1456">
        <v>9</v>
      </c>
      <c r="AT24" s="1462"/>
      <c r="AU24" s="1460"/>
      <c r="AV24" s="1461">
        <v>9</v>
      </c>
      <c r="AW24" s="1462"/>
      <c r="AX24" s="1460"/>
      <c r="AY24" s="1461">
        <v>9</v>
      </c>
      <c r="AZ24" s="1462"/>
      <c r="BA24" s="1460"/>
      <c r="BB24" s="1461">
        <v>9</v>
      </c>
      <c r="BC24" s="1462"/>
      <c r="BD24" s="1460"/>
      <c r="BE24" s="1456">
        <v>9</v>
      </c>
      <c r="BF24" s="1462"/>
      <c r="BG24" s="1460"/>
      <c r="BH24" s="1461">
        <v>9</v>
      </c>
      <c r="BI24" s="1462"/>
      <c r="BJ24" s="1460"/>
      <c r="BK24" s="1461">
        <v>9</v>
      </c>
      <c r="BL24" s="1462"/>
      <c r="BM24" s="1460"/>
      <c r="BN24" s="1461">
        <v>9</v>
      </c>
      <c r="BO24" s="1462"/>
      <c r="BP24" s="1460"/>
      <c r="BQ24" s="1456">
        <v>9</v>
      </c>
      <c r="BR24" s="1462"/>
      <c r="BS24" s="1460"/>
      <c r="BT24" s="1461">
        <v>9</v>
      </c>
      <c r="BU24" s="1462"/>
      <c r="BV24" s="1460"/>
      <c r="BW24" s="1461">
        <v>9</v>
      </c>
      <c r="BX24" s="1462"/>
      <c r="BY24" s="1460"/>
      <c r="BZ24" s="1461">
        <v>9</v>
      </c>
      <c r="CA24" s="1462"/>
      <c r="CB24" s="1429"/>
    </row>
    <row r="25" spans="1:80" ht="13.5" customHeight="1" thickBot="1" x14ac:dyDescent="0.25">
      <c r="A25" s="1403"/>
      <c r="B25" s="1416"/>
      <c r="D25" s="1405"/>
      <c r="E25" s="656"/>
      <c r="F25" s="1405"/>
      <c r="G25" s="656"/>
      <c r="H25" s="1400"/>
      <c r="I25" s="1401">
        <f>(H25*220*1.73)*0.82/1000</f>
        <v>0</v>
      </c>
      <c r="J25" s="1195"/>
      <c r="K25" s="1402"/>
      <c r="L25" s="1401">
        <f>(K25*220*1.73)*0.82/1000</f>
        <v>0</v>
      </c>
      <c r="M25" s="1430"/>
      <c r="N25" s="1400"/>
      <c r="O25" s="1359">
        <f>(N25*220*1.73)*0.82/1000</f>
        <v>0</v>
      </c>
      <c r="P25" s="1430"/>
      <c r="Q25" s="1400"/>
      <c r="R25" s="1359">
        <f>(Q25*220*1.73)*0.82/1000</f>
        <v>0</v>
      </c>
      <c r="S25" s="1430"/>
      <c r="T25" s="1400"/>
      <c r="U25" s="1359">
        <f>(T25*220*1.73)*0.82/1000</f>
        <v>0</v>
      </c>
      <c r="V25" s="1430"/>
      <c r="W25" s="1400"/>
      <c r="X25" s="1359">
        <f>(W25*220*1.73)*0.82/1000</f>
        <v>0</v>
      </c>
      <c r="Y25" s="1430"/>
      <c r="Z25" s="1400"/>
      <c r="AA25" s="1359">
        <f>(Z25*220*1.73)*0.82/1000</f>
        <v>0</v>
      </c>
      <c r="AB25" s="1430"/>
      <c r="AC25" s="1400"/>
      <c r="AD25" s="1359">
        <f>(AC25*220*1.73)*0.82/1000</f>
        <v>0</v>
      </c>
      <c r="AE25" s="1430"/>
      <c r="AF25" s="1400"/>
      <c r="AG25" s="1359">
        <f>(AF25*220*1.73)*0.82/1000</f>
        <v>0</v>
      </c>
      <c r="AH25" s="1430"/>
      <c r="AI25" s="1400"/>
      <c r="AJ25" s="1359">
        <f>(AI25*220*1.73)*0.82/1000</f>
        <v>0</v>
      </c>
      <c r="AK25" s="1430"/>
      <c r="AL25" s="1400"/>
      <c r="AM25" s="1359">
        <f>(AL25*220*1.73)*0.82/1000</f>
        <v>0</v>
      </c>
      <c r="AN25" s="1430"/>
      <c r="AO25" s="1400"/>
      <c r="AP25" s="1359">
        <f>(AO25*220*1.73)*0.82/1000</f>
        <v>0</v>
      </c>
      <c r="AQ25" s="1430"/>
      <c r="AR25" s="1400"/>
      <c r="AS25" s="1359">
        <f>(AR25*220*1.73)*0.82/1000</f>
        <v>0</v>
      </c>
      <c r="AT25" s="1430"/>
      <c r="AU25" s="1400"/>
      <c r="AV25" s="1359">
        <f>(AU25*220*1.73)*0.82/1000</f>
        <v>0</v>
      </c>
      <c r="AW25" s="1430"/>
      <c r="AX25" s="1400"/>
      <c r="AY25" s="1359">
        <f>(AX25*220*1.73)*0.82/1000</f>
        <v>0</v>
      </c>
      <c r="AZ25" s="1430"/>
      <c r="BA25" s="1400"/>
      <c r="BB25" s="1359">
        <f>(BA25*220*1.73)*0.82/1000</f>
        <v>0</v>
      </c>
      <c r="BC25" s="1430"/>
      <c r="BD25" s="1400"/>
      <c r="BE25" s="1359">
        <f>(BD25*220*1.73)*0.82/1000</f>
        <v>0</v>
      </c>
      <c r="BF25" s="1430"/>
      <c r="BG25" s="1400"/>
      <c r="BH25" s="1359">
        <f>(BG25*220*1.73)*0.82/1000</f>
        <v>0</v>
      </c>
      <c r="BI25" s="1430"/>
      <c r="BJ25" s="1400"/>
      <c r="BK25" s="1359">
        <f>(BJ25*220*1.73)*0.82/1000</f>
        <v>0</v>
      </c>
      <c r="BL25" s="1430"/>
      <c r="BM25" s="1400"/>
      <c r="BN25" s="1359">
        <f>(BM25*220*1.73)*0.82/1000</f>
        <v>0</v>
      </c>
      <c r="BO25" s="1430"/>
      <c r="BP25" s="1400"/>
      <c r="BQ25" s="1359">
        <f>(BP25*220*1.73)*0.82/1000</f>
        <v>0</v>
      </c>
      <c r="BR25" s="1430"/>
      <c r="BS25" s="1400"/>
      <c r="BT25" s="1359">
        <f>(BS25*220*1.73)*0.82/1000</f>
        <v>0</v>
      </c>
      <c r="BU25" s="1430"/>
      <c r="BV25" s="1400"/>
      <c r="BW25" s="1359">
        <f>(BV25*220*1.73)*0.82/1000</f>
        <v>0</v>
      </c>
      <c r="BX25" s="1430"/>
      <c r="BY25" s="1400"/>
      <c r="BZ25" s="1359"/>
      <c r="CA25" s="1430"/>
    </row>
    <row r="26" spans="1:80" ht="14.25" x14ac:dyDescent="0.2">
      <c r="A26" s="1405"/>
      <c r="B26" s="1404" t="s">
        <v>91</v>
      </c>
      <c r="C26" s="1423"/>
      <c r="D26" s="1405"/>
      <c r="E26" s="1404"/>
      <c r="F26" s="1406" t="s">
        <v>222</v>
      </c>
      <c r="G26" s="1463"/>
      <c r="H26" s="1433">
        <v>120</v>
      </c>
      <c r="I26" s="1409"/>
      <c r="J26" s="1434"/>
      <c r="K26" s="1433">
        <v>120</v>
      </c>
      <c r="L26" s="1409"/>
      <c r="M26" s="1435"/>
      <c r="N26" s="1433">
        <v>120</v>
      </c>
      <c r="O26" s="1409"/>
      <c r="P26" s="1435"/>
      <c r="Q26" s="1433">
        <v>120</v>
      </c>
      <c r="R26" s="1409"/>
      <c r="S26" s="1435"/>
      <c r="T26" s="1433">
        <v>120</v>
      </c>
      <c r="U26" s="1409"/>
      <c r="V26" s="1435"/>
      <c r="W26" s="1433">
        <v>120</v>
      </c>
      <c r="X26" s="1409"/>
      <c r="Y26" s="1435"/>
      <c r="Z26" s="1433">
        <v>118</v>
      </c>
      <c r="AA26" s="1409"/>
      <c r="AB26" s="1435"/>
      <c r="AC26" s="1433">
        <v>118</v>
      </c>
      <c r="AD26" s="1409"/>
      <c r="AE26" s="1435"/>
      <c r="AF26" s="1433">
        <v>118</v>
      </c>
      <c r="AG26" s="1409"/>
      <c r="AH26" s="1435"/>
      <c r="AI26" s="1433">
        <v>118</v>
      </c>
      <c r="AJ26" s="1409"/>
      <c r="AK26" s="1435"/>
      <c r="AL26" s="1433">
        <v>118</v>
      </c>
      <c r="AM26" s="1409"/>
      <c r="AN26" s="1435"/>
      <c r="AO26" s="1433">
        <v>118</v>
      </c>
      <c r="AP26" s="1409"/>
      <c r="AQ26" s="1435"/>
      <c r="AR26" s="1433">
        <v>118</v>
      </c>
      <c r="AS26" s="1409"/>
      <c r="AT26" s="1435"/>
      <c r="AU26" s="1433">
        <v>118</v>
      </c>
      <c r="AV26" s="1409"/>
      <c r="AW26" s="1435"/>
      <c r="AX26" s="1433">
        <v>118</v>
      </c>
      <c r="AY26" s="1409"/>
      <c r="AZ26" s="1435"/>
      <c r="BA26" s="1433">
        <v>118</v>
      </c>
      <c r="BB26" s="1409"/>
      <c r="BC26" s="1435"/>
      <c r="BD26" s="1433">
        <v>118</v>
      </c>
      <c r="BE26" s="1409"/>
      <c r="BF26" s="1435"/>
      <c r="BG26" s="1433">
        <v>118</v>
      </c>
      <c r="BH26" s="1409"/>
      <c r="BI26" s="1435"/>
      <c r="BJ26" s="1433">
        <v>118</v>
      </c>
      <c r="BK26" s="1409"/>
      <c r="BL26" s="1435"/>
      <c r="BM26" s="1433">
        <v>118</v>
      </c>
      <c r="BN26" s="1409"/>
      <c r="BO26" s="1435"/>
      <c r="BP26" s="1433">
        <v>118</v>
      </c>
      <c r="BQ26" s="1409"/>
      <c r="BR26" s="1435"/>
      <c r="BS26" s="1433">
        <v>118</v>
      </c>
      <c r="BT26" s="1409"/>
      <c r="BU26" s="1435"/>
      <c r="BV26" s="1433">
        <v>118</v>
      </c>
      <c r="BW26" s="1409"/>
      <c r="BX26" s="1435"/>
      <c r="BY26" s="1433">
        <v>118</v>
      </c>
      <c r="BZ26" s="1409"/>
      <c r="CA26" s="1435"/>
    </row>
    <row r="27" spans="1:80" ht="14.25" x14ac:dyDescent="0.2">
      <c r="A27" s="1405"/>
      <c r="B27" s="1404"/>
      <c r="C27" s="656"/>
      <c r="D27" s="1405" t="s">
        <v>28</v>
      </c>
      <c r="E27" s="1404"/>
      <c r="F27" s="1412" t="s">
        <v>367</v>
      </c>
      <c r="G27" s="1464"/>
      <c r="H27" s="1441">
        <v>6.35</v>
      </c>
      <c r="I27" s="1401">
        <v>1.26</v>
      </c>
      <c r="J27" s="1439">
        <v>0.36</v>
      </c>
      <c r="K27" s="1441">
        <v>6.35</v>
      </c>
      <c r="L27" s="1401">
        <v>1.26</v>
      </c>
      <c r="M27" s="1440">
        <v>0.54</v>
      </c>
      <c r="N27" s="1441">
        <v>6.35</v>
      </c>
      <c r="O27" s="1401">
        <v>1.26</v>
      </c>
      <c r="P27" s="1439">
        <v>0.36</v>
      </c>
      <c r="Q27" s="1441">
        <v>6.35</v>
      </c>
      <c r="R27" s="1401">
        <v>1.26</v>
      </c>
      <c r="S27" s="1439">
        <v>0.36</v>
      </c>
      <c r="T27" s="1441">
        <v>6.35</v>
      </c>
      <c r="U27" s="1401">
        <v>1.26</v>
      </c>
      <c r="V27" s="1440">
        <v>0.72</v>
      </c>
      <c r="W27" s="1441">
        <v>6.35</v>
      </c>
      <c r="X27" s="1401">
        <v>1.62</v>
      </c>
      <c r="Y27" s="1440">
        <v>0.54</v>
      </c>
      <c r="Z27" s="1441">
        <v>6.25</v>
      </c>
      <c r="AA27" s="1401">
        <v>1.26</v>
      </c>
      <c r="AB27" s="1439">
        <v>0.36</v>
      </c>
      <c r="AC27" s="1441">
        <v>6.25</v>
      </c>
      <c r="AD27" s="1401">
        <v>1.44</v>
      </c>
      <c r="AE27" s="1440">
        <v>0.54</v>
      </c>
      <c r="AF27" s="1441">
        <v>6.25</v>
      </c>
      <c r="AG27" s="1401">
        <v>1.26</v>
      </c>
      <c r="AH27" s="1440">
        <v>0.54</v>
      </c>
      <c r="AI27" s="1441">
        <v>6.25</v>
      </c>
      <c r="AJ27" s="1401">
        <v>1.26</v>
      </c>
      <c r="AK27" s="1440">
        <v>0.54</v>
      </c>
      <c r="AL27" s="1441">
        <v>6.25</v>
      </c>
      <c r="AM27" s="1401">
        <v>1.44</v>
      </c>
      <c r="AN27" s="1440">
        <v>0.36</v>
      </c>
      <c r="AO27" s="1441">
        <v>6.25</v>
      </c>
      <c r="AP27" s="1401">
        <v>0.72</v>
      </c>
      <c r="AQ27" s="1440">
        <v>0.18</v>
      </c>
      <c r="AR27" s="1441">
        <v>6.25</v>
      </c>
      <c r="AS27" s="1401">
        <v>2.52</v>
      </c>
      <c r="AT27" s="1440">
        <v>0.72</v>
      </c>
      <c r="AU27" s="1441">
        <v>6.25</v>
      </c>
      <c r="AV27" s="1401">
        <v>1.8</v>
      </c>
      <c r="AW27" s="1440">
        <v>0.54</v>
      </c>
      <c r="AX27" s="1441">
        <v>6.25</v>
      </c>
      <c r="AY27" s="1401">
        <v>1.8</v>
      </c>
      <c r="AZ27" s="1440">
        <v>0.54</v>
      </c>
      <c r="BA27" s="1441">
        <v>6.25</v>
      </c>
      <c r="BB27" s="1401">
        <v>1.8</v>
      </c>
      <c r="BC27" s="1440">
        <v>0.54</v>
      </c>
      <c r="BD27" s="1441">
        <v>6.25</v>
      </c>
      <c r="BE27" s="1401">
        <v>1.44</v>
      </c>
      <c r="BF27" s="1440">
        <v>0.54</v>
      </c>
      <c r="BG27" s="1441">
        <v>6.26</v>
      </c>
      <c r="BH27" s="1401">
        <v>1.44</v>
      </c>
      <c r="BI27" s="1440">
        <v>0.36</v>
      </c>
      <c r="BJ27" s="1441">
        <v>6.27</v>
      </c>
      <c r="BK27" s="1401">
        <v>1.44</v>
      </c>
      <c r="BL27" s="1440">
        <v>0.36</v>
      </c>
      <c r="BM27" s="1441">
        <v>6.27</v>
      </c>
      <c r="BN27" s="1401">
        <v>1.8</v>
      </c>
      <c r="BO27" s="1440">
        <v>0.54</v>
      </c>
      <c r="BP27" s="1438">
        <v>6.3</v>
      </c>
      <c r="BQ27" s="1401">
        <v>1.08</v>
      </c>
      <c r="BR27" s="1440">
        <v>0.36</v>
      </c>
      <c r="BS27" s="1438">
        <v>6.3</v>
      </c>
      <c r="BT27" s="1401">
        <v>1.44</v>
      </c>
      <c r="BU27" s="1440">
        <v>0.36</v>
      </c>
      <c r="BV27" s="1438">
        <v>6.3</v>
      </c>
      <c r="BW27" s="1401">
        <v>1.44</v>
      </c>
      <c r="BX27" s="1440">
        <v>0.54</v>
      </c>
      <c r="BY27" s="1438">
        <v>6.3</v>
      </c>
      <c r="BZ27" s="1401">
        <v>1.26</v>
      </c>
      <c r="CA27" s="1440">
        <v>0.36</v>
      </c>
    </row>
    <row r="28" spans="1:80" ht="14.25" x14ac:dyDescent="0.2">
      <c r="A28" s="1405"/>
      <c r="B28" s="1404"/>
      <c r="C28" s="656"/>
      <c r="D28" s="1405"/>
      <c r="E28" s="1404"/>
      <c r="F28" s="1417" t="s">
        <v>368</v>
      </c>
      <c r="G28" s="1465"/>
      <c r="H28" s="1441">
        <v>6.35</v>
      </c>
      <c r="I28" s="1401">
        <v>2.52</v>
      </c>
      <c r="J28" s="1439">
        <v>1.08</v>
      </c>
      <c r="K28" s="1441">
        <v>6.35</v>
      </c>
      <c r="L28" s="1401">
        <v>2.7</v>
      </c>
      <c r="M28" s="1440">
        <v>1.08</v>
      </c>
      <c r="N28" s="1441">
        <v>6.35</v>
      </c>
      <c r="O28" s="1401">
        <v>2.7</v>
      </c>
      <c r="P28" s="1440">
        <v>1.44</v>
      </c>
      <c r="Q28" s="1441">
        <v>6.35</v>
      </c>
      <c r="R28" s="1401">
        <v>3.24</v>
      </c>
      <c r="S28" s="1440">
        <v>1.8</v>
      </c>
      <c r="T28" s="1441">
        <v>6.35</v>
      </c>
      <c r="U28" s="1401">
        <v>3.6</v>
      </c>
      <c r="V28" s="1440">
        <v>1.44</v>
      </c>
      <c r="W28" s="1441">
        <v>6.35</v>
      </c>
      <c r="X28" s="1401">
        <v>3.66</v>
      </c>
      <c r="Y28" s="1440">
        <v>0.9</v>
      </c>
      <c r="Z28" s="1441">
        <v>6.25</v>
      </c>
      <c r="AA28" s="1401">
        <v>0.9</v>
      </c>
      <c r="AB28" s="1440">
        <v>0.36</v>
      </c>
      <c r="AC28" s="1441">
        <v>6.25</v>
      </c>
      <c r="AD28" s="1401">
        <v>1.44</v>
      </c>
      <c r="AE28" s="1440">
        <v>0.9</v>
      </c>
      <c r="AF28" s="1441">
        <v>6.25</v>
      </c>
      <c r="AG28" s="1401">
        <v>2.34</v>
      </c>
      <c r="AH28" s="1440">
        <v>0.9</v>
      </c>
      <c r="AI28" s="1441">
        <v>6.25</v>
      </c>
      <c r="AJ28" s="1401">
        <v>2.34</v>
      </c>
      <c r="AK28" s="1440">
        <v>0.9</v>
      </c>
      <c r="AL28" s="1441">
        <v>6.25</v>
      </c>
      <c r="AM28" s="1401">
        <v>2.34</v>
      </c>
      <c r="AN28" s="1440">
        <v>0.9</v>
      </c>
      <c r="AO28" s="1441">
        <v>6.25</v>
      </c>
      <c r="AP28" s="1401">
        <v>2.34</v>
      </c>
      <c r="AQ28" s="1440">
        <v>0.72</v>
      </c>
      <c r="AR28" s="1441">
        <v>6.25</v>
      </c>
      <c r="AS28" s="1401">
        <v>3.42</v>
      </c>
      <c r="AT28" s="1440">
        <v>1.08</v>
      </c>
      <c r="AU28" s="1441">
        <v>6.25</v>
      </c>
      <c r="AV28" s="1401">
        <v>3.42</v>
      </c>
      <c r="AW28" s="1440">
        <v>1.26</v>
      </c>
      <c r="AX28" s="1441">
        <v>6.25</v>
      </c>
      <c r="AY28" s="1401">
        <v>3.78</v>
      </c>
      <c r="AZ28" s="1440">
        <v>1.26</v>
      </c>
      <c r="BA28" s="1441">
        <v>6.25</v>
      </c>
      <c r="BB28" s="1401">
        <v>4.1399999999999997</v>
      </c>
      <c r="BC28" s="1440">
        <v>1.44</v>
      </c>
      <c r="BD28" s="1441">
        <v>6.25</v>
      </c>
      <c r="BE28" s="1401">
        <v>2.7</v>
      </c>
      <c r="BF28" s="1440">
        <v>0.9</v>
      </c>
      <c r="BG28" s="1441">
        <v>6.26</v>
      </c>
      <c r="BH28" s="1401">
        <v>2.52</v>
      </c>
      <c r="BI28" s="1440">
        <v>0.72</v>
      </c>
      <c r="BJ28" s="1441">
        <v>6.27</v>
      </c>
      <c r="BK28" s="1401">
        <v>2.52</v>
      </c>
      <c r="BL28" s="1440">
        <v>0.9</v>
      </c>
      <c r="BM28" s="1441">
        <v>6.27</v>
      </c>
      <c r="BN28" s="1401">
        <v>3.6</v>
      </c>
      <c r="BO28" s="1440">
        <v>1.44</v>
      </c>
      <c r="BP28" s="1438">
        <v>6.3</v>
      </c>
      <c r="BQ28" s="1401">
        <v>3.06</v>
      </c>
      <c r="BR28" s="1440">
        <v>1.08</v>
      </c>
      <c r="BS28" s="1438">
        <v>6.3</v>
      </c>
      <c r="BT28" s="1401">
        <v>2.52</v>
      </c>
      <c r="BU28" s="1440">
        <v>0.72</v>
      </c>
      <c r="BV28" s="1438">
        <v>6.3</v>
      </c>
      <c r="BW28" s="1401">
        <v>2.7</v>
      </c>
      <c r="BX28" s="1440">
        <v>1.08</v>
      </c>
      <c r="BY28" s="1438">
        <v>6.3</v>
      </c>
      <c r="BZ28" s="1401">
        <v>2.52</v>
      </c>
      <c r="CA28" s="1440">
        <v>1.08</v>
      </c>
    </row>
    <row r="29" spans="1:80" ht="15" thickBot="1" x14ac:dyDescent="0.25">
      <c r="A29" s="1405"/>
      <c r="B29" s="1404"/>
      <c r="C29" s="656"/>
      <c r="D29" s="1444"/>
      <c r="E29" s="1445"/>
      <c r="F29" s="1446"/>
      <c r="G29" s="1447"/>
      <c r="H29" s="1419"/>
      <c r="I29" s="1401">
        <f>(H29*6*1.73)*0.82/1000</f>
        <v>0</v>
      </c>
      <c r="J29" s="1213"/>
      <c r="K29" s="1453"/>
      <c r="L29" s="1401">
        <f>(K29*6*1.73)*0.82/1000</f>
        <v>0</v>
      </c>
      <c r="M29" s="1448"/>
      <c r="N29" s="1454"/>
      <c r="O29" s="1359">
        <f>(N29*6*1.73)*0.82/1000</f>
        <v>0</v>
      </c>
      <c r="P29" s="1448"/>
      <c r="Q29" s="1454"/>
      <c r="R29" s="1359">
        <f>(Q29*6*1.73)*0.82/1000</f>
        <v>0</v>
      </c>
      <c r="S29" s="1448"/>
      <c r="T29" s="1419"/>
      <c r="U29" s="1359">
        <f>(T29*6*1.73)*0.82/1000</f>
        <v>0</v>
      </c>
      <c r="V29" s="1448"/>
      <c r="W29" s="1454"/>
      <c r="X29" s="1359">
        <f>(W29*6*1.73)*0.82/1000</f>
        <v>0</v>
      </c>
      <c r="Y29" s="1448"/>
      <c r="Z29" s="1454"/>
      <c r="AA29" s="1359">
        <f>(Z29*6*1.73)*0.82/1000</f>
        <v>0</v>
      </c>
      <c r="AB29" s="1448"/>
      <c r="AC29" s="1454"/>
      <c r="AD29" s="1359">
        <f>(AC29*6*1.73)*0.82/1000</f>
        <v>0</v>
      </c>
      <c r="AE29" s="1448"/>
      <c r="AF29" s="1419"/>
      <c r="AG29" s="1359">
        <f>(AF29*6*1.73)*0.82/1000</f>
        <v>0</v>
      </c>
      <c r="AH29" s="1448"/>
      <c r="AI29" s="1454"/>
      <c r="AJ29" s="1359">
        <f>(AI29*6*1.73)*0.82/1000</f>
        <v>0</v>
      </c>
      <c r="AK29" s="1448"/>
      <c r="AL29" s="1454"/>
      <c r="AM29" s="1359">
        <f>(AL29*6*1.73)*0.82/1000</f>
        <v>0</v>
      </c>
      <c r="AN29" s="1448"/>
      <c r="AO29" s="1454"/>
      <c r="AP29" s="1359">
        <f>(AO29*6*1.73)*0.82/1000</f>
        <v>0</v>
      </c>
      <c r="AQ29" s="1448"/>
      <c r="AR29" s="1419"/>
      <c r="AS29" s="1359">
        <f>(AR29*6*1.73)*0.82/1000</f>
        <v>0</v>
      </c>
      <c r="AT29" s="1448"/>
      <c r="AU29" s="1454"/>
      <c r="AV29" s="1359">
        <f>(AU29*6*1.73)*0.82/1000</f>
        <v>0</v>
      </c>
      <c r="AW29" s="1448"/>
      <c r="AX29" s="1454"/>
      <c r="AY29" s="1359">
        <f>(AX29*6*1.73)*0.82/1000</f>
        <v>0</v>
      </c>
      <c r="AZ29" s="1448"/>
      <c r="BA29" s="1454"/>
      <c r="BB29" s="1359">
        <f>(BA29*6*1.73)*0.82/1000</f>
        <v>0</v>
      </c>
      <c r="BC29" s="1448"/>
      <c r="BD29" s="1419"/>
      <c r="BE29" s="1359">
        <f>(BD29*6*1.73)*0.82/1000</f>
        <v>0</v>
      </c>
      <c r="BF29" s="1448"/>
      <c r="BG29" s="1454"/>
      <c r="BH29" s="1359">
        <f>(BG29*6*1.73)*0.82/1000</f>
        <v>0</v>
      </c>
      <c r="BI29" s="1448"/>
      <c r="BJ29" s="1454"/>
      <c r="BK29" s="1359">
        <f>(BJ29*6*1.73)*0.82/1000</f>
        <v>0</v>
      </c>
      <c r="BL29" s="1448"/>
      <c r="BM29" s="1454"/>
      <c r="BN29" s="1359">
        <f>(BM29*6*1.73)*0.82/1000</f>
        <v>0</v>
      </c>
      <c r="BO29" s="1448"/>
      <c r="BP29" s="1419"/>
      <c r="BQ29" s="1359">
        <f>(BP29*6*1.73)*0.82/1000</f>
        <v>0</v>
      </c>
      <c r="BR29" s="1448"/>
      <c r="BS29" s="1454"/>
      <c r="BT29" s="1359">
        <f>(BS29*6*1.73)*0.82/1000</f>
        <v>0</v>
      </c>
      <c r="BU29" s="1448"/>
      <c r="BV29" s="1454"/>
      <c r="BW29" s="1359">
        <f>(BV29*6*1.73)*0.82/1000</f>
        <v>0</v>
      </c>
      <c r="BX29" s="1448"/>
      <c r="BY29" s="1454"/>
      <c r="BZ29" s="1359">
        <f>(BY29*6*1.73)*0.82/1000</f>
        <v>0</v>
      </c>
      <c r="CA29" s="1448"/>
    </row>
    <row r="30" spans="1:80" ht="13.5" thickBot="1" x14ac:dyDescent="0.25">
      <c r="A30" s="1450"/>
      <c r="B30" s="1445"/>
      <c r="C30" s="1445"/>
      <c r="D30" s="1420" t="s">
        <v>27</v>
      </c>
      <c r="E30" s="1421"/>
      <c r="F30" s="1451"/>
      <c r="G30" s="1421"/>
      <c r="H30" s="1444"/>
      <c r="I30" s="1466"/>
      <c r="J30" s="1445"/>
      <c r="K30" s="1467"/>
      <c r="L30" s="1466"/>
      <c r="M30" s="1445"/>
      <c r="N30" s="1467"/>
      <c r="O30" s="1390"/>
      <c r="P30" s="1445"/>
      <c r="Q30" s="1467"/>
      <c r="R30" s="1390"/>
      <c r="S30" s="1445"/>
      <c r="T30" s="1444"/>
      <c r="U30" s="1466"/>
      <c r="V30" s="1445"/>
      <c r="W30" s="1467"/>
      <c r="X30" s="1466"/>
      <c r="Y30" s="1445"/>
      <c r="Z30" s="1467"/>
      <c r="AA30" s="1390"/>
      <c r="AB30" s="1445"/>
      <c r="AC30" s="1467"/>
      <c r="AD30" s="1390"/>
      <c r="AE30" s="1445"/>
      <c r="AF30" s="1444"/>
      <c r="AG30" s="1466"/>
      <c r="AH30" s="1445"/>
      <c r="AI30" s="1467"/>
      <c r="AJ30" s="1466"/>
      <c r="AK30" s="1445"/>
      <c r="AL30" s="1467"/>
      <c r="AM30" s="1390"/>
      <c r="AN30" s="1445"/>
      <c r="AO30" s="1467"/>
      <c r="AP30" s="1390"/>
      <c r="AQ30" s="1445"/>
      <c r="AR30" s="1444"/>
      <c r="AS30" s="1466"/>
      <c r="AT30" s="1445"/>
      <c r="AU30" s="1467"/>
      <c r="AV30" s="1466"/>
      <c r="AW30" s="1445"/>
      <c r="AX30" s="1467"/>
      <c r="AY30" s="1390"/>
      <c r="AZ30" s="1445"/>
      <c r="BA30" s="1467"/>
      <c r="BB30" s="1390"/>
      <c r="BC30" s="1445"/>
      <c r="BD30" s="1444"/>
      <c r="BE30" s="1466"/>
      <c r="BF30" s="1445"/>
      <c r="BG30" s="1467"/>
      <c r="BH30" s="1466"/>
      <c r="BI30" s="1445"/>
      <c r="BJ30" s="1467"/>
      <c r="BK30" s="1390"/>
      <c r="BL30" s="1445"/>
      <c r="BM30" s="1467"/>
      <c r="BN30" s="1390"/>
      <c r="BO30" s="1445"/>
      <c r="BP30" s="1444"/>
      <c r="BQ30" s="1466"/>
      <c r="BR30" s="1445"/>
      <c r="BS30" s="1467"/>
      <c r="BT30" s="1466"/>
      <c r="BU30" s="1445"/>
      <c r="BV30" s="1467"/>
      <c r="BW30" s="1390"/>
      <c r="BX30" s="1445"/>
      <c r="BY30" s="1467"/>
      <c r="BZ30" s="1390"/>
      <c r="CA30" s="1445"/>
    </row>
    <row r="31" spans="1:80" ht="13.5" hidden="1" thickBot="1" x14ac:dyDescent="0.25">
      <c r="A31" s="1369"/>
      <c r="B31" s="1399"/>
      <c r="C31" s="1468"/>
      <c r="D31" s="1369"/>
      <c r="E31" s="1399"/>
      <c r="F31" s="1469" t="s">
        <v>222</v>
      </c>
      <c r="G31" s="1470"/>
      <c r="H31" s="1471"/>
      <c r="I31" s="1472"/>
      <c r="J31" s="1473"/>
      <c r="K31" s="1471"/>
      <c r="L31" s="1472"/>
      <c r="M31" s="1473"/>
      <c r="N31" s="1471"/>
      <c r="O31" s="1472"/>
      <c r="P31" s="1473"/>
      <c r="Q31" s="1471"/>
      <c r="R31" s="1472"/>
      <c r="S31" s="1473"/>
      <c r="T31" s="1471"/>
      <c r="U31" s="1472"/>
      <c r="V31" s="1473"/>
      <c r="W31" s="1471"/>
      <c r="X31" s="1472"/>
      <c r="Y31" s="1473"/>
      <c r="Z31" s="1471"/>
      <c r="AA31" s="1472"/>
      <c r="AB31" s="1473"/>
      <c r="AC31" s="1471"/>
      <c r="AD31" s="1472"/>
      <c r="AE31" s="1473"/>
      <c r="AF31" s="1471"/>
      <c r="AG31" s="1472"/>
      <c r="AH31" s="1473"/>
      <c r="AI31" s="1471"/>
      <c r="AJ31" s="1472"/>
      <c r="AK31" s="1473"/>
      <c r="AL31" s="1471"/>
      <c r="AM31" s="1472"/>
      <c r="AN31" s="1473"/>
      <c r="AO31" s="1471"/>
      <c r="AP31" s="1472"/>
      <c r="AQ31" s="1473"/>
      <c r="AR31" s="1471"/>
      <c r="AS31" s="1472"/>
      <c r="AT31" s="1473"/>
      <c r="AU31" s="1471"/>
      <c r="AV31" s="1472"/>
      <c r="AW31" s="1473"/>
      <c r="AX31" s="1471"/>
      <c r="AY31" s="1472"/>
      <c r="AZ31" s="1473"/>
      <c r="BA31" s="1471"/>
      <c r="BB31" s="1472"/>
      <c r="BC31" s="1473"/>
      <c r="BD31" s="1471"/>
      <c r="BE31" s="1472"/>
      <c r="BF31" s="1473"/>
      <c r="BG31" s="1471"/>
      <c r="BH31" s="1472"/>
      <c r="BI31" s="1473"/>
      <c r="BJ31" s="1471"/>
      <c r="BK31" s="1472"/>
      <c r="BL31" s="1473"/>
      <c r="BM31" s="1471"/>
      <c r="BN31" s="1472"/>
      <c r="BO31" s="1473"/>
      <c r="BP31" s="1471"/>
      <c r="BQ31" s="1472"/>
      <c r="BR31" s="1473"/>
      <c r="BS31" s="1471"/>
      <c r="BT31" s="1472"/>
      <c r="BU31" s="1473"/>
      <c r="BV31" s="1471"/>
      <c r="BW31" s="1472"/>
      <c r="BX31" s="1473"/>
      <c r="BY31" s="1471"/>
      <c r="BZ31" s="1472"/>
      <c r="CA31" s="1473"/>
    </row>
    <row r="32" spans="1:80" ht="13.5" hidden="1" thickBot="1" x14ac:dyDescent="0.25">
      <c r="A32" s="1405"/>
      <c r="B32" s="1404"/>
      <c r="C32" s="1474"/>
      <c r="D32" s="1405" t="s">
        <v>24</v>
      </c>
      <c r="E32" s="1404"/>
      <c r="F32" s="1475" t="s">
        <v>223</v>
      </c>
      <c r="G32" s="1407"/>
      <c r="H32" s="1476">
        <v>90</v>
      </c>
      <c r="I32" s="1477">
        <f>SQRT(3)*I35*H32*C57*POWER(10,-3)</f>
        <v>0</v>
      </c>
      <c r="J32" s="1478">
        <f>I32*E57</f>
        <v>0</v>
      </c>
      <c r="K32" s="1476">
        <v>90</v>
      </c>
      <c r="L32" s="1477">
        <f>SQRT(3)*L35*K32*C57*POWER(10,-3)</f>
        <v>0</v>
      </c>
      <c r="M32" s="1479">
        <f>L32*E57</f>
        <v>0</v>
      </c>
      <c r="N32" s="1476">
        <v>90</v>
      </c>
      <c r="O32" s="1477">
        <f>SQRT(3)*O35*N32*C57*POWER(10,-3)</f>
        <v>0</v>
      </c>
      <c r="P32" s="1479">
        <f>O32*E57</f>
        <v>0</v>
      </c>
      <c r="Q32" s="1476">
        <v>90</v>
      </c>
      <c r="R32" s="1477">
        <f>SQRT(3)*R35*Q32*C57*POWER(10,-3)</f>
        <v>0</v>
      </c>
      <c r="S32" s="1478">
        <f>R32*E57</f>
        <v>0</v>
      </c>
      <c r="T32" s="1476">
        <v>90</v>
      </c>
      <c r="U32" s="1477" t="e">
        <f>SQRT(3)*U35*T32*O57*POWER(10,-3)</f>
        <v>#VALUE!</v>
      </c>
      <c r="V32" s="1478" t="e">
        <f>U32*Q57</f>
        <v>#VALUE!</v>
      </c>
      <c r="W32" s="1476">
        <v>90</v>
      </c>
      <c r="X32" s="1477" t="e">
        <f>SQRT(3)*X35*W32*O57*POWER(10,-3)</f>
        <v>#VALUE!</v>
      </c>
      <c r="Y32" s="1479" t="e">
        <f>X32*Q57</f>
        <v>#VALUE!</v>
      </c>
      <c r="Z32" s="1476">
        <v>90</v>
      </c>
      <c r="AA32" s="1477" t="e">
        <f>SQRT(3)*AA35*Z32*O57*POWER(10,-3)</f>
        <v>#VALUE!</v>
      </c>
      <c r="AB32" s="1479" t="e">
        <f>AA32*Q57</f>
        <v>#VALUE!</v>
      </c>
      <c r="AC32" s="1476">
        <v>90</v>
      </c>
      <c r="AD32" s="1477" t="e">
        <f>SQRT(3)*AD35*AC32*O57*POWER(10,-3)</f>
        <v>#VALUE!</v>
      </c>
      <c r="AE32" s="1478" t="e">
        <f>AD32*Q57</f>
        <v>#VALUE!</v>
      </c>
      <c r="AF32" s="1476">
        <v>90</v>
      </c>
      <c r="AG32" s="1477" t="e">
        <f>SQRT(3)*AG35*AF32*AA57*POWER(10,-3)</f>
        <v>#VALUE!</v>
      </c>
      <c r="AH32" s="1478" t="e">
        <f>AG32*AC57</f>
        <v>#VALUE!</v>
      </c>
      <c r="AI32" s="1476">
        <v>90</v>
      </c>
      <c r="AJ32" s="1477" t="e">
        <f>SQRT(3)*AJ35*AI32*AA57*POWER(10,-3)</f>
        <v>#VALUE!</v>
      </c>
      <c r="AK32" s="1479" t="e">
        <f>AJ32*AC57</f>
        <v>#VALUE!</v>
      </c>
      <c r="AL32" s="1476">
        <v>90</v>
      </c>
      <c r="AM32" s="1477" t="e">
        <f>SQRT(3)*AM35*AL32*AA57*POWER(10,-3)</f>
        <v>#VALUE!</v>
      </c>
      <c r="AN32" s="1479" t="e">
        <f>AM32*AC57</f>
        <v>#VALUE!</v>
      </c>
      <c r="AO32" s="1476">
        <v>90</v>
      </c>
      <c r="AP32" s="1477" t="e">
        <f>SQRT(3)*AP35*AO32*AA57*POWER(10,-3)</f>
        <v>#VALUE!</v>
      </c>
      <c r="AQ32" s="1478" t="e">
        <f>AP32*AC57</f>
        <v>#VALUE!</v>
      </c>
      <c r="AR32" s="1476">
        <v>90</v>
      </c>
      <c r="AS32" s="1477" t="e">
        <f>SQRT(3)*AS35*AR32*AM57*POWER(10,-3)</f>
        <v>#VALUE!</v>
      </c>
      <c r="AT32" s="1478" t="e">
        <f>AS32*AO57</f>
        <v>#VALUE!</v>
      </c>
      <c r="AU32" s="1476">
        <v>90</v>
      </c>
      <c r="AV32" s="1477" t="e">
        <f>SQRT(3)*AV35*AU32*AM57*POWER(10,-3)</f>
        <v>#VALUE!</v>
      </c>
      <c r="AW32" s="1479" t="e">
        <f>AV32*AO57</f>
        <v>#VALUE!</v>
      </c>
      <c r="AX32" s="1476">
        <v>90</v>
      </c>
      <c r="AY32" s="1477" t="e">
        <f>SQRT(3)*AY35*AX32*AM57*POWER(10,-3)</f>
        <v>#VALUE!</v>
      </c>
      <c r="AZ32" s="1479" t="e">
        <f>AY32*AO57</f>
        <v>#VALUE!</v>
      </c>
      <c r="BA32" s="1476">
        <v>90</v>
      </c>
      <c r="BB32" s="1477" t="e">
        <f>SQRT(3)*BB35*BA32*AM57*POWER(10,-3)</f>
        <v>#VALUE!</v>
      </c>
      <c r="BC32" s="1478" t="e">
        <f>BB32*AO57</f>
        <v>#VALUE!</v>
      </c>
      <c r="BD32" s="1476">
        <v>90</v>
      </c>
      <c r="BE32" s="1477" t="e">
        <f>SQRT(3)*BE35*BD32*AY57*POWER(10,-3)</f>
        <v>#VALUE!</v>
      </c>
      <c r="BF32" s="1478" t="e">
        <f>BE32*BA57</f>
        <v>#VALUE!</v>
      </c>
      <c r="BG32" s="1476">
        <v>90</v>
      </c>
      <c r="BH32" s="1477" t="e">
        <f>SQRT(3)*BH35*BG32*AY57*POWER(10,-3)</f>
        <v>#VALUE!</v>
      </c>
      <c r="BI32" s="1479" t="e">
        <f>BH32*BA57</f>
        <v>#VALUE!</v>
      </c>
      <c r="BJ32" s="1476">
        <v>90</v>
      </c>
      <c r="BK32" s="1477" t="e">
        <f>SQRT(3)*BK35*BJ32*AY57*POWER(10,-3)</f>
        <v>#VALUE!</v>
      </c>
      <c r="BL32" s="1479" t="e">
        <f>BK32*BA57</f>
        <v>#VALUE!</v>
      </c>
      <c r="BM32" s="1476">
        <v>90</v>
      </c>
      <c r="BN32" s="1477" t="e">
        <f>SQRT(3)*BN35*BM32*AY57*POWER(10,-3)</f>
        <v>#VALUE!</v>
      </c>
      <c r="BO32" s="1478" t="e">
        <f>BN32*BA57</f>
        <v>#VALUE!</v>
      </c>
      <c r="BP32" s="1476">
        <v>90</v>
      </c>
      <c r="BQ32" s="1477" t="e">
        <f>SQRT(3)*BQ35*BP32*BK57*POWER(10,-3)</f>
        <v>#VALUE!</v>
      </c>
      <c r="BR32" s="1478" t="e">
        <f>BQ32*BM57</f>
        <v>#VALUE!</v>
      </c>
      <c r="BS32" s="1476">
        <v>90</v>
      </c>
      <c r="BT32" s="1477" t="e">
        <f>SQRT(3)*BT35*BS32*BK57*POWER(10,-3)</f>
        <v>#VALUE!</v>
      </c>
      <c r="BU32" s="1479" t="e">
        <f>BT32*BM57</f>
        <v>#VALUE!</v>
      </c>
      <c r="BV32" s="1476">
        <v>90</v>
      </c>
      <c r="BW32" s="1477" t="e">
        <f>SQRT(3)*BW35*BV32*BK57*POWER(10,-3)</f>
        <v>#VALUE!</v>
      </c>
      <c r="BX32" s="1479" t="e">
        <f>BW32*BM57</f>
        <v>#VALUE!</v>
      </c>
      <c r="BY32" s="1476">
        <v>90</v>
      </c>
      <c r="BZ32" s="1477" t="e">
        <f>SQRT(3)*BZ35*BY32*BK57*POWER(10,-3)</f>
        <v>#VALUE!</v>
      </c>
      <c r="CA32" s="1478" t="e">
        <f>BZ32*BM57</f>
        <v>#VALUE!</v>
      </c>
    </row>
    <row r="33" spans="1:79" ht="13.5" hidden="1" thickBot="1" x14ac:dyDescent="0.25">
      <c r="A33" s="1405"/>
      <c r="B33" s="1404"/>
      <c r="C33" s="1474"/>
      <c r="D33" s="1444"/>
      <c r="E33" s="1445"/>
      <c r="F33" s="656"/>
      <c r="G33" s="1480"/>
      <c r="H33" s="1481">
        <v>480</v>
      </c>
      <c r="I33" s="1477">
        <f>SQRT(3)*I36*H33*C55*POWER(10,-3)</f>
        <v>0</v>
      </c>
      <c r="J33" s="1478">
        <f>I33*E55</f>
        <v>0</v>
      </c>
      <c r="K33" s="1481">
        <v>480</v>
      </c>
      <c r="L33" s="1477">
        <f>SQRT(3)*L36*K33*C55*POWER(10,-3)</f>
        <v>0</v>
      </c>
      <c r="M33" s="1479">
        <f>L33*E55</f>
        <v>0</v>
      </c>
      <c r="N33" s="1481">
        <v>480</v>
      </c>
      <c r="O33" s="1477">
        <f>SQRT(3)*O36*N33*C55*POWER(10,-3)</f>
        <v>0</v>
      </c>
      <c r="P33" s="1479">
        <f>O33*E55</f>
        <v>0</v>
      </c>
      <c r="Q33" s="1481">
        <v>480</v>
      </c>
      <c r="R33" s="1477">
        <f>SQRT(3)*R36*Q33*C55*POWER(10,-3)</f>
        <v>0</v>
      </c>
      <c r="S33" s="1478">
        <f>R33*E55</f>
        <v>0</v>
      </c>
      <c r="T33" s="1481">
        <v>480</v>
      </c>
      <c r="U33" s="1477">
        <f>SQRT(3)*U36*T33*O55*POWER(10,-3)</f>
        <v>0</v>
      </c>
      <c r="V33" s="1478">
        <f>U33*Q55</f>
        <v>0</v>
      </c>
      <c r="W33" s="1481">
        <v>480</v>
      </c>
      <c r="X33" s="1477">
        <f>SQRT(3)*X36*W33*O55*POWER(10,-3)</f>
        <v>0</v>
      </c>
      <c r="Y33" s="1479">
        <f>X33*Q55</f>
        <v>0</v>
      </c>
      <c r="Z33" s="1481">
        <v>480</v>
      </c>
      <c r="AA33" s="1477">
        <f>SQRT(3)*AA36*Z33*O55*POWER(10,-3)</f>
        <v>0</v>
      </c>
      <c r="AB33" s="1479">
        <f>AA33*Q55</f>
        <v>0</v>
      </c>
      <c r="AC33" s="1481">
        <v>480</v>
      </c>
      <c r="AD33" s="1477">
        <f>SQRT(3)*AD36*AC33*O55*POWER(10,-3)</f>
        <v>0</v>
      </c>
      <c r="AE33" s="1478">
        <f>AD33*Q55</f>
        <v>0</v>
      </c>
      <c r="AF33" s="1481">
        <v>480</v>
      </c>
      <c r="AG33" s="1477">
        <f>SQRT(3)*AG36*AF33*AA55*POWER(10,-3)</f>
        <v>0</v>
      </c>
      <c r="AH33" s="1478">
        <f>AG33*AC55</f>
        <v>0</v>
      </c>
      <c r="AI33" s="1481">
        <v>480</v>
      </c>
      <c r="AJ33" s="1477">
        <f>SQRT(3)*AJ36*AI33*AA55*POWER(10,-3)</f>
        <v>0</v>
      </c>
      <c r="AK33" s="1479">
        <f>AJ33*AC55</f>
        <v>0</v>
      </c>
      <c r="AL33" s="1481">
        <v>480</v>
      </c>
      <c r="AM33" s="1477">
        <f>SQRT(3)*AM36*AL33*AA55*POWER(10,-3)</f>
        <v>0</v>
      </c>
      <c r="AN33" s="1479">
        <f>AM33*AC55</f>
        <v>0</v>
      </c>
      <c r="AO33" s="1481">
        <v>480</v>
      </c>
      <c r="AP33" s="1477">
        <f>SQRT(3)*AP36*AO33*AA55*POWER(10,-3)</f>
        <v>0</v>
      </c>
      <c r="AQ33" s="1478">
        <f>AP33*AC55</f>
        <v>0</v>
      </c>
      <c r="AR33" s="1481">
        <v>480</v>
      </c>
      <c r="AS33" s="1477">
        <f>SQRT(3)*AS36*AR33*AM55*POWER(10,-3)</f>
        <v>0</v>
      </c>
      <c r="AT33" s="1478">
        <f>AS33*AO55</f>
        <v>0</v>
      </c>
      <c r="AU33" s="1481">
        <v>480</v>
      </c>
      <c r="AV33" s="1477">
        <f>SQRT(3)*AV36*AU33*AM55*POWER(10,-3)</f>
        <v>0</v>
      </c>
      <c r="AW33" s="1479">
        <f>AV33*AO55</f>
        <v>0</v>
      </c>
      <c r="AX33" s="1481">
        <v>480</v>
      </c>
      <c r="AY33" s="1477">
        <f>SQRT(3)*AY36*AX33*AM55*POWER(10,-3)</f>
        <v>0</v>
      </c>
      <c r="AZ33" s="1479">
        <f>AY33*AO55</f>
        <v>0</v>
      </c>
      <c r="BA33" s="1481">
        <v>480</v>
      </c>
      <c r="BB33" s="1477">
        <f>SQRT(3)*BB36*BA33*AM55*POWER(10,-3)</f>
        <v>0</v>
      </c>
      <c r="BC33" s="1478">
        <f>BB33*AO55</f>
        <v>0</v>
      </c>
      <c r="BD33" s="1481">
        <v>480</v>
      </c>
      <c r="BE33" s="1477">
        <f>SQRT(3)*BE36*BD33*AY55*POWER(10,-3)</f>
        <v>0</v>
      </c>
      <c r="BF33" s="1478">
        <f>BE33*BA55</f>
        <v>0</v>
      </c>
      <c r="BG33" s="1481">
        <v>480</v>
      </c>
      <c r="BH33" s="1477">
        <f>SQRT(3)*BH36*BG33*AY55*POWER(10,-3)</f>
        <v>0</v>
      </c>
      <c r="BI33" s="1479">
        <f>BH33*BA55</f>
        <v>0</v>
      </c>
      <c r="BJ33" s="1481">
        <v>480</v>
      </c>
      <c r="BK33" s="1477">
        <f>SQRT(3)*BK36*BJ33*AY55*POWER(10,-3)</f>
        <v>0</v>
      </c>
      <c r="BL33" s="1479">
        <f>BK33*BA55</f>
        <v>0</v>
      </c>
      <c r="BM33" s="1481">
        <v>480</v>
      </c>
      <c r="BN33" s="1477">
        <f>SQRT(3)*BN36*BM33*AY55*POWER(10,-3)</f>
        <v>0</v>
      </c>
      <c r="BO33" s="1478">
        <f>BN33*BA55</f>
        <v>0</v>
      </c>
      <c r="BP33" s="1481">
        <v>480</v>
      </c>
      <c r="BQ33" s="1477">
        <f>SQRT(3)*BQ36*BP33*BK55*POWER(10,-3)</f>
        <v>0</v>
      </c>
      <c r="BR33" s="1478">
        <f>BQ33*BM55</f>
        <v>0</v>
      </c>
      <c r="BS33" s="1481">
        <v>480</v>
      </c>
      <c r="BT33" s="1477">
        <f>SQRT(3)*BT36*BS33*BK55*POWER(10,-3)</f>
        <v>0</v>
      </c>
      <c r="BU33" s="1479">
        <f>BT33*BM55</f>
        <v>0</v>
      </c>
      <c r="BV33" s="1481">
        <v>480</v>
      </c>
      <c r="BW33" s="1477">
        <f>SQRT(3)*BW36*BV33*BK55*POWER(10,-3)</f>
        <v>0</v>
      </c>
      <c r="BX33" s="1479">
        <f>BW33*BM55</f>
        <v>0</v>
      </c>
      <c r="BY33" s="1481">
        <v>480</v>
      </c>
      <c r="BZ33" s="1477">
        <f>SQRT(3)*BZ36*BY33*BK55*POWER(10,-3)</f>
        <v>0</v>
      </c>
      <c r="CA33" s="1478">
        <f>BZ33*BM55</f>
        <v>0</v>
      </c>
    </row>
    <row r="34" spans="1:79" ht="13.5" hidden="1" thickBot="1" x14ac:dyDescent="0.25">
      <c r="A34" s="1403"/>
      <c r="B34" s="1404" t="s">
        <v>91</v>
      </c>
      <c r="C34" s="1482">
        <v>16</v>
      </c>
      <c r="D34" s="1369"/>
      <c r="E34" s="1399"/>
      <c r="F34" s="1469" t="s">
        <v>222</v>
      </c>
      <c r="G34" s="1483"/>
      <c r="H34" s="1484"/>
      <c r="I34" s="1463"/>
      <c r="J34" s="1470"/>
      <c r="K34" s="1484"/>
      <c r="L34" s="1463"/>
      <c r="M34" s="1470"/>
      <c r="N34" s="1484"/>
      <c r="O34" s="1463"/>
      <c r="P34" s="1470"/>
      <c r="Q34" s="1484"/>
      <c r="R34" s="1463"/>
      <c r="S34" s="1470"/>
      <c r="T34" s="1484"/>
      <c r="U34" s="1463"/>
      <c r="V34" s="1470"/>
      <c r="W34" s="1484"/>
      <c r="X34" s="1463"/>
      <c r="Y34" s="1470"/>
      <c r="Z34" s="1484"/>
      <c r="AA34" s="1463"/>
      <c r="AB34" s="1470"/>
      <c r="AC34" s="1484"/>
      <c r="AD34" s="1463"/>
      <c r="AE34" s="1470"/>
      <c r="AF34" s="1484"/>
      <c r="AG34" s="1463"/>
      <c r="AH34" s="1470"/>
      <c r="AI34" s="1484"/>
      <c r="AJ34" s="1463"/>
      <c r="AK34" s="1470"/>
      <c r="AL34" s="1484"/>
      <c r="AM34" s="1463"/>
      <c r="AN34" s="1470"/>
      <c r="AO34" s="1484"/>
      <c r="AP34" s="1463"/>
      <c r="AQ34" s="1470"/>
      <c r="AR34" s="1484"/>
      <c r="AS34" s="1463"/>
      <c r="AT34" s="1470"/>
      <c r="AU34" s="1484"/>
      <c r="AV34" s="1463"/>
      <c r="AW34" s="1470"/>
      <c r="AX34" s="1484"/>
      <c r="AY34" s="1463"/>
      <c r="AZ34" s="1470"/>
      <c r="BA34" s="1484"/>
      <c r="BB34" s="1463"/>
      <c r="BC34" s="1470"/>
      <c r="BD34" s="1484"/>
      <c r="BE34" s="1463"/>
      <c r="BF34" s="1470"/>
      <c r="BG34" s="1484"/>
      <c r="BH34" s="1463"/>
      <c r="BI34" s="1470"/>
      <c r="BJ34" s="1484"/>
      <c r="BK34" s="1463"/>
      <c r="BL34" s="1470"/>
      <c r="BM34" s="1484"/>
      <c r="BN34" s="1463"/>
      <c r="BO34" s="1470"/>
      <c r="BP34" s="1484"/>
      <c r="BQ34" s="1463"/>
      <c r="BR34" s="1470"/>
      <c r="BS34" s="1484"/>
      <c r="BT34" s="1463"/>
      <c r="BU34" s="1470"/>
      <c r="BV34" s="1484"/>
      <c r="BW34" s="1463"/>
      <c r="BX34" s="1470"/>
      <c r="BY34" s="1484"/>
      <c r="BZ34" s="1463"/>
      <c r="CA34" s="1470"/>
    </row>
    <row r="35" spans="1:79" ht="13.5" hidden="1" thickBot="1" x14ac:dyDescent="0.25">
      <c r="A35" s="1403"/>
      <c r="B35" s="1411"/>
      <c r="C35" s="1482"/>
      <c r="D35" s="1405" t="s">
        <v>28</v>
      </c>
      <c r="E35" s="1404"/>
      <c r="F35" s="1485" t="s">
        <v>369</v>
      </c>
      <c r="G35" s="1483"/>
      <c r="H35" s="1486"/>
      <c r="I35" s="1487">
        <v>37</v>
      </c>
      <c r="J35" s="1488"/>
      <c r="K35" s="1438"/>
      <c r="L35" s="1487">
        <v>37</v>
      </c>
      <c r="M35" s="1488"/>
      <c r="N35" s="1438"/>
      <c r="O35" s="1487">
        <v>37</v>
      </c>
      <c r="P35" s="1488"/>
      <c r="Q35" s="1438"/>
      <c r="R35" s="1487">
        <v>37</v>
      </c>
      <c r="S35" s="1488"/>
      <c r="T35" s="1486"/>
      <c r="U35" s="1487">
        <v>37</v>
      </c>
      <c r="V35" s="1488"/>
      <c r="W35" s="1438"/>
      <c r="X35" s="1487">
        <v>37</v>
      </c>
      <c r="Y35" s="1488"/>
      <c r="Z35" s="1438"/>
      <c r="AA35" s="1487">
        <v>37</v>
      </c>
      <c r="AB35" s="1488"/>
      <c r="AC35" s="1438"/>
      <c r="AD35" s="1487">
        <v>37</v>
      </c>
      <c r="AE35" s="1488"/>
      <c r="AF35" s="1486"/>
      <c r="AG35" s="1487">
        <v>37</v>
      </c>
      <c r="AH35" s="1488"/>
      <c r="AI35" s="1438"/>
      <c r="AJ35" s="1487">
        <v>37</v>
      </c>
      <c r="AK35" s="1488"/>
      <c r="AL35" s="1438"/>
      <c r="AM35" s="1487">
        <v>37</v>
      </c>
      <c r="AN35" s="1488"/>
      <c r="AO35" s="1438"/>
      <c r="AP35" s="1487">
        <v>37</v>
      </c>
      <c r="AQ35" s="1488"/>
      <c r="AR35" s="1486"/>
      <c r="AS35" s="1487">
        <v>37</v>
      </c>
      <c r="AT35" s="1488"/>
      <c r="AU35" s="1438"/>
      <c r="AV35" s="1487">
        <v>37</v>
      </c>
      <c r="AW35" s="1488"/>
      <c r="AX35" s="1438"/>
      <c r="AY35" s="1487">
        <v>37</v>
      </c>
      <c r="AZ35" s="1488"/>
      <c r="BA35" s="1438"/>
      <c r="BB35" s="1487">
        <v>37</v>
      </c>
      <c r="BC35" s="1488"/>
      <c r="BD35" s="1486"/>
      <c r="BE35" s="1487">
        <v>37</v>
      </c>
      <c r="BF35" s="1488"/>
      <c r="BG35" s="1438"/>
      <c r="BH35" s="1487">
        <v>37</v>
      </c>
      <c r="BI35" s="1488"/>
      <c r="BJ35" s="1438"/>
      <c r="BK35" s="1487">
        <v>37</v>
      </c>
      <c r="BL35" s="1488"/>
      <c r="BM35" s="1438"/>
      <c r="BN35" s="1487">
        <v>37</v>
      </c>
      <c r="BO35" s="1488"/>
      <c r="BP35" s="1486"/>
      <c r="BQ35" s="1487">
        <v>37</v>
      </c>
      <c r="BR35" s="1488"/>
      <c r="BS35" s="1438"/>
      <c r="BT35" s="1487">
        <v>37</v>
      </c>
      <c r="BU35" s="1488"/>
      <c r="BV35" s="1438"/>
      <c r="BW35" s="1487">
        <v>37</v>
      </c>
      <c r="BX35" s="1488"/>
      <c r="BY35" s="1438"/>
      <c r="BZ35" s="1487">
        <v>37</v>
      </c>
      <c r="CA35" s="1488"/>
    </row>
    <row r="36" spans="1:79" ht="13.5" hidden="1" thickBot="1" x14ac:dyDescent="0.25">
      <c r="A36" s="1403"/>
      <c r="B36" s="1416"/>
      <c r="C36" s="1482"/>
      <c r="D36" s="1444"/>
      <c r="E36" s="1445"/>
      <c r="F36" s="1475" t="s">
        <v>223</v>
      </c>
      <c r="G36" s="656"/>
      <c r="H36" s="1489"/>
      <c r="I36" s="1490">
        <v>10.5</v>
      </c>
      <c r="J36" s="1491"/>
      <c r="K36" s="1492"/>
      <c r="L36" s="1490">
        <v>10.5</v>
      </c>
      <c r="M36" s="1491"/>
      <c r="N36" s="1492"/>
      <c r="O36" s="1490">
        <v>10.5</v>
      </c>
      <c r="P36" s="1491"/>
      <c r="Q36" s="1492"/>
      <c r="R36" s="1490">
        <v>10.5</v>
      </c>
      <c r="S36" s="1491"/>
      <c r="T36" s="1489"/>
      <c r="U36" s="1490">
        <v>10.5</v>
      </c>
      <c r="V36" s="1491"/>
      <c r="W36" s="1492"/>
      <c r="X36" s="1490">
        <v>10.5</v>
      </c>
      <c r="Y36" s="1491"/>
      <c r="Z36" s="1492"/>
      <c r="AA36" s="1490">
        <v>10.5</v>
      </c>
      <c r="AB36" s="1491"/>
      <c r="AC36" s="1492"/>
      <c r="AD36" s="1490">
        <v>10.5</v>
      </c>
      <c r="AE36" s="1491"/>
      <c r="AF36" s="1489"/>
      <c r="AG36" s="1490">
        <v>10.5</v>
      </c>
      <c r="AH36" s="1491"/>
      <c r="AI36" s="1492"/>
      <c r="AJ36" s="1490">
        <v>10.5</v>
      </c>
      <c r="AK36" s="1491"/>
      <c r="AL36" s="1492"/>
      <c r="AM36" s="1490">
        <v>10.5</v>
      </c>
      <c r="AN36" s="1491"/>
      <c r="AO36" s="1492"/>
      <c r="AP36" s="1490">
        <v>10.5</v>
      </c>
      <c r="AQ36" s="1491"/>
      <c r="AR36" s="1489"/>
      <c r="AS36" s="1490">
        <v>10.5</v>
      </c>
      <c r="AT36" s="1491"/>
      <c r="AU36" s="1492"/>
      <c r="AV36" s="1490">
        <v>10.5</v>
      </c>
      <c r="AW36" s="1491"/>
      <c r="AX36" s="1492"/>
      <c r="AY36" s="1490">
        <v>10.5</v>
      </c>
      <c r="AZ36" s="1491"/>
      <c r="BA36" s="1492"/>
      <c r="BB36" s="1490">
        <v>10.5</v>
      </c>
      <c r="BC36" s="1491"/>
      <c r="BD36" s="1489"/>
      <c r="BE36" s="1490">
        <v>10.5</v>
      </c>
      <c r="BF36" s="1491"/>
      <c r="BG36" s="1492"/>
      <c r="BH36" s="1490">
        <v>10.5</v>
      </c>
      <c r="BI36" s="1491"/>
      <c r="BJ36" s="1492"/>
      <c r="BK36" s="1490">
        <v>10.5</v>
      </c>
      <c r="BL36" s="1491"/>
      <c r="BM36" s="1492"/>
      <c r="BN36" s="1490">
        <v>10.5</v>
      </c>
      <c r="BO36" s="1491"/>
      <c r="BP36" s="1489"/>
      <c r="BQ36" s="1490">
        <v>10.5</v>
      </c>
      <c r="BR36" s="1491"/>
      <c r="BS36" s="1492"/>
      <c r="BT36" s="1490">
        <v>10.5</v>
      </c>
      <c r="BU36" s="1491"/>
      <c r="BV36" s="1492"/>
      <c r="BW36" s="1490">
        <v>10.5</v>
      </c>
      <c r="BX36" s="1491"/>
      <c r="BY36" s="1492"/>
      <c r="BZ36" s="1490">
        <v>10.5</v>
      </c>
      <c r="CA36" s="1491"/>
    </row>
    <row r="37" spans="1:79" ht="13.5" hidden="1" thickBot="1" x14ac:dyDescent="0.25">
      <c r="A37" s="1403"/>
      <c r="B37" s="1404"/>
      <c r="C37" s="1474"/>
      <c r="D37" s="1493" t="s">
        <v>370</v>
      </c>
      <c r="E37" s="1398"/>
      <c r="F37" s="1398"/>
      <c r="G37" s="1398"/>
      <c r="H37" s="1369"/>
      <c r="I37" s="1398">
        <v>2</v>
      </c>
      <c r="J37" s="1399"/>
      <c r="K37" s="1494"/>
      <c r="L37" s="1398">
        <v>2</v>
      </c>
      <c r="M37" s="1399"/>
      <c r="N37" s="1494"/>
      <c r="O37" s="1398">
        <v>2</v>
      </c>
      <c r="P37" s="1399"/>
      <c r="Q37" s="1494"/>
      <c r="R37" s="1398">
        <v>2</v>
      </c>
      <c r="S37" s="1399"/>
      <c r="T37" s="1369"/>
      <c r="U37" s="1398">
        <v>2</v>
      </c>
      <c r="V37" s="1399"/>
      <c r="W37" s="1494"/>
      <c r="X37" s="1398">
        <v>2</v>
      </c>
      <c r="Y37" s="1399"/>
      <c r="Z37" s="1494"/>
      <c r="AA37" s="1398">
        <v>2</v>
      </c>
      <c r="AB37" s="1399"/>
      <c r="AC37" s="1494"/>
      <c r="AD37" s="1398">
        <v>2</v>
      </c>
      <c r="AE37" s="1399"/>
      <c r="AF37" s="1369"/>
      <c r="AG37" s="1398">
        <v>2</v>
      </c>
      <c r="AH37" s="1399"/>
      <c r="AI37" s="1494"/>
      <c r="AJ37" s="1398">
        <v>2</v>
      </c>
      <c r="AK37" s="1399"/>
      <c r="AL37" s="1494"/>
      <c r="AM37" s="1398">
        <v>2</v>
      </c>
      <c r="AN37" s="1399"/>
      <c r="AO37" s="1494"/>
      <c r="AP37" s="1398">
        <v>2</v>
      </c>
      <c r="AQ37" s="1399"/>
      <c r="AR37" s="1369"/>
      <c r="AS37" s="1398">
        <v>2</v>
      </c>
      <c r="AT37" s="1399"/>
      <c r="AU37" s="1494"/>
      <c r="AV37" s="1398">
        <v>2</v>
      </c>
      <c r="AW37" s="1399"/>
      <c r="AX37" s="1494"/>
      <c r="AY37" s="1398">
        <v>2</v>
      </c>
      <c r="AZ37" s="1399"/>
      <c r="BA37" s="1494"/>
      <c r="BB37" s="1398">
        <v>2</v>
      </c>
      <c r="BC37" s="1399"/>
      <c r="BD37" s="1369"/>
      <c r="BE37" s="1398">
        <v>2</v>
      </c>
      <c r="BF37" s="1399"/>
      <c r="BG37" s="1494"/>
      <c r="BH37" s="1398">
        <v>2</v>
      </c>
      <c r="BI37" s="1399"/>
      <c r="BJ37" s="1494"/>
      <c r="BK37" s="1398">
        <v>2</v>
      </c>
      <c r="BL37" s="1399"/>
      <c r="BM37" s="1494"/>
      <c r="BN37" s="1398">
        <v>2</v>
      </c>
      <c r="BO37" s="1399"/>
      <c r="BP37" s="1369"/>
      <c r="BQ37" s="1398">
        <v>2</v>
      </c>
      <c r="BR37" s="1399"/>
      <c r="BS37" s="1494"/>
      <c r="BT37" s="1398">
        <v>2</v>
      </c>
      <c r="BU37" s="1399"/>
      <c r="BV37" s="1494"/>
      <c r="BW37" s="1398">
        <v>2</v>
      </c>
      <c r="BX37" s="1399"/>
      <c r="BY37" s="1494"/>
      <c r="BZ37" s="1398">
        <v>2</v>
      </c>
      <c r="CA37" s="1399"/>
    </row>
    <row r="38" spans="1:79" ht="14.25" x14ac:dyDescent="0.2">
      <c r="A38" s="1369" t="s">
        <v>292</v>
      </c>
      <c r="B38" s="1399"/>
      <c r="C38" s="1468"/>
      <c r="D38" s="1369"/>
      <c r="E38" s="1399"/>
      <c r="F38" s="1369"/>
      <c r="G38" s="1398"/>
      <c r="H38" s="1495"/>
      <c r="I38" s="1496"/>
      <c r="J38" s="1048"/>
      <c r="K38" s="1497"/>
      <c r="L38" s="1496"/>
      <c r="M38" s="1498"/>
      <c r="N38" s="1495"/>
      <c r="O38" s="1499"/>
      <c r="P38" s="1498"/>
      <c r="Q38" s="1495"/>
      <c r="R38" s="1499"/>
      <c r="S38" s="1498"/>
      <c r="T38" s="1495"/>
      <c r="U38" s="1499"/>
      <c r="V38" s="1498"/>
      <c r="W38" s="1495"/>
      <c r="X38" s="1499"/>
      <c r="Y38" s="1500"/>
      <c r="Z38" s="1495"/>
      <c r="AA38" s="1499"/>
      <c r="AB38" s="1498"/>
      <c r="AC38" s="1495"/>
      <c r="AD38" s="1499"/>
      <c r="AE38" s="1498"/>
      <c r="AF38" s="1495"/>
      <c r="AG38" s="1499"/>
      <c r="AH38" s="1498"/>
      <c r="AI38" s="1495"/>
      <c r="AJ38" s="1499"/>
      <c r="AK38" s="1498"/>
      <c r="AL38" s="1495"/>
      <c r="AM38" s="1499"/>
      <c r="AN38" s="1498"/>
      <c r="AO38" s="1495"/>
      <c r="AP38" s="1499"/>
      <c r="AQ38" s="1498"/>
      <c r="AR38" s="1495"/>
      <c r="AS38" s="1499"/>
      <c r="AT38" s="1498"/>
      <c r="AU38" s="1495"/>
      <c r="AV38" s="1499"/>
      <c r="AW38" s="1498"/>
      <c r="AX38" s="1495"/>
      <c r="AY38" s="1499"/>
      <c r="AZ38" s="1498"/>
      <c r="BA38" s="1495"/>
      <c r="BB38" s="1499"/>
      <c r="BC38" s="1498"/>
      <c r="BD38" s="1495"/>
      <c r="BE38" s="1499"/>
      <c r="BF38" s="1498"/>
      <c r="BG38" s="1495"/>
      <c r="BH38" s="1499"/>
      <c r="BI38" s="1498"/>
      <c r="BJ38" s="1495"/>
      <c r="BK38" s="1499"/>
      <c r="BL38" s="1498"/>
      <c r="BM38" s="1495"/>
      <c r="BN38" s="1499"/>
      <c r="BO38" s="1498"/>
      <c r="BP38" s="1495"/>
      <c r="BQ38" s="1499"/>
      <c r="BR38" s="1498"/>
      <c r="BS38" s="1495"/>
      <c r="BT38" s="1499"/>
      <c r="BU38" s="1498"/>
      <c r="BV38" s="1495"/>
      <c r="BW38" s="1499"/>
      <c r="BX38" s="1498"/>
      <c r="BY38" s="1495"/>
      <c r="BZ38" s="1501"/>
      <c r="CA38" s="1502"/>
    </row>
    <row r="39" spans="1:79" ht="14.25" x14ac:dyDescent="0.2">
      <c r="A39" s="1405"/>
      <c r="B39" s="1404"/>
      <c r="C39" s="1474"/>
      <c r="D39" s="1405" t="s">
        <v>24</v>
      </c>
      <c r="E39" s="1404"/>
      <c r="F39" s="770" t="s">
        <v>371</v>
      </c>
      <c r="G39" s="656"/>
      <c r="H39" s="1503">
        <v>60</v>
      </c>
      <c r="I39" s="1504"/>
      <c r="J39" s="1505"/>
      <c r="K39" s="1506">
        <v>60</v>
      </c>
      <c r="L39" s="1504"/>
      <c r="M39" s="1507"/>
      <c r="N39" s="1503">
        <v>60</v>
      </c>
      <c r="O39" s="1508"/>
      <c r="P39" s="1509"/>
      <c r="Q39" s="1503">
        <v>60</v>
      </c>
      <c r="R39" s="1508"/>
      <c r="S39" s="1509"/>
      <c r="T39" s="1503">
        <v>60</v>
      </c>
      <c r="U39" s="1508"/>
      <c r="V39" s="1509"/>
      <c r="W39" s="1503">
        <v>60</v>
      </c>
      <c r="X39" s="1508"/>
      <c r="Y39" s="1510"/>
      <c r="Z39" s="1503">
        <v>60</v>
      </c>
      <c r="AA39" s="1508"/>
      <c r="AB39" s="1509"/>
      <c r="AC39" s="1503">
        <v>60</v>
      </c>
      <c r="AD39" s="1508"/>
      <c r="AE39" s="1509"/>
      <c r="AF39" s="1503">
        <v>60</v>
      </c>
      <c r="AG39" s="1508"/>
      <c r="AH39" s="1509"/>
      <c r="AI39" s="1503">
        <v>60</v>
      </c>
      <c r="AJ39" s="1508"/>
      <c r="AK39" s="1509"/>
      <c r="AL39" s="1503">
        <v>60</v>
      </c>
      <c r="AM39" s="1508"/>
      <c r="AN39" s="1509"/>
      <c r="AO39" s="1503">
        <v>60</v>
      </c>
      <c r="AP39" s="1508"/>
      <c r="AQ39" s="1509"/>
      <c r="AR39" s="1503">
        <v>60</v>
      </c>
      <c r="AS39" s="1508"/>
      <c r="AT39" s="1509"/>
      <c r="AU39" s="1503">
        <v>60</v>
      </c>
      <c r="AV39" s="1508"/>
      <c r="AW39" s="1509"/>
      <c r="AX39" s="1503">
        <v>60</v>
      </c>
      <c r="AY39" s="1508"/>
      <c r="AZ39" s="1507"/>
      <c r="BA39" s="1503">
        <v>60</v>
      </c>
      <c r="BB39" s="1508"/>
      <c r="BC39" s="1509"/>
      <c r="BD39" s="1503">
        <v>60</v>
      </c>
      <c r="BE39" s="1508"/>
      <c r="BF39" s="1509"/>
      <c r="BG39" s="1503">
        <v>60</v>
      </c>
      <c r="BH39" s="1508"/>
      <c r="BI39" s="1509"/>
      <c r="BJ39" s="1503">
        <v>60</v>
      </c>
      <c r="BK39" s="1508"/>
      <c r="BL39" s="1509"/>
      <c r="BM39" s="1503">
        <v>60</v>
      </c>
      <c r="BN39" s="1508"/>
      <c r="BO39" s="1509"/>
      <c r="BP39" s="1503">
        <v>60</v>
      </c>
      <c r="BQ39" s="1508"/>
      <c r="BR39" s="1509"/>
      <c r="BS39" s="1503">
        <v>60</v>
      </c>
      <c r="BT39" s="1508"/>
      <c r="BU39" s="1509"/>
      <c r="BV39" s="1503">
        <v>60</v>
      </c>
      <c r="BW39" s="1508"/>
      <c r="BX39" s="1509"/>
      <c r="BY39" s="1503">
        <v>60</v>
      </c>
      <c r="BZ39" s="1511"/>
      <c r="CA39" s="1512"/>
    </row>
    <row r="40" spans="1:79" ht="14.25" x14ac:dyDescent="0.2">
      <c r="A40" s="1405"/>
      <c r="B40" s="1404"/>
      <c r="C40" s="1474"/>
      <c r="D40" s="1513"/>
      <c r="E40" s="1514"/>
      <c r="F40" s="773"/>
      <c r="G40" s="1483"/>
      <c r="H40" s="1503"/>
      <c r="I40" s="1504"/>
      <c r="J40" s="1505"/>
      <c r="K40" s="1506"/>
      <c r="L40" s="1504"/>
      <c r="M40" s="1507"/>
      <c r="N40" s="1503"/>
      <c r="O40" s="1508"/>
      <c r="P40" s="1507"/>
      <c r="Q40" s="1503"/>
      <c r="R40" s="1508"/>
      <c r="S40" s="1507"/>
      <c r="T40" s="1503"/>
      <c r="U40" s="1508"/>
      <c r="V40" s="1507"/>
      <c r="W40" s="1503"/>
      <c r="X40" s="1508"/>
      <c r="Y40" s="1515"/>
      <c r="Z40" s="1503"/>
      <c r="AA40" s="1508"/>
      <c r="AB40" s="1507"/>
      <c r="AC40" s="1503"/>
      <c r="AD40" s="1508"/>
      <c r="AE40" s="1507"/>
      <c r="AF40" s="1503"/>
      <c r="AG40" s="1508"/>
      <c r="AH40" s="1507"/>
      <c r="AI40" s="1503"/>
      <c r="AJ40" s="1508"/>
      <c r="AK40" s="1507"/>
      <c r="AL40" s="1503"/>
      <c r="AM40" s="1508"/>
      <c r="AN40" s="1507"/>
      <c r="AO40" s="1503"/>
      <c r="AP40" s="1508"/>
      <c r="AQ40" s="1507"/>
      <c r="AR40" s="1503"/>
      <c r="AS40" s="1508"/>
      <c r="AT40" s="1507"/>
      <c r="AU40" s="1503"/>
      <c r="AV40" s="1508"/>
      <c r="AW40" s="1507"/>
      <c r="AX40" s="1503"/>
      <c r="AY40" s="1508"/>
      <c r="AZ40" s="1507"/>
      <c r="BA40" s="1503"/>
      <c r="BB40" s="1508"/>
      <c r="BC40" s="1507"/>
      <c r="BD40" s="1503"/>
      <c r="BE40" s="1508"/>
      <c r="BF40" s="1507"/>
      <c r="BG40" s="1503"/>
      <c r="BH40" s="1508"/>
      <c r="BI40" s="1507"/>
      <c r="BJ40" s="1503"/>
      <c r="BK40" s="1508"/>
      <c r="BL40" s="1507"/>
      <c r="BM40" s="1503"/>
      <c r="BN40" s="1508"/>
      <c r="BO40" s="1507"/>
      <c r="BP40" s="1503"/>
      <c r="BQ40" s="1508"/>
      <c r="BR40" s="1507"/>
      <c r="BS40" s="1503"/>
      <c r="BT40" s="1508"/>
      <c r="BU40" s="1507"/>
      <c r="BV40" s="1503"/>
      <c r="BW40" s="1508"/>
      <c r="BX40" s="1507"/>
      <c r="BY40" s="1503"/>
      <c r="BZ40" s="1511"/>
      <c r="CA40" s="1516"/>
    </row>
    <row r="41" spans="1:79" x14ac:dyDescent="0.2">
      <c r="A41" s="1405"/>
      <c r="B41" s="1404" t="s">
        <v>188</v>
      </c>
      <c r="C41" s="1482">
        <v>0.25</v>
      </c>
      <c r="D41" s="1405"/>
      <c r="E41" s="1404"/>
      <c r="F41" s="770"/>
      <c r="G41" s="656"/>
      <c r="H41" s="1517"/>
      <c r="I41" s="1518"/>
      <c r="J41" s="1518"/>
      <c r="K41" s="1518"/>
      <c r="L41" s="1518"/>
      <c r="M41" s="1518"/>
      <c r="N41" s="1518"/>
      <c r="O41" s="1518"/>
      <c r="P41" s="1518"/>
      <c r="Q41" s="1518"/>
      <c r="R41" s="1518"/>
      <c r="S41" s="1518"/>
      <c r="T41" s="1518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8"/>
      <c r="AH41" s="1518"/>
      <c r="AI41" s="1518"/>
      <c r="AJ41" s="1518"/>
      <c r="AK41" s="1518"/>
      <c r="AL41" s="1518"/>
      <c r="AM41" s="1518"/>
      <c r="AN41" s="1518"/>
      <c r="AO41" s="1518"/>
      <c r="AP41" s="1518"/>
      <c r="AQ41" s="1518"/>
      <c r="AR41" s="1518"/>
      <c r="AS41" s="1518"/>
      <c r="AT41" s="1518"/>
      <c r="AU41" s="1518"/>
      <c r="AV41" s="1518"/>
      <c r="AW41" s="1518"/>
      <c r="AX41" s="1518"/>
      <c r="AY41" s="1518"/>
      <c r="AZ41" s="1518"/>
      <c r="BA41" s="1518"/>
      <c r="BB41" s="1518"/>
      <c r="BC41" s="1518"/>
      <c r="BD41" s="1518"/>
      <c r="BE41" s="1518"/>
      <c r="BF41" s="1518"/>
      <c r="BG41" s="1518"/>
      <c r="BH41" s="1518"/>
      <c r="BI41" s="1518"/>
      <c r="BJ41" s="1518"/>
      <c r="BK41" s="1518"/>
      <c r="BL41" s="1518"/>
      <c r="BM41" s="1518"/>
      <c r="BN41" s="1518"/>
      <c r="BO41" s="1518"/>
      <c r="BP41" s="1518"/>
      <c r="BQ41" s="1518"/>
      <c r="BR41" s="1518"/>
      <c r="BS41" s="1518"/>
      <c r="BT41" s="1518"/>
      <c r="BU41" s="1518"/>
      <c r="BV41" s="1518"/>
      <c r="BW41" s="1518"/>
      <c r="BX41" s="1518"/>
      <c r="BY41" s="1518"/>
      <c r="BZ41" s="1519"/>
      <c r="CA41" s="1520"/>
    </row>
    <row r="42" spans="1:79" ht="14.25" x14ac:dyDescent="0.2">
      <c r="A42" s="1405"/>
      <c r="B42" s="1404"/>
      <c r="C42" s="1474"/>
      <c r="D42" s="1405" t="s">
        <v>28</v>
      </c>
      <c r="E42" s="1404"/>
      <c r="F42" s="1405" t="s">
        <v>371</v>
      </c>
      <c r="G42" s="656"/>
      <c r="H42" s="1503">
        <v>400</v>
      </c>
      <c r="I42" s="1504">
        <v>9</v>
      </c>
      <c r="J42" s="1521">
        <v>0.1</v>
      </c>
      <c r="K42" s="1506">
        <v>400</v>
      </c>
      <c r="L42" s="1504">
        <v>9</v>
      </c>
      <c r="M42" s="1521">
        <v>0.1</v>
      </c>
      <c r="N42" s="1503">
        <v>400</v>
      </c>
      <c r="O42" s="1504">
        <v>9</v>
      </c>
      <c r="P42" s="1521">
        <v>0.1</v>
      </c>
      <c r="Q42" s="1503">
        <v>400</v>
      </c>
      <c r="R42" s="1508">
        <v>4.5</v>
      </c>
      <c r="S42" s="1521">
        <v>0.1</v>
      </c>
      <c r="T42" s="1503">
        <v>400</v>
      </c>
      <c r="U42" s="1508">
        <v>4.5</v>
      </c>
      <c r="V42" s="1521">
        <v>0.1</v>
      </c>
      <c r="W42" s="1503">
        <v>400</v>
      </c>
      <c r="X42" s="1504">
        <v>9</v>
      </c>
      <c r="Y42" s="1521">
        <v>0.1</v>
      </c>
      <c r="Z42" s="1503">
        <v>400</v>
      </c>
      <c r="AA42" s="1508">
        <v>9.9</v>
      </c>
      <c r="AB42" s="1521">
        <v>0.1</v>
      </c>
      <c r="AC42" s="1503">
        <v>400</v>
      </c>
      <c r="AD42" s="1508">
        <v>10.8</v>
      </c>
      <c r="AE42" s="1521">
        <v>0.1</v>
      </c>
      <c r="AF42" s="1503">
        <v>400</v>
      </c>
      <c r="AG42" s="1508">
        <v>6.66</v>
      </c>
      <c r="AH42" s="1521">
        <v>0.1</v>
      </c>
      <c r="AI42" s="1503">
        <v>400</v>
      </c>
      <c r="AJ42" s="1508">
        <v>6.66</v>
      </c>
      <c r="AK42" s="1521">
        <v>0.1</v>
      </c>
      <c r="AL42" s="1503">
        <v>400</v>
      </c>
      <c r="AM42" s="1508">
        <v>6.66</v>
      </c>
      <c r="AN42" s="1521">
        <v>0.1</v>
      </c>
      <c r="AO42" s="1503">
        <v>400</v>
      </c>
      <c r="AP42" s="1508">
        <v>6.66</v>
      </c>
      <c r="AQ42" s="1521">
        <v>0.1</v>
      </c>
      <c r="AR42" s="1503">
        <v>400</v>
      </c>
      <c r="AS42" s="1508">
        <v>0.36</v>
      </c>
      <c r="AT42" s="1521">
        <v>0.1</v>
      </c>
      <c r="AU42" s="1503">
        <v>400</v>
      </c>
      <c r="AV42" s="1508">
        <v>18.54</v>
      </c>
      <c r="AW42" s="1521">
        <v>0.1</v>
      </c>
      <c r="AX42" s="1503">
        <v>400</v>
      </c>
      <c r="AY42" s="1508">
        <v>10.44</v>
      </c>
      <c r="AZ42" s="1521">
        <v>0.1</v>
      </c>
      <c r="BA42" s="1503">
        <v>400</v>
      </c>
      <c r="BB42" s="1508">
        <v>5.94</v>
      </c>
      <c r="BC42" s="1521">
        <v>0.1</v>
      </c>
      <c r="BD42" s="1503">
        <v>400</v>
      </c>
      <c r="BE42" s="1508">
        <v>5.4</v>
      </c>
      <c r="BF42" s="1521">
        <v>0.1</v>
      </c>
      <c r="BG42" s="1503">
        <v>400</v>
      </c>
      <c r="BH42" s="1508">
        <v>5.4</v>
      </c>
      <c r="BI42" s="1521">
        <v>0.1</v>
      </c>
      <c r="BJ42" s="1503">
        <v>400</v>
      </c>
      <c r="BK42" s="1508">
        <v>5.58</v>
      </c>
      <c r="BL42" s="1521">
        <v>0.1</v>
      </c>
      <c r="BM42" s="1503">
        <v>400</v>
      </c>
      <c r="BN42" s="1508">
        <v>7.56</v>
      </c>
      <c r="BO42" s="1521">
        <v>0.1</v>
      </c>
      <c r="BP42" s="1503">
        <v>400</v>
      </c>
      <c r="BQ42" s="1508">
        <v>7.74</v>
      </c>
      <c r="BR42" s="1521">
        <v>0.1</v>
      </c>
      <c r="BS42" s="1503">
        <v>400</v>
      </c>
      <c r="BT42" s="1508">
        <v>7.74</v>
      </c>
      <c r="BU42" s="1521">
        <v>0.1</v>
      </c>
      <c r="BV42" s="1503">
        <v>400</v>
      </c>
      <c r="BW42" s="1508">
        <v>8.1</v>
      </c>
      <c r="BX42" s="1521">
        <v>0.1</v>
      </c>
      <c r="BY42" s="1503">
        <v>400</v>
      </c>
      <c r="BZ42" s="1511">
        <v>9.18</v>
      </c>
      <c r="CA42" s="1522">
        <v>0.1</v>
      </c>
    </row>
    <row r="43" spans="1:79" ht="15" thickBot="1" x14ac:dyDescent="0.25">
      <c r="A43" s="1444"/>
      <c r="B43" s="1445"/>
      <c r="C43" s="1523"/>
      <c r="D43" s="1444"/>
      <c r="E43" s="1445"/>
      <c r="F43" s="1444"/>
      <c r="G43" s="1390"/>
      <c r="H43" s="1524"/>
      <c r="I43" s="1525"/>
      <c r="J43" s="1526"/>
      <c r="K43" s="1527"/>
      <c r="L43" s="1525"/>
      <c r="M43" s="1528"/>
      <c r="N43" s="1524"/>
      <c r="O43" s="1529"/>
      <c r="P43" s="1528"/>
      <c r="Q43" s="1524"/>
      <c r="R43" s="1529"/>
      <c r="S43" s="1528"/>
      <c r="T43" s="1524"/>
      <c r="U43" s="1529"/>
      <c r="V43" s="1528"/>
      <c r="W43" s="1524"/>
      <c r="X43" s="1529"/>
      <c r="Y43" s="1530"/>
      <c r="Z43" s="1524"/>
      <c r="AA43" s="1529"/>
      <c r="AB43" s="1528"/>
      <c r="AC43" s="1524"/>
      <c r="AD43" s="1529"/>
      <c r="AE43" s="1528"/>
      <c r="AF43" s="1524"/>
      <c r="AG43" s="1529"/>
      <c r="AH43" s="1528"/>
      <c r="AI43" s="1524"/>
      <c r="AJ43" s="1529"/>
      <c r="AK43" s="1528"/>
      <c r="AL43" s="1524"/>
      <c r="AM43" s="1529"/>
      <c r="AN43" s="1528"/>
      <c r="AO43" s="1524"/>
      <c r="AP43" s="1529"/>
      <c r="AQ43" s="1528"/>
      <c r="AR43" s="1524"/>
      <c r="AS43" s="1529"/>
      <c r="AT43" s="1528"/>
      <c r="AU43" s="1524"/>
      <c r="AV43" s="1529"/>
      <c r="AW43" s="1528"/>
      <c r="AX43" s="1524"/>
      <c r="AY43" s="1529"/>
      <c r="AZ43" s="1528"/>
      <c r="BA43" s="1524"/>
      <c r="BB43" s="1529"/>
      <c r="BC43" s="1528"/>
      <c r="BD43" s="1524"/>
      <c r="BE43" s="1529"/>
      <c r="BF43" s="1528"/>
      <c r="BG43" s="1524"/>
      <c r="BH43" s="1529"/>
      <c r="BI43" s="1528"/>
      <c r="BJ43" s="1524"/>
      <c r="BK43" s="1529"/>
      <c r="BL43" s="1528"/>
      <c r="BM43" s="1524"/>
      <c r="BN43" s="1529"/>
      <c r="BO43" s="1528"/>
      <c r="BP43" s="1524"/>
      <c r="BQ43" s="1529"/>
      <c r="BR43" s="1528"/>
      <c r="BS43" s="1524"/>
      <c r="BT43" s="1529"/>
      <c r="BU43" s="1528"/>
      <c r="BV43" s="1524"/>
      <c r="BW43" s="1529"/>
      <c r="BX43" s="1528"/>
      <c r="BY43" s="1524"/>
      <c r="BZ43" s="1531"/>
      <c r="CA43" s="1532"/>
    </row>
    <row r="44" spans="1:79" ht="14.25" x14ac:dyDescent="0.2">
      <c r="A44" s="1369" t="s">
        <v>292</v>
      </c>
      <c r="B44" s="1399"/>
      <c r="C44" s="1468"/>
      <c r="D44" s="1369"/>
      <c r="E44" s="1399"/>
      <c r="F44" s="1369"/>
      <c r="G44" s="1398"/>
      <c r="H44" s="1533"/>
      <c r="I44" s="1534"/>
      <c r="J44" s="1535"/>
      <c r="K44" s="1536"/>
      <c r="L44" s="1534"/>
      <c r="M44" s="1537"/>
      <c r="N44" s="1533"/>
      <c r="O44" s="1538"/>
      <c r="P44" s="1537"/>
      <c r="Q44" s="1533"/>
      <c r="R44" s="1538"/>
      <c r="S44" s="1537"/>
      <c r="T44" s="1533"/>
      <c r="U44" s="1538"/>
      <c r="V44" s="1537"/>
      <c r="W44" s="1533"/>
      <c r="X44" s="1538"/>
      <c r="Y44" s="1539"/>
      <c r="Z44" s="1533"/>
      <c r="AA44" s="1538"/>
      <c r="AB44" s="1537"/>
      <c r="AC44" s="1533"/>
      <c r="AD44" s="1538"/>
      <c r="AE44" s="1537"/>
      <c r="AF44" s="1533"/>
      <c r="AG44" s="1538"/>
      <c r="AH44" s="1537"/>
      <c r="AI44" s="1533"/>
      <c r="AJ44" s="1538"/>
      <c r="AK44" s="1537"/>
      <c r="AL44" s="1533"/>
      <c r="AM44" s="1538"/>
      <c r="AN44" s="1537"/>
      <c r="AO44" s="1533"/>
      <c r="AP44" s="1538"/>
      <c r="AQ44" s="1537"/>
      <c r="AR44" s="1533"/>
      <c r="AS44" s="1538"/>
      <c r="AT44" s="1537"/>
      <c r="AU44" s="1533"/>
      <c r="AV44" s="1538"/>
      <c r="AW44" s="1537"/>
      <c r="AX44" s="1533"/>
      <c r="AY44" s="1538"/>
      <c r="AZ44" s="1537"/>
      <c r="BA44" s="1533"/>
      <c r="BB44" s="1538"/>
      <c r="BC44" s="1537"/>
      <c r="BD44" s="1533"/>
      <c r="BE44" s="1538"/>
      <c r="BF44" s="1537"/>
      <c r="BG44" s="1533"/>
      <c r="BH44" s="1538"/>
      <c r="BI44" s="1537"/>
      <c r="BJ44" s="1533"/>
      <c r="BK44" s="1538"/>
      <c r="BL44" s="1537"/>
      <c r="BM44" s="1533"/>
      <c r="BN44" s="1538"/>
      <c r="BO44" s="1537"/>
      <c r="BP44" s="1533"/>
      <c r="BQ44" s="1538"/>
      <c r="BR44" s="1537"/>
      <c r="BS44" s="1533"/>
      <c r="BT44" s="1538"/>
      <c r="BU44" s="1537"/>
      <c r="BV44" s="1533"/>
      <c r="BW44" s="1538"/>
      <c r="BX44" s="1537"/>
      <c r="BY44" s="1533"/>
      <c r="BZ44" s="1538"/>
      <c r="CA44" s="1537"/>
    </row>
    <row r="45" spans="1:79" ht="14.25" x14ac:dyDescent="0.2">
      <c r="A45" s="1405"/>
      <c r="B45" s="1404"/>
      <c r="C45" s="1474"/>
      <c r="D45" s="1405" t="s">
        <v>24</v>
      </c>
      <c r="E45" s="1404"/>
      <c r="F45" s="770" t="s">
        <v>371</v>
      </c>
      <c r="G45" s="656"/>
      <c r="H45" s="1503">
        <v>80</v>
      </c>
      <c r="I45" s="1504"/>
      <c r="J45" s="1505"/>
      <c r="K45" s="1506">
        <v>80</v>
      </c>
      <c r="L45" s="1504"/>
      <c r="M45" s="1507"/>
      <c r="N45" s="1503">
        <v>80</v>
      </c>
      <c r="O45" s="1508"/>
      <c r="P45" s="1507"/>
      <c r="Q45" s="1503">
        <v>80</v>
      </c>
      <c r="R45" s="1508"/>
      <c r="S45" s="1507"/>
      <c r="T45" s="1503">
        <v>80</v>
      </c>
      <c r="U45" s="1508"/>
      <c r="V45" s="1507"/>
      <c r="W45" s="1503">
        <v>80</v>
      </c>
      <c r="X45" s="1508"/>
      <c r="Y45" s="1515"/>
      <c r="Z45" s="1503">
        <v>80</v>
      </c>
      <c r="AA45" s="1508"/>
      <c r="AB45" s="1507"/>
      <c r="AC45" s="1503">
        <v>80</v>
      </c>
      <c r="AD45" s="1508"/>
      <c r="AE45" s="1507"/>
      <c r="AF45" s="1503">
        <v>80</v>
      </c>
      <c r="AG45" s="1508"/>
      <c r="AH45" s="1507"/>
      <c r="AI45" s="1503">
        <v>80</v>
      </c>
      <c r="AJ45" s="1508"/>
      <c r="AK45" s="1507"/>
      <c r="AL45" s="1503">
        <v>80</v>
      </c>
      <c r="AM45" s="1508"/>
      <c r="AN45" s="1507"/>
      <c r="AO45" s="1503">
        <v>80</v>
      </c>
      <c r="AP45" s="1508"/>
      <c r="AQ45" s="1507"/>
      <c r="AR45" s="1503">
        <v>80</v>
      </c>
      <c r="AS45" s="1508"/>
      <c r="AT45" s="1507"/>
      <c r="AU45" s="1503">
        <v>80</v>
      </c>
      <c r="AV45" s="1508"/>
      <c r="AW45" s="1507"/>
      <c r="AX45" s="1503">
        <v>80</v>
      </c>
      <c r="AY45" s="1508"/>
      <c r="AZ45" s="1507"/>
      <c r="BA45" s="1503">
        <v>80</v>
      </c>
      <c r="BB45" s="1508"/>
      <c r="BC45" s="1507"/>
      <c r="BD45" s="1503">
        <v>80</v>
      </c>
      <c r="BE45" s="1508"/>
      <c r="BF45" s="1507"/>
      <c r="BG45" s="1503">
        <v>80</v>
      </c>
      <c r="BH45" s="1508"/>
      <c r="BI45" s="1507"/>
      <c r="BJ45" s="1503">
        <v>80</v>
      </c>
      <c r="BK45" s="1508"/>
      <c r="BL45" s="1507"/>
      <c r="BM45" s="1503">
        <v>80</v>
      </c>
      <c r="BN45" s="1508"/>
      <c r="BO45" s="1507"/>
      <c r="BP45" s="1503">
        <v>80</v>
      </c>
      <c r="BQ45" s="1508"/>
      <c r="BR45" s="1507"/>
      <c r="BS45" s="1503">
        <v>80</v>
      </c>
      <c r="BT45" s="1508"/>
      <c r="BU45" s="1507"/>
      <c r="BV45" s="1503">
        <v>80</v>
      </c>
      <c r="BW45" s="1508"/>
      <c r="BX45" s="1507"/>
      <c r="BY45" s="1503">
        <v>80</v>
      </c>
      <c r="BZ45" s="1508"/>
      <c r="CA45" s="1507"/>
    </row>
    <row r="46" spans="1:79" x14ac:dyDescent="0.2">
      <c r="A46" s="1405"/>
      <c r="B46" s="1404"/>
      <c r="C46" s="1474"/>
      <c r="D46" s="1513"/>
      <c r="E46" s="1514"/>
      <c r="F46" s="773"/>
      <c r="G46" s="1483"/>
      <c r="H46" s="150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3"/>
      <c r="AB46" s="1423"/>
      <c r="AC46" s="1423"/>
      <c r="AD46" s="1423"/>
      <c r="AE46" s="1423"/>
      <c r="AF46" s="1423"/>
      <c r="AG46" s="1423"/>
      <c r="AH46" s="1423"/>
      <c r="AI46" s="1423"/>
      <c r="AJ46" s="1423"/>
      <c r="AK46" s="1423"/>
      <c r="AL46" s="1423"/>
      <c r="AM46" s="1423"/>
      <c r="AN46" s="1423"/>
      <c r="AO46" s="1423"/>
      <c r="AP46" s="1423"/>
      <c r="AQ46" s="1423"/>
      <c r="AR46" s="1423"/>
      <c r="AS46" s="1423"/>
      <c r="AT46" s="1423"/>
      <c r="AU46" s="1423"/>
      <c r="AV46" s="1423"/>
      <c r="AW46" s="1423"/>
      <c r="AX46" s="1423"/>
      <c r="AY46" s="1423"/>
      <c r="AZ46" s="1423"/>
      <c r="BA46" s="1423"/>
      <c r="BB46" s="1423"/>
      <c r="BC46" s="1423"/>
      <c r="BD46" s="1423"/>
      <c r="BE46" s="1423"/>
      <c r="BF46" s="1423"/>
      <c r="BG46" s="1423"/>
      <c r="BH46" s="1423"/>
      <c r="BI46" s="1423"/>
      <c r="BJ46" s="1423"/>
      <c r="BK46" s="1423"/>
      <c r="BL46" s="1423"/>
      <c r="BM46" s="1423"/>
      <c r="BN46" s="1423"/>
      <c r="BO46" s="1423"/>
      <c r="BP46" s="1423"/>
      <c r="BQ46" s="1423"/>
      <c r="BR46" s="1423"/>
      <c r="BS46" s="1423"/>
      <c r="BT46" s="1423"/>
      <c r="BU46" s="1423"/>
      <c r="BV46" s="1423"/>
      <c r="BW46" s="1423"/>
      <c r="BX46" s="1423"/>
      <c r="BY46" s="1423"/>
      <c r="BZ46" s="1423"/>
      <c r="CA46" s="1518"/>
    </row>
    <row r="47" spans="1:79" ht="14.25" x14ac:dyDescent="0.2">
      <c r="A47" s="1405"/>
      <c r="B47" s="1404" t="s">
        <v>189</v>
      </c>
      <c r="C47" s="1482">
        <v>0.25</v>
      </c>
      <c r="D47" s="1405"/>
      <c r="E47" s="1404"/>
      <c r="F47" s="770"/>
      <c r="G47" s="656"/>
      <c r="H47" s="1503"/>
      <c r="I47" s="1504"/>
      <c r="J47" s="1505"/>
      <c r="K47" s="1506"/>
      <c r="L47" s="1504"/>
      <c r="M47" s="1507"/>
      <c r="N47" s="1503"/>
      <c r="O47" s="1508"/>
      <c r="P47" s="1507"/>
      <c r="Q47" s="1503"/>
      <c r="R47" s="1508"/>
      <c r="S47" s="1507"/>
      <c r="T47" s="1503"/>
      <c r="U47" s="1508"/>
      <c r="V47" s="1507"/>
      <c r="W47" s="1503"/>
      <c r="X47" s="1508"/>
      <c r="Y47" s="1515"/>
      <c r="Z47" s="1503"/>
      <c r="AA47" s="1508"/>
      <c r="AB47" s="1507"/>
      <c r="AC47" s="1503"/>
      <c r="AD47" s="1508"/>
      <c r="AE47" s="1507"/>
      <c r="AF47" s="1503"/>
      <c r="AG47" s="1508"/>
      <c r="AH47" s="1507"/>
      <c r="AI47" s="1503"/>
      <c r="AJ47" s="1508"/>
      <c r="AK47" s="1507"/>
      <c r="AL47" s="1503"/>
      <c r="AM47" s="1508"/>
      <c r="AN47" s="1507"/>
      <c r="AO47" s="1503"/>
      <c r="AP47" s="1508"/>
      <c r="AQ47" s="1507"/>
      <c r="AR47" s="1503"/>
      <c r="AS47" s="1508"/>
      <c r="AT47" s="1507"/>
      <c r="AU47" s="1503"/>
      <c r="AV47" s="1508"/>
      <c r="AW47" s="1507"/>
      <c r="AX47" s="1503"/>
      <c r="AY47" s="1508"/>
      <c r="AZ47" s="1507"/>
      <c r="BA47" s="1503"/>
      <c r="BB47" s="1508"/>
      <c r="BC47" s="1507"/>
      <c r="BD47" s="1503"/>
      <c r="BE47" s="1508"/>
      <c r="BF47" s="1507"/>
      <c r="BG47" s="1503"/>
      <c r="BH47" s="1508"/>
      <c r="BI47" s="1507"/>
      <c r="BJ47" s="1503"/>
      <c r="BK47" s="1508"/>
      <c r="BL47" s="1507"/>
      <c r="BM47" s="1503"/>
      <c r="BN47" s="1508"/>
      <c r="BO47" s="1507"/>
      <c r="BP47" s="1503"/>
      <c r="BQ47" s="1508"/>
      <c r="BR47" s="1507"/>
      <c r="BS47" s="1503"/>
      <c r="BT47" s="1508"/>
      <c r="BU47" s="1507"/>
      <c r="BV47" s="1503"/>
      <c r="BW47" s="1508"/>
      <c r="BX47" s="1507"/>
      <c r="BY47" s="1503"/>
      <c r="BZ47" s="1508"/>
      <c r="CA47" s="1507"/>
    </row>
    <row r="48" spans="1:79" ht="14.25" x14ac:dyDescent="0.2">
      <c r="A48" s="1405"/>
      <c r="B48" s="1404"/>
      <c r="C48" s="1474"/>
      <c r="D48" s="1405" t="s">
        <v>28</v>
      </c>
      <c r="E48" s="1404"/>
      <c r="F48" s="1405" t="s">
        <v>371</v>
      </c>
      <c r="G48" s="656"/>
      <c r="H48" s="1503">
        <v>400</v>
      </c>
      <c r="I48" s="1504">
        <v>7.38</v>
      </c>
      <c r="J48" s="1540">
        <v>0.36</v>
      </c>
      <c r="K48" s="1506">
        <v>400</v>
      </c>
      <c r="L48" s="1504">
        <v>7.2</v>
      </c>
      <c r="M48" s="1509">
        <v>0.18</v>
      </c>
      <c r="N48" s="1503">
        <v>400</v>
      </c>
      <c r="O48" s="1508">
        <v>7.2</v>
      </c>
      <c r="P48" s="1509">
        <v>0.18</v>
      </c>
      <c r="Q48" s="1503">
        <v>400</v>
      </c>
      <c r="R48" s="1508">
        <v>7.38</v>
      </c>
      <c r="S48" s="1509">
        <v>0.36</v>
      </c>
      <c r="T48" s="1503">
        <v>400</v>
      </c>
      <c r="U48" s="1508">
        <v>7.02</v>
      </c>
      <c r="V48" s="1509">
        <v>0.36</v>
      </c>
      <c r="W48" s="1503">
        <v>400</v>
      </c>
      <c r="X48" s="1508">
        <v>7.2</v>
      </c>
      <c r="Y48" s="1510">
        <v>0.36</v>
      </c>
      <c r="Z48" s="1503">
        <v>400</v>
      </c>
      <c r="AA48" s="1508">
        <v>7.2</v>
      </c>
      <c r="AB48" s="1509">
        <v>0.36</v>
      </c>
      <c r="AC48" s="1503">
        <v>400</v>
      </c>
      <c r="AD48" s="1508">
        <v>7.38</v>
      </c>
      <c r="AE48" s="1509">
        <v>0.36</v>
      </c>
      <c r="AF48" s="1503">
        <v>400</v>
      </c>
      <c r="AG48" s="1508">
        <v>5.4</v>
      </c>
      <c r="AH48" s="1509">
        <v>0.36</v>
      </c>
      <c r="AI48" s="1503">
        <v>400</v>
      </c>
      <c r="AJ48" s="1508">
        <v>5.4</v>
      </c>
      <c r="AK48" s="1509">
        <v>0.36</v>
      </c>
      <c r="AL48" s="1503">
        <v>400</v>
      </c>
      <c r="AM48" s="1508">
        <v>5.4</v>
      </c>
      <c r="AN48" s="1509">
        <v>0.36</v>
      </c>
      <c r="AO48" s="1503">
        <v>400</v>
      </c>
      <c r="AP48" s="1508">
        <v>5.22</v>
      </c>
      <c r="AQ48" s="1509">
        <v>0.36</v>
      </c>
      <c r="AR48" s="1503">
        <v>400</v>
      </c>
      <c r="AS48" s="1508">
        <v>7.38</v>
      </c>
      <c r="AT48" s="1509">
        <v>0.36</v>
      </c>
      <c r="AU48" s="1503">
        <v>400</v>
      </c>
      <c r="AV48" s="1508">
        <v>7.56</v>
      </c>
      <c r="AW48" s="1509">
        <v>0.36</v>
      </c>
      <c r="AX48" s="1503">
        <v>400</v>
      </c>
      <c r="AY48" s="1508">
        <v>6.66</v>
      </c>
      <c r="AZ48" s="1509">
        <v>0.36</v>
      </c>
      <c r="BA48" s="1503">
        <v>400</v>
      </c>
      <c r="BB48" s="1508">
        <v>7.2</v>
      </c>
      <c r="BC48" s="1509">
        <v>7.74</v>
      </c>
      <c r="BD48" s="1503">
        <v>400</v>
      </c>
      <c r="BE48" s="1508">
        <v>5.04</v>
      </c>
      <c r="BF48" s="1509">
        <v>7.92</v>
      </c>
      <c r="BG48" s="1503">
        <v>400</v>
      </c>
      <c r="BH48" s="1508">
        <v>4.8600000000000003</v>
      </c>
      <c r="BI48" s="1509">
        <v>0.36</v>
      </c>
      <c r="BJ48" s="1503">
        <v>400</v>
      </c>
      <c r="BK48" s="1508">
        <v>4.5</v>
      </c>
      <c r="BL48" s="1509">
        <v>0.18</v>
      </c>
      <c r="BM48" s="1503">
        <v>400</v>
      </c>
      <c r="BN48" s="1508">
        <v>6.48</v>
      </c>
      <c r="BO48" s="1509">
        <v>0.36</v>
      </c>
      <c r="BP48" s="1503">
        <v>400</v>
      </c>
      <c r="BQ48" s="1508">
        <v>6.12</v>
      </c>
      <c r="BR48" s="1509">
        <v>0.36</v>
      </c>
      <c r="BS48" s="1503">
        <v>400</v>
      </c>
      <c r="BT48" s="1508">
        <v>6.66</v>
      </c>
      <c r="BU48" s="1509">
        <v>0.18</v>
      </c>
      <c r="BV48" s="1503">
        <v>400</v>
      </c>
      <c r="BW48" s="1508">
        <v>7.2</v>
      </c>
      <c r="BX48" s="1509">
        <v>0.36</v>
      </c>
      <c r="BY48" s="1503">
        <v>400</v>
      </c>
      <c r="BZ48" s="1508">
        <v>7.2</v>
      </c>
      <c r="CA48" s="1509">
        <v>1.08</v>
      </c>
    </row>
    <row r="49" spans="1:79" ht="15" thickBot="1" x14ac:dyDescent="0.25">
      <c r="A49" s="1444"/>
      <c r="B49" s="1445"/>
      <c r="C49" s="1523"/>
      <c r="D49" s="1444"/>
      <c r="E49" s="1445"/>
      <c r="F49" s="1444"/>
      <c r="G49" s="1390"/>
      <c r="H49" s="1524"/>
      <c r="I49" s="1525"/>
      <c r="J49" s="1526"/>
      <c r="K49" s="1527"/>
      <c r="L49" s="1525"/>
      <c r="M49" s="1528"/>
      <c r="N49" s="1524"/>
      <c r="O49" s="1529"/>
      <c r="P49" s="1528"/>
      <c r="Q49" s="1524"/>
      <c r="R49" s="1529"/>
      <c r="S49" s="1528"/>
      <c r="T49" s="1524"/>
      <c r="U49" s="1529"/>
      <c r="V49" s="1528"/>
      <c r="W49" s="1524"/>
      <c r="X49" s="1529"/>
      <c r="Y49" s="1530"/>
      <c r="Z49" s="1541"/>
      <c r="AA49" s="1542"/>
      <c r="AB49" s="1543"/>
      <c r="AC49" s="1541"/>
      <c r="AD49" s="1542"/>
      <c r="AE49" s="1543"/>
      <c r="AF49" s="1524"/>
      <c r="AG49" s="1529"/>
      <c r="AH49" s="1528"/>
      <c r="AI49" s="1524"/>
      <c r="AJ49" s="1529"/>
      <c r="AK49" s="1528"/>
      <c r="AL49" s="1524"/>
      <c r="AM49" s="1529"/>
      <c r="AN49" s="1528"/>
      <c r="AO49" s="1524"/>
      <c r="AP49" s="1529"/>
      <c r="AQ49" s="1528"/>
      <c r="AR49" s="1524"/>
      <c r="AS49" s="1529"/>
      <c r="AT49" s="1528"/>
      <c r="AU49" s="1524"/>
      <c r="AV49" s="1529"/>
      <c r="AW49" s="1528"/>
      <c r="AX49" s="1524"/>
      <c r="AY49" s="1529"/>
      <c r="AZ49" s="1528"/>
      <c r="BA49" s="1524"/>
      <c r="BB49" s="1529"/>
      <c r="BC49" s="1528"/>
      <c r="BD49" s="1524"/>
      <c r="BE49" s="1529"/>
      <c r="BF49" s="1528"/>
      <c r="BG49" s="1524"/>
      <c r="BH49" s="1529"/>
      <c r="BI49" s="1528"/>
      <c r="BJ49" s="1524"/>
      <c r="BK49" s="1529"/>
      <c r="BL49" s="1528"/>
      <c r="BM49" s="1524"/>
      <c r="BN49" s="1529"/>
      <c r="BO49" s="1528"/>
      <c r="BP49" s="1524"/>
      <c r="BQ49" s="1529"/>
      <c r="BR49" s="1528"/>
      <c r="BS49" s="1524"/>
      <c r="BT49" s="1529"/>
      <c r="BU49" s="1528"/>
      <c r="BV49" s="1524"/>
      <c r="BW49" s="1529"/>
      <c r="BX49" s="1528"/>
      <c r="BY49" s="1524"/>
      <c r="BZ49" s="1529"/>
      <c r="CA49" s="1528"/>
    </row>
    <row r="50" spans="1:79" x14ac:dyDescent="0.2">
      <c r="A50" s="1405"/>
      <c r="B50" s="656"/>
      <c r="C50" s="656"/>
      <c r="D50" s="1405"/>
      <c r="E50" s="656"/>
      <c r="F50" s="1485" t="s">
        <v>372</v>
      </c>
      <c r="G50" s="1399"/>
      <c r="H50" s="1544"/>
      <c r="I50" s="1545"/>
      <c r="J50" s="1546"/>
      <c r="K50" s="1544"/>
      <c r="L50" s="1545"/>
      <c r="M50" s="1546"/>
      <c r="N50" s="1547"/>
      <c r="O50" s="1545"/>
      <c r="P50" s="1546"/>
      <c r="Q50" s="1544"/>
      <c r="R50" s="1545"/>
      <c r="S50" s="1546"/>
      <c r="T50" s="1544"/>
      <c r="U50" s="1545"/>
      <c r="V50" s="1546"/>
      <c r="W50" s="1544"/>
      <c r="X50" s="1545"/>
      <c r="Y50" s="1546"/>
      <c r="Z50" s="1544"/>
      <c r="AA50" s="1545"/>
      <c r="AB50" s="1546"/>
      <c r="AC50" s="1544"/>
      <c r="AD50" s="1545"/>
      <c r="AE50" s="1546"/>
      <c r="AF50" s="1544"/>
      <c r="AG50" s="1545"/>
      <c r="AH50" s="1546"/>
      <c r="AI50" s="1544"/>
      <c r="AJ50" s="1545"/>
      <c r="AK50" s="1546"/>
      <c r="AL50" s="1544"/>
      <c r="AM50" s="1545"/>
      <c r="AN50" s="1546"/>
      <c r="AO50" s="1544"/>
      <c r="AP50" s="1545"/>
      <c r="AQ50" s="1546"/>
      <c r="AR50" s="1544"/>
      <c r="AS50" s="1545"/>
      <c r="AT50" s="1546"/>
      <c r="AU50" s="1544"/>
      <c r="AV50" s="1545"/>
      <c r="AW50" s="1546"/>
      <c r="AX50" s="1548"/>
      <c r="AY50" s="1545"/>
      <c r="AZ50" s="1546"/>
      <c r="BA50" s="1548"/>
      <c r="BB50" s="1545"/>
      <c r="BC50" s="1546"/>
      <c r="BD50" s="1544"/>
      <c r="BE50" s="1545"/>
      <c r="BF50" s="1546"/>
      <c r="BG50" s="1544"/>
      <c r="BH50" s="1545"/>
      <c r="BI50" s="1546"/>
      <c r="BJ50" s="1544"/>
      <c r="BK50" s="1545"/>
      <c r="BL50" s="1546"/>
      <c r="BM50" s="1544"/>
      <c r="BN50" s="1545"/>
      <c r="BO50" s="1546"/>
      <c r="BP50" s="1544"/>
      <c r="BQ50" s="1545"/>
      <c r="BR50" s="1546"/>
      <c r="BS50" s="1544"/>
      <c r="BT50" s="1545"/>
      <c r="BU50" s="1546"/>
      <c r="BV50" s="1544"/>
      <c r="BW50" s="1545"/>
      <c r="BX50" s="1546"/>
      <c r="BY50" s="1544"/>
      <c r="BZ50" s="1545"/>
      <c r="CA50" s="1546"/>
    </row>
    <row r="51" spans="1:79" x14ac:dyDescent="0.2">
      <c r="A51" s="1405"/>
      <c r="B51" s="656"/>
      <c r="C51" s="656"/>
      <c r="D51" s="1405"/>
      <c r="E51" s="656"/>
      <c r="F51" s="1485" t="s">
        <v>222</v>
      </c>
      <c r="G51" s="1404"/>
      <c r="H51" s="1413"/>
      <c r="I51" s="1549"/>
      <c r="J51" s="1550"/>
      <c r="K51" s="1413"/>
      <c r="L51" s="1549"/>
      <c r="M51" s="1550"/>
      <c r="N51" s="1551"/>
      <c r="O51" s="1549"/>
      <c r="P51" s="1550"/>
      <c r="Q51" s="1413"/>
      <c r="R51" s="1549"/>
      <c r="S51" s="1550"/>
      <c r="T51" s="1413"/>
      <c r="U51" s="1549"/>
      <c r="V51" s="1550"/>
      <c r="W51" s="1413"/>
      <c r="X51" s="1549"/>
      <c r="Y51" s="1550"/>
      <c r="Z51" s="1413"/>
      <c r="AA51" s="1549"/>
      <c r="AB51" s="1550"/>
      <c r="AC51" s="1413"/>
      <c r="AD51" s="1549"/>
      <c r="AE51" s="1550"/>
      <c r="AF51" s="1413"/>
      <c r="AG51" s="1549"/>
      <c r="AH51" s="1550"/>
      <c r="AI51" s="1413"/>
      <c r="AJ51" s="1549"/>
      <c r="AK51" s="1550"/>
      <c r="AL51" s="1413"/>
      <c r="AM51" s="1549"/>
      <c r="AN51" s="1550"/>
      <c r="AO51" s="1413"/>
      <c r="AP51" s="1549"/>
      <c r="AQ51" s="1550"/>
      <c r="AR51" s="1413"/>
      <c r="AS51" s="1549"/>
      <c r="AT51" s="1550"/>
      <c r="AU51" s="1413"/>
      <c r="AV51" s="1549"/>
      <c r="AW51" s="1550"/>
      <c r="AX51" s="1486"/>
      <c r="AY51" s="1549"/>
      <c r="AZ51" s="1550"/>
      <c r="BA51" s="1486"/>
      <c r="BB51" s="1549"/>
      <c r="BC51" s="1550"/>
      <c r="BD51" s="1413"/>
      <c r="BE51" s="1549"/>
      <c r="BF51" s="1550"/>
      <c r="BG51" s="1413"/>
      <c r="BH51" s="1549"/>
      <c r="BI51" s="1550"/>
      <c r="BJ51" s="1413"/>
      <c r="BK51" s="1549"/>
      <c r="BL51" s="1550"/>
      <c r="BM51" s="1413"/>
      <c r="BN51" s="1549"/>
      <c r="BO51" s="1550"/>
      <c r="BP51" s="1413"/>
      <c r="BQ51" s="1549"/>
      <c r="BR51" s="1550"/>
      <c r="BS51" s="1413"/>
      <c r="BT51" s="1549"/>
      <c r="BU51" s="1550"/>
      <c r="BV51" s="1413"/>
      <c r="BW51" s="1549"/>
      <c r="BX51" s="1550"/>
      <c r="BY51" s="1413"/>
      <c r="BZ51" s="1549"/>
      <c r="CA51" s="1550"/>
    </row>
    <row r="52" spans="1:79" x14ac:dyDescent="0.2">
      <c r="A52" s="1405"/>
      <c r="B52" s="656" t="s">
        <v>190</v>
      </c>
      <c r="C52" s="656"/>
      <c r="D52" s="1405"/>
      <c r="E52" s="656"/>
      <c r="F52" s="1485" t="s">
        <v>369</v>
      </c>
      <c r="G52" s="1404"/>
      <c r="H52" s="1413"/>
      <c r="I52" s="1549"/>
      <c r="J52" s="1550"/>
      <c r="K52" s="1413"/>
      <c r="L52" s="1549"/>
      <c r="M52" s="1550"/>
      <c r="N52" s="1551"/>
      <c r="O52" s="1549"/>
      <c r="P52" s="1550"/>
      <c r="Q52" s="1413"/>
      <c r="R52" s="1549"/>
      <c r="S52" s="1550"/>
      <c r="T52" s="1413"/>
      <c r="U52" s="1549"/>
      <c r="V52" s="1550"/>
      <c r="W52" s="1413"/>
      <c r="X52" s="1549"/>
      <c r="Y52" s="1550"/>
      <c r="Z52" s="1413"/>
      <c r="AA52" s="1549"/>
      <c r="AB52" s="1550"/>
      <c r="AC52" s="1413"/>
      <c r="AD52" s="1549"/>
      <c r="AE52" s="1550"/>
      <c r="AF52" s="1413"/>
      <c r="AG52" s="1549"/>
      <c r="AH52" s="1550"/>
      <c r="AI52" s="1413"/>
      <c r="AJ52" s="1549"/>
      <c r="AK52" s="1550"/>
      <c r="AL52" s="1413"/>
      <c r="AM52" s="1549"/>
      <c r="AN52" s="1550"/>
      <c r="AO52" s="1413"/>
      <c r="AP52" s="1549"/>
      <c r="AQ52" s="1550"/>
      <c r="AR52" s="1413"/>
      <c r="AS52" s="1549"/>
      <c r="AT52" s="1550"/>
      <c r="AU52" s="1413"/>
      <c r="AV52" s="1549"/>
      <c r="AW52" s="1550"/>
      <c r="AX52" s="1486"/>
      <c r="AY52" s="1549"/>
      <c r="AZ52" s="1550"/>
      <c r="BA52" s="1486"/>
      <c r="BB52" s="1549"/>
      <c r="BC52" s="1550"/>
      <c r="BD52" s="1413"/>
      <c r="BE52" s="1549"/>
      <c r="BF52" s="1550"/>
      <c r="BG52" s="1413"/>
      <c r="BH52" s="1549"/>
      <c r="BI52" s="1550"/>
      <c r="BJ52" s="1413"/>
      <c r="BK52" s="1549"/>
      <c r="BL52" s="1550"/>
      <c r="BM52" s="1413"/>
      <c r="BN52" s="1549"/>
      <c r="BO52" s="1550"/>
      <c r="BP52" s="1413"/>
      <c r="BQ52" s="1549"/>
      <c r="BR52" s="1550"/>
      <c r="BS52" s="1413"/>
      <c r="BT52" s="1549"/>
      <c r="BU52" s="1550"/>
      <c r="BV52" s="1413"/>
      <c r="BW52" s="1549"/>
      <c r="BX52" s="1550"/>
      <c r="BY52" s="1413"/>
      <c r="BZ52" s="1549"/>
      <c r="CA52" s="1550"/>
    </row>
    <row r="53" spans="1:79" x14ac:dyDescent="0.2">
      <c r="A53" s="1405"/>
      <c r="B53" s="656"/>
      <c r="C53" s="656"/>
      <c r="D53" s="1405"/>
      <c r="E53" s="656"/>
      <c r="F53" s="1485" t="s">
        <v>223</v>
      </c>
      <c r="G53" s="1404"/>
      <c r="H53" s="1413"/>
      <c r="I53" s="1549"/>
      <c r="J53" s="1550"/>
      <c r="K53" s="1413"/>
      <c r="L53" s="1549"/>
      <c r="M53" s="1550"/>
      <c r="N53" s="1551"/>
      <c r="O53" s="1549"/>
      <c r="P53" s="1550"/>
      <c r="Q53" s="1413"/>
      <c r="R53" s="1549"/>
      <c r="S53" s="1550"/>
      <c r="T53" s="1413"/>
      <c r="U53" s="1549"/>
      <c r="V53" s="1550"/>
      <c r="W53" s="1413"/>
      <c r="X53" s="1549"/>
      <c r="Y53" s="1550"/>
      <c r="Z53" s="1413"/>
      <c r="AA53" s="1549"/>
      <c r="AB53" s="1550"/>
      <c r="AC53" s="1413"/>
      <c r="AD53" s="1549"/>
      <c r="AE53" s="1550"/>
      <c r="AF53" s="1413"/>
      <c r="AG53" s="1549"/>
      <c r="AH53" s="1550"/>
      <c r="AI53" s="1413"/>
      <c r="AJ53" s="1549"/>
      <c r="AK53" s="1550"/>
      <c r="AL53" s="1413"/>
      <c r="AM53" s="1549"/>
      <c r="AN53" s="1550"/>
      <c r="AO53" s="1413"/>
      <c r="AP53" s="1549"/>
      <c r="AQ53" s="1550"/>
      <c r="AR53" s="1413"/>
      <c r="AS53" s="1549"/>
      <c r="AT53" s="1550"/>
      <c r="AU53" s="1413"/>
      <c r="AV53" s="1549"/>
      <c r="AW53" s="1550"/>
      <c r="AX53" s="1486"/>
      <c r="AY53" s="1549"/>
      <c r="AZ53" s="1550"/>
      <c r="BA53" s="1486"/>
      <c r="BB53" s="1549"/>
      <c r="BC53" s="1550"/>
      <c r="BD53" s="1413"/>
      <c r="BE53" s="1549"/>
      <c r="BF53" s="1550"/>
      <c r="BG53" s="1413"/>
      <c r="BH53" s="1549"/>
      <c r="BI53" s="1550"/>
      <c r="BJ53" s="1413"/>
      <c r="BK53" s="1549"/>
      <c r="BL53" s="1550"/>
      <c r="BM53" s="1413"/>
      <c r="BN53" s="1549"/>
      <c r="BO53" s="1550"/>
      <c r="BP53" s="1413"/>
      <c r="BQ53" s="1549"/>
      <c r="BR53" s="1550"/>
      <c r="BS53" s="1413"/>
      <c r="BT53" s="1549"/>
      <c r="BU53" s="1550"/>
      <c r="BV53" s="1413"/>
      <c r="BW53" s="1549"/>
      <c r="BX53" s="1550"/>
      <c r="BY53" s="1413"/>
      <c r="BZ53" s="1549"/>
      <c r="CA53" s="1550"/>
    </row>
    <row r="54" spans="1:79" ht="13.5" thickBot="1" x14ac:dyDescent="0.25">
      <c r="A54" s="1405"/>
      <c r="B54" s="1390"/>
      <c r="C54" s="656"/>
      <c r="D54" s="1444"/>
      <c r="E54" s="1390"/>
      <c r="F54" s="1552" t="s">
        <v>373</v>
      </c>
      <c r="G54" s="1445"/>
      <c r="H54" s="1553"/>
      <c r="I54" s="1554"/>
      <c r="J54" s="1555"/>
      <c r="K54" s="1553"/>
      <c r="L54" s="1554"/>
      <c r="M54" s="1555"/>
      <c r="N54" s="1556"/>
      <c r="O54" s="1554"/>
      <c r="P54" s="1555"/>
      <c r="Q54" s="1553"/>
      <c r="R54" s="1554"/>
      <c r="S54" s="1555"/>
      <c r="T54" s="1553"/>
      <c r="U54" s="1554"/>
      <c r="V54" s="1555"/>
      <c r="W54" s="1553"/>
      <c r="X54" s="1554"/>
      <c r="Y54" s="1555"/>
      <c r="Z54" s="1553"/>
      <c r="AA54" s="1554"/>
      <c r="AB54" s="1555"/>
      <c r="AC54" s="1553"/>
      <c r="AD54" s="1554"/>
      <c r="AE54" s="1555"/>
      <c r="AF54" s="1553"/>
      <c r="AG54" s="1554"/>
      <c r="AH54" s="1555"/>
      <c r="AI54" s="1553"/>
      <c r="AJ54" s="1554"/>
      <c r="AK54" s="1555"/>
      <c r="AL54" s="1553"/>
      <c r="AM54" s="1554"/>
      <c r="AN54" s="1555"/>
      <c r="AO54" s="1553"/>
      <c r="AP54" s="1554"/>
      <c r="AQ54" s="1555"/>
      <c r="AR54" s="1553"/>
      <c r="AS54" s="1554"/>
      <c r="AT54" s="1555"/>
      <c r="AU54" s="1553"/>
      <c r="AV54" s="1554"/>
      <c r="AW54" s="1555"/>
      <c r="AX54" s="1557"/>
      <c r="AY54" s="1554"/>
      <c r="AZ54" s="1555"/>
      <c r="BA54" s="1557"/>
      <c r="BB54" s="1554"/>
      <c r="BC54" s="1555"/>
      <c r="BD54" s="1553"/>
      <c r="BE54" s="1554"/>
      <c r="BF54" s="1555"/>
      <c r="BG54" s="1553"/>
      <c r="BH54" s="1554"/>
      <c r="BI54" s="1555"/>
      <c r="BJ54" s="1553"/>
      <c r="BK54" s="1554"/>
      <c r="BL54" s="1555"/>
      <c r="BM54" s="1553"/>
      <c r="BN54" s="1554"/>
      <c r="BO54" s="1555"/>
      <c r="BP54" s="1553"/>
      <c r="BQ54" s="1554"/>
      <c r="BR54" s="1555"/>
      <c r="BS54" s="1553"/>
      <c r="BT54" s="1554"/>
      <c r="BU54" s="1555"/>
      <c r="BV54" s="1553"/>
      <c r="BW54" s="1554"/>
      <c r="BX54" s="1555"/>
      <c r="BY54" s="1553"/>
      <c r="BZ54" s="1554"/>
      <c r="CA54" s="1555"/>
    </row>
    <row r="55" spans="1:79" ht="13.5" thickBot="1" x14ac:dyDescent="0.25">
      <c r="A55" s="1558" t="s">
        <v>144</v>
      </c>
      <c r="B55" s="1421"/>
      <c r="C55" s="1559"/>
      <c r="D55" s="1558" t="s">
        <v>145</v>
      </c>
      <c r="E55" s="2226"/>
      <c r="F55" s="2226"/>
      <c r="G55" s="1390"/>
      <c r="H55" s="1369"/>
      <c r="I55" s="1398"/>
      <c r="J55" s="1398"/>
      <c r="K55" s="1398"/>
      <c r="L55" s="1398"/>
      <c r="M55" s="1398"/>
      <c r="N55" s="1398"/>
      <c r="O55" s="1398"/>
      <c r="P55" s="1398"/>
      <c r="Q55" s="1398"/>
      <c r="R55" s="1398"/>
      <c r="S55" s="1399"/>
      <c r="T55" s="1369"/>
      <c r="U55" s="1398"/>
      <c r="V55" s="1398"/>
      <c r="W55" s="1398"/>
      <c r="X55" s="1398"/>
      <c r="Y55" s="1398"/>
      <c r="Z55" s="1398"/>
      <c r="AA55" s="1398"/>
      <c r="AB55" s="1398"/>
      <c r="AC55" s="1398"/>
      <c r="AD55" s="1398"/>
      <c r="AE55" s="1399"/>
      <c r="AF55" s="1369"/>
      <c r="AG55" s="1398"/>
      <c r="AH55" s="1398"/>
      <c r="AI55" s="1398"/>
      <c r="AJ55" s="1398"/>
      <c r="AK55" s="1398"/>
      <c r="AL55" s="1398"/>
      <c r="AM55" s="1398"/>
      <c r="AN55" s="1398"/>
      <c r="AO55" s="1398"/>
      <c r="AP55" s="1398"/>
      <c r="AQ55" s="1399"/>
      <c r="AR55" s="1369"/>
      <c r="AS55" s="1398"/>
      <c r="AT55" s="1398"/>
      <c r="AU55" s="1398"/>
      <c r="AV55" s="1398"/>
      <c r="AW55" s="1398"/>
      <c r="AX55" s="1398"/>
      <c r="AY55" s="1398"/>
      <c r="AZ55" s="1398"/>
      <c r="BA55" s="1398"/>
      <c r="BB55" s="1398"/>
      <c r="BC55" s="1399"/>
      <c r="BD55" s="1369"/>
      <c r="BE55" s="1398"/>
      <c r="BF55" s="1398"/>
      <c r="BG55" s="1398"/>
      <c r="BH55" s="1398"/>
      <c r="BI55" s="1398"/>
      <c r="BJ55" s="1398"/>
      <c r="BK55" s="1398"/>
      <c r="BL55" s="1398"/>
      <c r="BM55" s="1398"/>
      <c r="BN55" s="1398"/>
      <c r="BO55" s="1399"/>
      <c r="BP55" s="1369"/>
      <c r="BQ55" s="1398"/>
      <c r="BR55" s="1398"/>
      <c r="BS55" s="1398"/>
      <c r="BT55" s="1398"/>
      <c r="BU55" s="1398"/>
      <c r="BV55" s="1398"/>
      <c r="BW55" s="1398"/>
      <c r="BX55" s="1398"/>
      <c r="BY55" s="1398"/>
      <c r="BZ55" s="1398"/>
      <c r="CA55" s="1399"/>
    </row>
    <row r="56" spans="1:79" ht="13.5" thickBot="1" x14ac:dyDescent="0.25">
      <c r="A56" s="1558" t="s">
        <v>35</v>
      </c>
      <c r="B56" s="1421"/>
      <c r="C56" s="1559"/>
      <c r="D56" s="1558" t="s">
        <v>36</v>
      </c>
      <c r="E56" s="1560"/>
      <c r="F56" s="1560"/>
      <c r="G56" s="1390"/>
      <c r="H56" s="1405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1404"/>
      <c r="T56" s="1405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1404"/>
      <c r="AF56" s="1405"/>
      <c r="AG56" s="656"/>
      <c r="AH56" s="656"/>
      <c r="AI56" s="656"/>
      <c r="AJ56" s="656"/>
      <c r="AK56" s="656"/>
      <c r="AL56" s="656"/>
      <c r="AM56" s="656"/>
      <c r="AN56" s="656"/>
      <c r="AO56" s="656"/>
      <c r="AP56" s="656"/>
      <c r="AQ56" s="1404"/>
      <c r="AR56" s="1405"/>
      <c r="AS56" s="656"/>
      <c r="AT56" s="656"/>
      <c r="AU56" s="656"/>
      <c r="AV56" s="656"/>
      <c r="AW56" s="656"/>
      <c r="AX56" s="656"/>
      <c r="AY56" s="656"/>
      <c r="AZ56" s="656"/>
      <c r="BA56" s="656"/>
      <c r="BB56" s="656"/>
      <c r="BC56" s="1404"/>
      <c r="BD56" s="1405"/>
      <c r="BE56" s="656"/>
      <c r="BF56" s="656"/>
      <c r="BG56" s="656"/>
      <c r="BH56" s="656"/>
      <c r="BI56" s="656"/>
      <c r="BJ56" s="656"/>
      <c r="BK56" s="656"/>
      <c r="BL56" s="656"/>
      <c r="BM56" s="656"/>
      <c r="BN56" s="656"/>
      <c r="BO56" s="1404"/>
      <c r="BP56" s="1405"/>
      <c r="BQ56" s="656"/>
      <c r="BR56" s="656"/>
      <c r="BS56" s="656"/>
      <c r="BT56" s="656"/>
      <c r="BU56" s="656"/>
      <c r="BV56" s="656"/>
      <c r="BW56" s="656"/>
      <c r="BX56" s="656"/>
      <c r="BY56" s="656"/>
      <c r="BZ56" s="656"/>
      <c r="CA56" s="1404"/>
    </row>
    <row r="57" spans="1:79" ht="13.5" thickBot="1" x14ac:dyDescent="0.25">
      <c r="A57" s="1561" t="s">
        <v>302</v>
      </c>
      <c r="B57" s="1421"/>
      <c r="C57" s="1559"/>
      <c r="D57" s="1558" t="s">
        <v>303</v>
      </c>
      <c r="E57" s="2226"/>
      <c r="F57" s="2226"/>
      <c r="G57" s="1421"/>
      <c r="H57" s="1444"/>
      <c r="I57" s="1390" t="s">
        <v>374</v>
      </c>
      <c r="J57" s="1390"/>
      <c r="K57" s="1390"/>
      <c r="L57" s="1390" t="s">
        <v>375</v>
      </c>
      <c r="M57" s="1390"/>
      <c r="N57" s="1390"/>
      <c r="O57" s="1390" t="s">
        <v>376</v>
      </c>
      <c r="P57" s="1390"/>
      <c r="Q57" s="1390"/>
      <c r="R57" s="1390" t="s">
        <v>377</v>
      </c>
      <c r="S57" s="1445"/>
      <c r="T57" s="1444"/>
      <c r="U57" s="1390" t="s">
        <v>378</v>
      </c>
      <c r="V57" s="1390"/>
      <c r="W57" s="1390"/>
      <c r="X57" s="1390" t="s">
        <v>379</v>
      </c>
      <c r="Y57" s="1390"/>
      <c r="Z57" s="1390"/>
      <c r="AA57" s="1390" t="s">
        <v>380</v>
      </c>
      <c r="AB57" s="1390"/>
      <c r="AC57" s="1390"/>
      <c r="AD57" s="1390" t="s">
        <v>381</v>
      </c>
      <c r="AE57" s="1445"/>
      <c r="AF57" s="1444"/>
      <c r="AG57" s="1390" t="s">
        <v>382</v>
      </c>
      <c r="AH57" s="1390"/>
      <c r="AI57" s="1390"/>
      <c r="AJ57" s="1390" t="s">
        <v>383</v>
      </c>
      <c r="AK57" s="1390"/>
      <c r="AL57" s="1390"/>
      <c r="AM57" s="1390" t="s">
        <v>384</v>
      </c>
      <c r="AN57" s="1390"/>
      <c r="AO57" s="1390"/>
      <c r="AP57" s="1390" t="s">
        <v>385</v>
      </c>
      <c r="AQ57" s="1445"/>
      <c r="AR57" s="1444"/>
      <c r="AS57" s="1390" t="s">
        <v>386</v>
      </c>
      <c r="AT57" s="1390"/>
      <c r="AU57" s="1390"/>
      <c r="AV57" s="1390" t="s">
        <v>387</v>
      </c>
      <c r="AW57" s="1390"/>
      <c r="AX57" s="1390"/>
      <c r="AY57" s="1390" t="s">
        <v>388</v>
      </c>
      <c r="AZ57" s="1390"/>
      <c r="BA57" s="1390"/>
      <c r="BB57" s="1390" t="s">
        <v>389</v>
      </c>
      <c r="BC57" s="1445"/>
      <c r="BD57" s="1444"/>
      <c r="BE57" s="1390" t="s">
        <v>390</v>
      </c>
      <c r="BF57" s="1390"/>
      <c r="BG57" s="1390"/>
      <c r="BH57" s="1390" t="s">
        <v>391</v>
      </c>
      <c r="BI57" s="1390"/>
      <c r="BJ57" s="1390"/>
      <c r="BK57" s="1390" t="s">
        <v>392</v>
      </c>
      <c r="BL57" s="1390"/>
      <c r="BM57" s="1390"/>
      <c r="BN57" s="1390" t="s">
        <v>393</v>
      </c>
      <c r="BO57" s="1445"/>
      <c r="BP57" s="1444"/>
      <c r="BQ57" s="1390" t="s">
        <v>394</v>
      </c>
      <c r="BR57" s="1390"/>
      <c r="BS57" s="1390"/>
      <c r="BT57" s="1390" t="s">
        <v>395</v>
      </c>
      <c r="BU57" s="1390"/>
      <c r="BV57" s="1390"/>
      <c r="BW57" s="1390" t="s">
        <v>396</v>
      </c>
      <c r="BX57" s="1390"/>
      <c r="BY57" s="1390"/>
      <c r="BZ57" s="1390" t="s">
        <v>397</v>
      </c>
      <c r="CA57" s="1445"/>
    </row>
    <row r="58" spans="1:79" x14ac:dyDescent="0.2">
      <c r="A58" s="1364" t="s">
        <v>37</v>
      </c>
      <c r="B58" s="1562"/>
      <c r="C58" s="1563"/>
      <c r="D58" s="1564" t="s">
        <v>38</v>
      </c>
      <c r="E58" s="1565"/>
      <c r="F58" s="1564" t="s">
        <v>39</v>
      </c>
      <c r="G58" s="1566"/>
      <c r="H58" s="1567" t="s">
        <v>17</v>
      </c>
      <c r="I58" s="1568" t="s">
        <v>18</v>
      </c>
      <c r="J58" s="1569" t="s">
        <v>19</v>
      </c>
      <c r="K58" s="1567" t="s">
        <v>17</v>
      </c>
      <c r="L58" s="1568" t="s">
        <v>18</v>
      </c>
      <c r="M58" s="1569" t="s">
        <v>19</v>
      </c>
      <c r="N58" s="1567" t="s">
        <v>17</v>
      </c>
      <c r="O58" s="1568" t="s">
        <v>18</v>
      </c>
      <c r="P58" s="1569" t="s">
        <v>19</v>
      </c>
      <c r="Q58" s="1567" t="s">
        <v>17</v>
      </c>
      <c r="R58" s="1568" t="s">
        <v>18</v>
      </c>
      <c r="S58" s="1569" t="s">
        <v>19</v>
      </c>
      <c r="T58" s="1567" t="s">
        <v>17</v>
      </c>
      <c r="U58" s="1568" t="s">
        <v>18</v>
      </c>
      <c r="V58" s="1569" t="s">
        <v>19</v>
      </c>
      <c r="W58" s="1567" t="s">
        <v>17</v>
      </c>
      <c r="X58" s="1568" t="s">
        <v>18</v>
      </c>
      <c r="Y58" s="1569" t="s">
        <v>19</v>
      </c>
      <c r="Z58" s="1567" t="s">
        <v>17</v>
      </c>
      <c r="AA58" s="1568" t="s">
        <v>18</v>
      </c>
      <c r="AB58" s="1569" t="s">
        <v>19</v>
      </c>
      <c r="AC58" s="1567" t="s">
        <v>17</v>
      </c>
      <c r="AD58" s="1568" t="s">
        <v>18</v>
      </c>
      <c r="AE58" s="1569" t="s">
        <v>19</v>
      </c>
      <c r="AF58" s="1567" t="s">
        <v>17</v>
      </c>
      <c r="AG58" s="1568" t="s">
        <v>18</v>
      </c>
      <c r="AH58" s="1569" t="s">
        <v>19</v>
      </c>
      <c r="AI58" s="1567" t="s">
        <v>17</v>
      </c>
      <c r="AJ58" s="1568" t="s">
        <v>18</v>
      </c>
      <c r="AK58" s="1569" t="s">
        <v>19</v>
      </c>
      <c r="AL58" s="1567" t="s">
        <v>17</v>
      </c>
      <c r="AM58" s="1568" t="s">
        <v>18</v>
      </c>
      <c r="AN58" s="1569" t="s">
        <v>19</v>
      </c>
      <c r="AO58" s="1567" t="s">
        <v>17</v>
      </c>
      <c r="AP58" s="1568" t="s">
        <v>18</v>
      </c>
      <c r="AQ58" s="1569" t="s">
        <v>19</v>
      </c>
      <c r="AR58" s="1567" t="s">
        <v>17</v>
      </c>
      <c r="AS58" s="1568" t="s">
        <v>18</v>
      </c>
      <c r="AT58" s="1569" t="s">
        <v>19</v>
      </c>
      <c r="AU58" s="1567" t="s">
        <v>17</v>
      </c>
      <c r="AV58" s="1568" t="s">
        <v>18</v>
      </c>
      <c r="AW58" s="1569" t="s">
        <v>19</v>
      </c>
      <c r="AX58" s="1567" t="s">
        <v>17</v>
      </c>
      <c r="AY58" s="1568" t="s">
        <v>18</v>
      </c>
      <c r="AZ58" s="1569" t="s">
        <v>19</v>
      </c>
      <c r="BA58" s="1567" t="s">
        <v>17</v>
      </c>
      <c r="BB58" s="1568" t="s">
        <v>18</v>
      </c>
      <c r="BC58" s="1569" t="s">
        <v>19</v>
      </c>
      <c r="BD58" s="1567" t="s">
        <v>17</v>
      </c>
      <c r="BE58" s="1568" t="s">
        <v>18</v>
      </c>
      <c r="BF58" s="1569" t="s">
        <v>19</v>
      </c>
      <c r="BG58" s="1567" t="s">
        <v>17</v>
      </c>
      <c r="BH58" s="1568" t="s">
        <v>18</v>
      </c>
      <c r="BI58" s="1569" t="s">
        <v>19</v>
      </c>
      <c r="BJ58" s="1567" t="s">
        <v>17</v>
      </c>
      <c r="BK58" s="1568" t="s">
        <v>18</v>
      </c>
      <c r="BL58" s="1569" t="s">
        <v>19</v>
      </c>
      <c r="BM58" s="1567" t="s">
        <v>17</v>
      </c>
      <c r="BN58" s="1568" t="s">
        <v>18</v>
      </c>
      <c r="BO58" s="1569" t="s">
        <v>19</v>
      </c>
      <c r="BP58" s="1567" t="s">
        <v>17</v>
      </c>
      <c r="BQ58" s="1568" t="s">
        <v>18</v>
      </c>
      <c r="BR58" s="1569" t="s">
        <v>19</v>
      </c>
      <c r="BS58" s="1567" t="s">
        <v>17</v>
      </c>
      <c r="BT58" s="1568" t="s">
        <v>18</v>
      </c>
      <c r="BU58" s="1569" t="s">
        <v>19</v>
      </c>
      <c r="BV58" s="1567" t="s">
        <v>17</v>
      </c>
      <c r="BW58" s="1568" t="s">
        <v>18</v>
      </c>
      <c r="BX58" s="1569" t="s">
        <v>19</v>
      </c>
      <c r="BY58" s="1567" t="s">
        <v>17</v>
      </c>
      <c r="BZ58" s="1568" t="s">
        <v>18</v>
      </c>
      <c r="CA58" s="1569" t="s">
        <v>19</v>
      </c>
    </row>
    <row r="59" spans="1:79" ht="13.5" thickBot="1" x14ac:dyDescent="0.25">
      <c r="A59" s="1405"/>
      <c r="B59" s="1388" t="s">
        <v>40</v>
      </c>
      <c r="C59" s="1570"/>
      <c r="D59" s="1571" t="s">
        <v>41</v>
      </c>
      <c r="E59" s="1571" t="s">
        <v>42</v>
      </c>
      <c r="F59" s="1571" t="s">
        <v>41</v>
      </c>
      <c r="G59" s="1572" t="s">
        <v>42</v>
      </c>
      <c r="H59" s="1394">
        <v>0</v>
      </c>
      <c r="I59" s="1395" t="s">
        <v>21</v>
      </c>
      <c r="J59" s="1396" t="s">
        <v>22</v>
      </c>
      <c r="K59" s="1394" t="s">
        <v>20</v>
      </c>
      <c r="L59" s="1395" t="s">
        <v>21</v>
      </c>
      <c r="M59" s="1396" t="s">
        <v>22</v>
      </c>
      <c r="N59" s="1394" t="s">
        <v>20</v>
      </c>
      <c r="O59" s="1395" t="s">
        <v>21</v>
      </c>
      <c r="P59" s="1396" t="s">
        <v>22</v>
      </c>
      <c r="Q59" s="1394" t="s">
        <v>20</v>
      </c>
      <c r="R59" s="1395" t="s">
        <v>21</v>
      </c>
      <c r="S59" s="1396" t="s">
        <v>22</v>
      </c>
      <c r="T59" s="1394">
        <v>0</v>
      </c>
      <c r="U59" s="1395" t="s">
        <v>21</v>
      </c>
      <c r="V59" s="1396" t="s">
        <v>22</v>
      </c>
      <c r="W59" s="1394" t="s">
        <v>20</v>
      </c>
      <c r="X59" s="1395" t="s">
        <v>21</v>
      </c>
      <c r="Y59" s="1396" t="s">
        <v>22</v>
      </c>
      <c r="Z59" s="1394" t="s">
        <v>20</v>
      </c>
      <c r="AA59" s="1395" t="s">
        <v>21</v>
      </c>
      <c r="AB59" s="1396" t="s">
        <v>22</v>
      </c>
      <c r="AC59" s="1394" t="s">
        <v>20</v>
      </c>
      <c r="AD59" s="1395" t="s">
        <v>21</v>
      </c>
      <c r="AE59" s="1396" t="s">
        <v>22</v>
      </c>
      <c r="AF59" s="1394">
        <v>0</v>
      </c>
      <c r="AG59" s="1395" t="s">
        <v>21</v>
      </c>
      <c r="AH59" s="1396" t="s">
        <v>22</v>
      </c>
      <c r="AI59" s="1394" t="s">
        <v>20</v>
      </c>
      <c r="AJ59" s="1395" t="s">
        <v>21</v>
      </c>
      <c r="AK59" s="1396" t="s">
        <v>22</v>
      </c>
      <c r="AL59" s="1394" t="s">
        <v>20</v>
      </c>
      <c r="AM59" s="1395" t="s">
        <v>21</v>
      </c>
      <c r="AN59" s="1396" t="s">
        <v>22</v>
      </c>
      <c r="AO59" s="1394" t="s">
        <v>20</v>
      </c>
      <c r="AP59" s="1395" t="s">
        <v>21</v>
      </c>
      <c r="AQ59" s="1396" t="s">
        <v>22</v>
      </c>
      <c r="AR59" s="1394">
        <v>0</v>
      </c>
      <c r="AS59" s="1395" t="s">
        <v>21</v>
      </c>
      <c r="AT59" s="1396" t="s">
        <v>22</v>
      </c>
      <c r="AU59" s="1394" t="s">
        <v>20</v>
      </c>
      <c r="AV59" s="1395" t="s">
        <v>21</v>
      </c>
      <c r="AW59" s="1396" t="s">
        <v>22</v>
      </c>
      <c r="AX59" s="1394" t="s">
        <v>20</v>
      </c>
      <c r="AY59" s="1395" t="s">
        <v>21</v>
      </c>
      <c r="AZ59" s="1396" t="s">
        <v>22</v>
      </c>
      <c r="BA59" s="1394" t="s">
        <v>20</v>
      </c>
      <c r="BB59" s="1395" t="s">
        <v>21</v>
      </c>
      <c r="BC59" s="1396" t="s">
        <v>22</v>
      </c>
      <c r="BD59" s="1394">
        <v>0</v>
      </c>
      <c r="BE59" s="1395" t="s">
        <v>21</v>
      </c>
      <c r="BF59" s="1396" t="s">
        <v>22</v>
      </c>
      <c r="BG59" s="1394" t="s">
        <v>20</v>
      </c>
      <c r="BH59" s="1395" t="s">
        <v>21</v>
      </c>
      <c r="BI59" s="1396" t="s">
        <v>22</v>
      </c>
      <c r="BJ59" s="1394" t="s">
        <v>20</v>
      </c>
      <c r="BK59" s="1395" t="s">
        <v>21</v>
      </c>
      <c r="BL59" s="1396" t="s">
        <v>22</v>
      </c>
      <c r="BM59" s="1394" t="s">
        <v>20</v>
      </c>
      <c r="BN59" s="1395" t="s">
        <v>21</v>
      </c>
      <c r="BO59" s="1396" t="s">
        <v>22</v>
      </c>
      <c r="BP59" s="1394">
        <v>0</v>
      </c>
      <c r="BQ59" s="1395" t="s">
        <v>21</v>
      </c>
      <c r="BR59" s="1396" t="s">
        <v>22</v>
      </c>
      <c r="BS59" s="1394" t="s">
        <v>20</v>
      </c>
      <c r="BT59" s="1395" t="s">
        <v>21</v>
      </c>
      <c r="BU59" s="1396" t="s">
        <v>22</v>
      </c>
      <c r="BV59" s="1394" t="s">
        <v>20</v>
      </c>
      <c r="BW59" s="1395" t="s">
        <v>21</v>
      </c>
      <c r="BX59" s="1396" t="s">
        <v>22</v>
      </c>
      <c r="BY59" s="1394" t="s">
        <v>20</v>
      </c>
      <c r="BZ59" s="1395" t="s">
        <v>21</v>
      </c>
      <c r="CA59" s="1396" t="s">
        <v>22</v>
      </c>
    </row>
    <row r="60" spans="1:79" ht="15" thickBot="1" x14ac:dyDescent="0.25">
      <c r="A60" s="1573">
        <v>1</v>
      </c>
      <c r="B60" s="2222" t="s">
        <v>398</v>
      </c>
      <c r="C60" s="2223"/>
      <c r="D60" s="1574"/>
      <c r="E60" s="1575"/>
      <c r="F60" s="1576"/>
      <c r="G60" s="1577"/>
      <c r="H60" s="1578">
        <v>105</v>
      </c>
      <c r="I60" s="1359">
        <v>0.67200000000000004</v>
      </c>
      <c r="J60" s="1401">
        <v>0.48</v>
      </c>
      <c r="K60" s="1578">
        <v>105</v>
      </c>
      <c r="L60" s="1359">
        <v>1.1519999999999999</v>
      </c>
      <c r="M60" s="1401">
        <v>0.48</v>
      </c>
      <c r="N60" s="1578">
        <v>105</v>
      </c>
      <c r="O60" s="1359">
        <v>1.1519999999999999</v>
      </c>
      <c r="P60" s="1401">
        <v>0.48</v>
      </c>
      <c r="Q60" s="1578">
        <v>105</v>
      </c>
      <c r="R60" s="1359">
        <v>1.1519999999999999</v>
      </c>
      <c r="S60" s="1401">
        <v>0.48</v>
      </c>
      <c r="T60" s="1578">
        <v>105</v>
      </c>
      <c r="U60" s="1359">
        <v>1.296</v>
      </c>
      <c r="V60" s="1401">
        <v>0.48</v>
      </c>
      <c r="W60" s="1579">
        <v>140</v>
      </c>
      <c r="X60" s="1359">
        <v>1.3440000000000001</v>
      </c>
      <c r="Y60" s="1401">
        <v>0.48</v>
      </c>
      <c r="Z60" s="1579">
        <v>145</v>
      </c>
      <c r="AA60" s="1359">
        <v>1.296</v>
      </c>
      <c r="AB60" s="1401">
        <v>0.48</v>
      </c>
      <c r="AC60" s="1579">
        <v>135</v>
      </c>
      <c r="AD60" s="1359">
        <v>1.248</v>
      </c>
      <c r="AE60" s="1401">
        <v>0.48</v>
      </c>
      <c r="AF60" s="1579">
        <v>130</v>
      </c>
      <c r="AG60" s="1359">
        <v>1.6319999999999999</v>
      </c>
      <c r="AH60" s="1401">
        <v>0.38400000000000001</v>
      </c>
      <c r="AI60" s="1579">
        <v>125</v>
      </c>
      <c r="AJ60" s="1359">
        <v>0.86399999999999999</v>
      </c>
      <c r="AK60" s="1401">
        <v>0.48</v>
      </c>
      <c r="AL60" s="1579">
        <v>120</v>
      </c>
      <c r="AM60" s="1359">
        <v>1.728</v>
      </c>
      <c r="AN60" s="1401">
        <v>0.38400000000000001</v>
      </c>
      <c r="AO60" s="1579">
        <v>120</v>
      </c>
      <c r="AP60" s="1359">
        <v>1.488</v>
      </c>
      <c r="AQ60" s="1401">
        <v>0.432</v>
      </c>
      <c r="AR60" s="1579">
        <v>140</v>
      </c>
      <c r="AS60" s="1359">
        <v>1.536</v>
      </c>
      <c r="AT60" s="1401">
        <v>0.48</v>
      </c>
      <c r="AU60" s="1579">
        <v>160</v>
      </c>
      <c r="AV60" s="1359">
        <v>1.728</v>
      </c>
      <c r="AW60" s="1401">
        <v>0.57599999999999996</v>
      </c>
      <c r="AX60" s="1579">
        <v>165</v>
      </c>
      <c r="AY60" s="1359">
        <v>1.776</v>
      </c>
      <c r="AZ60" s="1401">
        <v>0.57599999999999996</v>
      </c>
      <c r="BA60" s="1579">
        <v>175</v>
      </c>
      <c r="BB60" s="1359">
        <v>1.2</v>
      </c>
      <c r="BC60" s="1401">
        <v>0.38400000000000001</v>
      </c>
      <c r="BD60" s="1579">
        <v>175</v>
      </c>
      <c r="BE60" s="1359">
        <v>1.2</v>
      </c>
      <c r="BF60" s="1401">
        <v>0.38400000000000001</v>
      </c>
      <c r="BG60" s="1579">
        <v>170</v>
      </c>
      <c r="BH60" s="1359">
        <v>1.1519999999999999</v>
      </c>
      <c r="BI60" s="1401">
        <v>0.38400000000000001</v>
      </c>
      <c r="BJ60" s="1400">
        <v>170</v>
      </c>
      <c r="BK60" s="1359">
        <v>1.1519999999999999</v>
      </c>
      <c r="BL60" s="1401">
        <v>0.48</v>
      </c>
      <c r="BM60" s="1579">
        <v>160</v>
      </c>
      <c r="BN60" s="1359">
        <v>1.488</v>
      </c>
      <c r="BO60" s="1401">
        <v>0.48</v>
      </c>
      <c r="BP60" s="1579">
        <v>140</v>
      </c>
      <c r="BQ60" s="1359">
        <v>1.488</v>
      </c>
      <c r="BR60" s="1401">
        <v>0.38400000000000001</v>
      </c>
      <c r="BS60" s="1579">
        <v>140</v>
      </c>
      <c r="BT60" s="1359">
        <v>1.1040000000000001</v>
      </c>
      <c r="BU60" s="1401">
        <v>0.52800000000000002</v>
      </c>
      <c r="BV60" s="1579">
        <v>110</v>
      </c>
      <c r="BW60" s="1359">
        <v>1.3440000000000001</v>
      </c>
      <c r="BX60" s="1401">
        <v>0.52800000000000002</v>
      </c>
      <c r="BY60" s="1579">
        <v>110</v>
      </c>
      <c r="BZ60" s="1511">
        <v>1.3440000000000001</v>
      </c>
      <c r="CA60" s="1580">
        <v>0.52800000000000002</v>
      </c>
    </row>
    <row r="61" spans="1:79" ht="15" thickBot="1" x14ac:dyDescent="0.25">
      <c r="A61" s="1406">
        <v>2</v>
      </c>
      <c r="B61" s="2222" t="s">
        <v>399</v>
      </c>
      <c r="C61" s="2223"/>
      <c r="D61" s="1581"/>
      <c r="E61" s="1582"/>
      <c r="F61" s="1583"/>
      <c r="G61" s="1584"/>
      <c r="H61" s="1585">
        <v>200</v>
      </c>
      <c r="I61" s="1359">
        <v>0.13200000000000001</v>
      </c>
      <c r="J61" s="1401">
        <v>0.06</v>
      </c>
      <c r="K61" s="1585">
        <v>200</v>
      </c>
      <c r="L61" s="1359">
        <v>0.12</v>
      </c>
      <c r="M61" s="1401">
        <v>0.06</v>
      </c>
      <c r="N61" s="1585">
        <v>200</v>
      </c>
      <c r="O61" s="1359">
        <v>0.12</v>
      </c>
      <c r="P61" s="1401">
        <v>0.06</v>
      </c>
      <c r="Q61" s="1585">
        <v>200</v>
      </c>
      <c r="R61" s="1359">
        <v>0.12</v>
      </c>
      <c r="S61" s="1401">
        <v>0.06</v>
      </c>
      <c r="T61" s="1585">
        <v>200</v>
      </c>
      <c r="U61" s="1359">
        <v>1.2E-2</v>
      </c>
      <c r="V61" s="1401">
        <v>0.06</v>
      </c>
      <c r="W61" s="1586">
        <v>200</v>
      </c>
      <c r="X61" s="1359">
        <v>0.16800000000000001</v>
      </c>
      <c r="Y61" s="1401">
        <v>0.06</v>
      </c>
      <c r="Z61" s="1586">
        <v>200</v>
      </c>
      <c r="AA61" s="1359">
        <v>0.18</v>
      </c>
      <c r="AB61" s="1401">
        <v>0.06</v>
      </c>
      <c r="AC61" s="1586">
        <v>200</v>
      </c>
      <c r="AD61" s="1359">
        <v>0.192</v>
      </c>
      <c r="AE61" s="1401">
        <v>0.06</v>
      </c>
      <c r="AF61" s="1586">
        <v>200</v>
      </c>
      <c r="AG61" s="1359">
        <v>0.16800000000000001</v>
      </c>
      <c r="AH61" s="1401">
        <v>7.1999999999999995E-2</v>
      </c>
      <c r="AI61" s="1586">
        <v>200</v>
      </c>
      <c r="AJ61" s="1359">
        <v>0.12</v>
      </c>
      <c r="AK61" s="1401">
        <v>0.06</v>
      </c>
      <c r="AL61" s="1586">
        <v>200</v>
      </c>
      <c r="AM61" s="1359">
        <v>0.16800000000000001</v>
      </c>
      <c r="AN61" s="1401">
        <v>0.06</v>
      </c>
      <c r="AO61" s="1586">
        <v>200</v>
      </c>
      <c r="AP61" s="1359">
        <v>0.18</v>
      </c>
      <c r="AQ61" s="1401">
        <v>7.1999999999999995E-2</v>
      </c>
      <c r="AR61" s="1586">
        <v>200</v>
      </c>
      <c r="AS61" s="1359">
        <v>0.16800000000000001</v>
      </c>
      <c r="AT61" s="1401">
        <v>7.1999999999999995E-2</v>
      </c>
      <c r="AU61" s="1586">
        <v>200</v>
      </c>
      <c r="AV61" s="1359">
        <v>0.192</v>
      </c>
      <c r="AW61" s="1401">
        <v>7.1999999999999995E-2</v>
      </c>
      <c r="AX61" s="1586">
        <v>200</v>
      </c>
      <c r="AY61" s="1359">
        <v>0.192</v>
      </c>
      <c r="AZ61" s="1401">
        <v>7.1999999999999995E-2</v>
      </c>
      <c r="BA61" s="1586">
        <v>200</v>
      </c>
      <c r="BB61" s="1359">
        <v>0.12</v>
      </c>
      <c r="BC61" s="1401">
        <v>4.8000000000000001E-2</v>
      </c>
      <c r="BD61" s="1586">
        <v>200</v>
      </c>
      <c r="BE61" s="1359">
        <v>0.108</v>
      </c>
      <c r="BF61" s="1401">
        <v>0.06</v>
      </c>
      <c r="BG61" s="1586">
        <v>200</v>
      </c>
      <c r="BH61" s="1359">
        <v>0.14399999999999999</v>
      </c>
      <c r="BI61" s="1401">
        <v>2.4E-2</v>
      </c>
      <c r="BJ61" s="1408">
        <v>200</v>
      </c>
      <c r="BK61" s="1359">
        <v>0.16800000000000001</v>
      </c>
      <c r="BL61" s="1401">
        <v>4.8000000000000001E-2</v>
      </c>
      <c r="BM61" s="1586">
        <v>200</v>
      </c>
      <c r="BN61" s="1359">
        <v>0.156</v>
      </c>
      <c r="BO61" s="1401">
        <v>0.06</v>
      </c>
      <c r="BP61" s="1586">
        <v>200</v>
      </c>
      <c r="BQ61" s="1359">
        <v>0.13200000000000001</v>
      </c>
      <c r="BR61" s="1401">
        <v>4.8000000000000001E-2</v>
      </c>
      <c r="BS61" s="1586">
        <v>200</v>
      </c>
      <c r="BT61" s="1359">
        <v>0.12</v>
      </c>
      <c r="BU61" s="1401">
        <v>0.06</v>
      </c>
      <c r="BV61" s="1586">
        <v>200</v>
      </c>
      <c r="BW61" s="1359">
        <v>0.12</v>
      </c>
      <c r="BX61" s="1401">
        <v>0.06</v>
      </c>
      <c r="BY61" s="1586">
        <v>200</v>
      </c>
      <c r="BZ61" s="1511">
        <v>0.13200000000000001</v>
      </c>
      <c r="CA61" s="1587">
        <v>0.06</v>
      </c>
    </row>
    <row r="62" spans="1:79" ht="15" thickBot="1" x14ac:dyDescent="0.25">
      <c r="A62" s="1406">
        <v>3</v>
      </c>
      <c r="B62" s="2222" t="s">
        <v>400</v>
      </c>
      <c r="C62" s="2223"/>
      <c r="D62" s="1581"/>
      <c r="E62" s="1582"/>
      <c r="F62" s="1583"/>
      <c r="G62" s="1584"/>
      <c r="H62" s="1588">
        <v>60</v>
      </c>
      <c r="I62" s="1359">
        <v>0.28799999999999998</v>
      </c>
      <c r="J62" s="1401">
        <v>3.5999999999999997E-2</v>
      </c>
      <c r="K62" s="1588">
        <v>60</v>
      </c>
      <c r="L62" s="1359">
        <v>0.28799999999999998</v>
      </c>
      <c r="M62" s="1401">
        <v>7.1999999999999995E-2</v>
      </c>
      <c r="N62" s="1588">
        <v>60</v>
      </c>
      <c r="O62" s="1359">
        <v>0.28799999999999998</v>
      </c>
      <c r="P62" s="1401">
        <v>0.108</v>
      </c>
      <c r="Q62" s="1588">
        <v>60</v>
      </c>
      <c r="R62" s="1359">
        <v>0.61199999999999999</v>
      </c>
      <c r="S62" s="1401">
        <v>0.108</v>
      </c>
      <c r="T62" s="1588">
        <v>60</v>
      </c>
      <c r="U62" s="1359">
        <v>0.252</v>
      </c>
      <c r="V62" s="1401">
        <v>0.108</v>
      </c>
      <c r="W62" s="1521">
        <v>60</v>
      </c>
      <c r="X62" s="1359">
        <v>0.14399999999999999</v>
      </c>
      <c r="Y62" s="1401">
        <v>0.108</v>
      </c>
      <c r="Z62" s="1521">
        <v>60</v>
      </c>
      <c r="AA62" s="1359">
        <v>0.28799999999999998</v>
      </c>
      <c r="AB62" s="1401">
        <v>0.108</v>
      </c>
      <c r="AC62" s="1521">
        <v>60</v>
      </c>
      <c r="AD62" s="1359">
        <v>0.28799999999999998</v>
      </c>
      <c r="AE62" s="1401">
        <v>0.252</v>
      </c>
      <c r="AF62" s="1521">
        <v>60</v>
      </c>
      <c r="AG62" s="1359">
        <v>0.39600000000000002</v>
      </c>
      <c r="AH62" s="1401">
        <v>0.18</v>
      </c>
      <c r="AI62" s="1521">
        <v>60</v>
      </c>
      <c r="AJ62" s="1359">
        <v>0.32400000000000001</v>
      </c>
      <c r="AK62" s="1401">
        <v>7.1999999999999995E-2</v>
      </c>
      <c r="AL62" s="1521">
        <v>60</v>
      </c>
      <c r="AM62" s="1359">
        <v>0.39600000000000002</v>
      </c>
      <c r="AN62" s="1401">
        <v>7.1999999999999995E-2</v>
      </c>
      <c r="AO62" s="1521">
        <v>60</v>
      </c>
      <c r="AP62" s="1359">
        <v>0.39600000000000002</v>
      </c>
      <c r="AQ62" s="1401">
        <v>0.14399999999999999</v>
      </c>
      <c r="AR62" s="1521">
        <v>60</v>
      </c>
      <c r="AS62" s="1359">
        <v>0.432</v>
      </c>
      <c r="AT62" s="1401">
        <v>0.14399999999999999</v>
      </c>
      <c r="AU62" s="1521">
        <v>60</v>
      </c>
      <c r="AV62" s="1359">
        <v>0.432</v>
      </c>
      <c r="AW62" s="1401">
        <v>0.108</v>
      </c>
      <c r="AX62" s="1521">
        <v>60</v>
      </c>
      <c r="AY62" s="1359">
        <v>0.432</v>
      </c>
      <c r="AZ62" s="1401">
        <v>0.14399999999999999</v>
      </c>
      <c r="BA62" s="1521">
        <v>60</v>
      </c>
      <c r="BB62" s="1359">
        <v>0.28799999999999998</v>
      </c>
      <c r="BC62" s="1401">
        <v>0.108</v>
      </c>
      <c r="BD62" s="1521">
        <v>60</v>
      </c>
      <c r="BE62" s="1359">
        <v>0.28799999999999998</v>
      </c>
      <c r="BF62" s="1401">
        <v>7.1999999999999995E-2</v>
      </c>
      <c r="BG62" s="1521">
        <v>60</v>
      </c>
      <c r="BH62" s="1359">
        <v>0.32400000000000001</v>
      </c>
      <c r="BI62" s="1401">
        <v>7.1999999999999995E-2</v>
      </c>
      <c r="BJ62" s="1413">
        <v>60</v>
      </c>
      <c r="BK62" s="1359">
        <v>0.36</v>
      </c>
      <c r="BL62" s="1401">
        <v>0.108</v>
      </c>
      <c r="BM62" s="1521">
        <v>60</v>
      </c>
      <c r="BN62" s="1359">
        <v>0.36</v>
      </c>
      <c r="BO62" s="1401">
        <v>0.108</v>
      </c>
      <c r="BP62" s="1521">
        <v>60</v>
      </c>
      <c r="BQ62" s="1359">
        <v>0.36</v>
      </c>
      <c r="BR62" s="1401">
        <v>0.108</v>
      </c>
      <c r="BS62" s="1521">
        <v>60</v>
      </c>
      <c r="BT62" s="1359">
        <v>0.28799999999999998</v>
      </c>
      <c r="BU62" s="1401">
        <v>0.108</v>
      </c>
      <c r="BV62" s="1521">
        <v>60</v>
      </c>
      <c r="BW62" s="1359">
        <v>0.32400000000000001</v>
      </c>
      <c r="BX62" s="1401">
        <v>0.108</v>
      </c>
      <c r="BY62" s="1521">
        <v>60</v>
      </c>
      <c r="BZ62" s="1511">
        <v>0.36</v>
      </c>
      <c r="CA62" s="1587">
        <v>0.108</v>
      </c>
    </row>
    <row r="63" spans="1:79" ht="15" thickBot="1" x14ac:dyDescent="0.25">
      <c r="A63" s="1406">
        <v>4</v>
      </c>
      <c r="B63" s="2222" t="s">
        <v>401</v>
      </c>
      <c r="C63" s="2223"/>
      <c r="D63" s="1581"/>
      <c r="E63" s="1582"/>
      <c r="F63" s="1583"/>
      <c r="G63" s="1584"/>
      <c r="H63" s="1588">
        <v>120</v>
      </c>
      <c r="I63" s="1359">
        <v>1.08</v>
      </c>
      <c r="J63" s="1401">
        <v>0.216</v>
      </c>
      <c r="K63" s="1588">
        <v>120</v>
      </c>
      <c r="L63" s="1359">
        <v>1.08</v>
      </c>
      <c r="M63" s="1401">
        <v>0.216</v>
      </c>
      <c r="N63" s="1588">
        <v>120</v>
      </c>
      <c r="O63" s="1359">
        <v>1.08</v>
      </c>
      <c r="P63" s="1401">
        <v>0.216</v>
      </c>
      <c r="Q63" s="1588">
        <v>120</v>
      </c>
      <c r="R63" s="1359">
        <v>1.1519999999999999</v>
      </c>
      <c r="S63" s="1401">
        <v>0.216</v>
      </c>
      <c r="T63" s="1588">
        <v>120</v>
      </c>
      <c r="U63" s="1359">
        <v>1.1519999999999999</v>
      </c>
      <c r="V63" s="1401">
        <v>0.216</v>
      </c>
      <c r="W63" s="1521">
        <v>145</v>
      </c>
      <c r="X63" s="1359">
        <v>1.296</v>
      </c>
      <c r="Y63" s="1401">
        <v>0.28799999999999998</v>
      </c>
      <c r="Z63" s="1521">
        <v>150</v>
      </c>
      <c r="AA63" s="1359">
        <v>1.08</v>
      </c>
      <c r="AB63" s="1401">
        <v>0.216</v>
      </c>
      <c r="AC63" s="1521">
        <v>140</v>
      </c>
      <c r="AD63" s="1359">
        <v>1.08</v>
      </c>
      <c r="AE63" s="1401">
        <v>0.216</v>
      </c>
      <c r="AF63" s="1521">
        <v>140</v>
      </c>
      <c r="AG63" s="1359">
        <v>1.44</v>
      </c>
      <c r="AH63" s="1401">
        <v>0.504</v>
      </c>
      <c r="AI63" s="1521">
        <v>135</v>
      </c>
      <c r="AJ63" s="1359">
        <v>1.44</v>
      </c>
      <c r="AK63" s="1401">
        <v>0.216</v>
      </c>
      <c r="AL63" s="1521">
        <v>125</v>
      </c>
      <c r="AM63" s="1359">
        <v>1.44</v>
      </c>
      <c r="AN63" s="1401">
        <v>0.28799999999999998</v>
      </c>
      <c r="AO63" s="1521">
        <v>120</v>
      </c>
      <c r="AP63" s="1359">
        <v>1.512</v>
      </c>
      <c r="AQ63" s="1401">
        <v>0.28799999999999998</v>
      </c>
      <c r="AR63" s="1521">
        <v>135</v>
      </c>
      <c r="AS63" s="1359">
        <v>1.512</v>
      </c>
      <c r="AT63" s="1401">
        <v>0.36</v>
      </c>
      <c r="AU63" s="1521">
        <v>140</v>
      </c>
      <c r="AV63" s="1359">
        <v>1.728</v>
      </c>
      <c r="AW63" s="1401">
        <v>0.28799999999999998</v>
      </c>
      <c r="AX63" s="1521">
        <v>155</v>
      </c>
      <c r="AY63" s="1359">
        <v>1.728</v>
      </c>
      <c r="AZ63" s="1401">
        <v>0.36</v>
      </c>
      <c r="BA63" s="1521">
        <v>160</v>
      </c>
      <c r="BB63" s="1359">
        <v>1.1519999999999999</v>
      </c>
      <c r="BC63" s="1401">
        <v>0.36</v>
      </c>
      <c r="BD63" s="1521">
        <v>160</v>
      </c>
      <c r="BE63" s="1359">
        <v>1.224</v>
      </c>
      <c r="BF63" s="1401">
        <v>0.28799999999999998</v>
      </c>
      <c r="BG63" s="1521">
        <v>160</v>
      </c>
      <c r="BH63" s="1359">
        <v>1.224</v>
      </c>
      <c r="BI63" s="1401">
        <v>0.28799999999999998</v>
      </c>
      <c r="BJ63" s="1413">
        <v>150</v>
      </c>
      <c r="BK63" s="1359">
        <v>1.728</v>
      </c>
      <c r="BL63" s="1401">
        <v>0.432</v>
      </c>
      <c r="BM63" s="1521">
        <v>130</v>
      </c>
      <c r="BN63" s="1359">
        <v>1.296</v>
      </c>
      <c r="BO63" s="1401">
        <v>0.36</v>
      </c>
      <c r="BP63" s="1521">
        <v>120</v>
      </c>
      <c r="BQ63" s="1359">
        <v>0.79200000000000004</v>
      </c>
      <c r="BR63" s="1401">
        <v>0.36</v>
      </c>
      <c r="BS63" s="1521">
        <v>120</v>
      </c>
      <c r="BT63" s="1359">
        <v>1.08</v>
      </c>
      <c r="BU63" s="1401">
        <v>0.216</v>
      </c>
      <c r="BV63" s="1521">
        <v>120</v>
      </c>
      <c r="BW63" s="1359">
        <v>1.008</v>
      </c>
      <c r="BX63" s="1401">
        <v>0.14399999999999999</v>
      </c>
      <c r="BY63" s="1521">
        <v>120</v>
      </c>
      <c r="BZ63" s="1511">
        <v>0.93600000000000005</v>
      </c>
      <c r="CA63" s="1587">
        <v>0.216</v>
      </c>
    </row>
    <row r="64" spans="1:79" ht="17.25" customHeight="1" thickBot="1" x14ac:dyDescent="0.25">
      <c r="A64" s="1406">
        <v>5</v>
      </c>
      <c r="B64" s="2222" t="s">
        <v>402</v>
      </c>
      <c r="C64" s="2223"/>
      <c r="D64" s="1581"/>
      <c r="E64" s="1582"/>
      <c r="F64" s="1583"/>
      <c r="G64" s="1584"/>
      <c r="H64" s="1521">
        <v>0.1</v>
      </c>
      <c r="I64" s="1521">
        <v>0.1</v>
      </c>
      <c r="J64" s="1521">
        <v>0.1</v>
      </c>
      <c r="K64" s="1521">
        <v>0.1</v>
      </c>
      <c r="L64" s="1521">
        <v>0.1</v>
      </c>
      <c r="M64" s="1521">
        <v>0.1</v>
      </c>
      <c r="N64" s="1521">
        <v>0.1</v>
      </c>
      <c r="O64" s="1521">
        <v>0.1</v>
      </c>
      <c r="P64" s="1521">
        <v>0.1</v>
      </c>
      <c r="Q64" s="1521">
        <v>0.1</v>
      </c>
      <c r="R64" s="1521">
        <v>0.1</v>
      </c>
      <c r="S64" s="1521">
        <v>0.1</v>
      </c>
      <c r="T64" s="1521">
        <v>0.1</v>
      </c>
      <c r="U64" s="1521">
        <v>0.1</v>
      </c>
      <c r="V64" s="1521">
        <v>0.1</v>
      </c>
      <c r="W64" s="1521">
        <v>0.1</v>
      </c>
      <c r="X64" s="1521">
        <v>0.1</v>
      </c>
      <c r="Y64" s="1521">
        <v>0.1</v>
      </c>
      <c r="Z64" s="1521">
        <v>0.1</v>
      </c>
      <c r="AA64" s="1521">
        <v>0.1</v>
      </c>
      <c r="AB64" s="1521">
        <v>0.1</v>
      </c>
      <c r="AC64" s="1521">
        <v>0.1</v>
      </c>
      <c r="AD64" s="1521">
        <v>0.1</v>
      </c>
      <c r="AE64" s="1521">
        <v>0.1</v>
      </c>
      <c r="AF64" s="1521">
        <v>0.1</v>
      </c>
      <c r="AG64" s="1521">
        <v>0.1</v>
      </c>
      <c r="AH64" s="1521">
        <v>0.1</v>
      </c>
      <c r="AI64" s="1521">
        <v>0.1</v>
      </c>
      <c r="AJ64" s="1521">
        <v>0.1</v>
      </c>
      <c r="AK64" s="1521">
        <v>0.1</v>
      </c>
      <c r="AL64" s="1521">
        <v>0.1</v>
      </c>
      <c r="AM64" s="1521">
        <v>0.1</v>
      </c>
      <c r="AN64" s="1521">
        <v>0.1</v>
      </c>
      <c r="AO64" s="1521">
        <v>0.1</v>
      </c>
      <c r="AP64" s="1521">
        <v>0.1</v>
      </c>
      <c r="AQ64" s="1521">
        <v>0.1</v>
      </c>
      <c r="AR64" s="1521">
        <v>0.1</v>
      </c>
      <c r="AS64" s="1521">
        <v>0.1</v>
      </c>
      <c r="AT64" s="1521">
        <v>0.1</v>
      </c>
      <c r="AU64" s="1521">
        <v>0.1</v>
      </c>
      <c r="AV64" s="1521">
        <v>0.1</v>
      </c>
      <c r="AW64" s="1521">
        <v>0.1</v>
      </c>
      <c r="AX64" s="1521">
        <v>0.1</v>
      </c>
      <c r="AY64" s="1521">
        <v>0.1</v>
      </c>
      <c r="AZ64" s="1521">
        <v>0.1</v>
      </c>
      <c r="BA64" s="1521">
        <v>0.1</v>
      </c>
      <c r="BB64" s="1521">
        <v>0.1</v>
      </c>
      <c r="BC64" s="1521">
        <v>0.1</v>
      </c>
      <c r="BD64" s="1521">
        <v>0.1</v>
      </c>
      <c r="BE64" s="1521">
        <v>0.1</v>
      </c>
      <c r="BF64" s="1521">
        <v>0.1</v>
      </c>
      <c r="BG64" s="1521">
        <v>0.1</v>
      </c>
      <c r="BH64" s="1521">
        <v>0.1</v>
      </c>
      <c r="BI64" s="1521">
        <v>0.1</v>
      </c>
      <c r="BJ64" s="1521">
        <v>0.1</v>
      </c>
      <c r="BK64" s="1521">
        <v>0.1</v>
      </c>
      <c r="BL64" s="1521">
        <v>0.1</v>
      </c>
      <c r="BM64" s="1521">
        <v>0.1</v>
      </c>
      <c r="BN64" s="1521">
        <v>0.1</v>
      </c>
      <c r="BO64" s="1521">
        <v>0.1</v>
      </c>
      <c r="BP64" s="1521">
        <v>0.1</v>
      </c>
      <c r="BQ64" s="1521">
        <v>0.1</v>
      </c>
      <c r="BR64" s="1521">
        <v>0.1</v>
      </c>
      <c r="BS64" s="1521">
        <v>0.1</v>
      </c>
      <c r="BT64" s="1521">
        <v>0.1</v>
      </c>
      <c r="BU64" s="1521">
        <v>0.1</v>
      </c>
      <c r="BV64" s="1521">
        <v>0.1</v>
      </c>
      <c r="BW64" s="1521">
        <v>0.1</v>
      </c>
      <c r="BX64" s="1521">
        <v>0.1</v>
      </c>
      <c r="BY64" s="1521">
        <v>0.1</v>
      </c>
      <c r="BZ64" s="1521">
        <v>0.1</v>
      </c>
      <c r="CA64" s="1522">
        <v>0.1</v>
      </c>
    </row>
    <row r="65" spans="1:79" ht="15" thickBot="1" x14ac:dyDescent="0.25">
      <c r="A65" s="1406">
        <v>6</v>
      </c>
      <c r="B65" s="2222" t="s">
        <v>403</v>
      </c>
      <c r="C65" s="2223"/>
      <c r="D65" s="1581"/>
      <c r="E65" s="1582"/>
      <c r="F65" s="1583"/>
      <c r="G65" s="1584"/>
      <c r="H65" s="1589">
        <v>65</v>
      </c>
      <c r="I65" s="1359">
        <v>0.46800000000000003</v>
      </c>
      <c r="J65" s="1442">
        <v>0.18</v>
      </c>
      <c r="K65" s="1589">
        <v>65</v>
      </c>
      <c r="L65" s="1359">
        <v>0.46800000000000003</v>
      </c>
      <c r="M65" s="1442">
        <v>0.18</v>
      </c>
      <c r="N65" s="1589">
        <v>65</v>
      </c>
      <c r="O65" s="1359">
        <v>0.46800000000000003</v>
      </c>
      <c r="P65" s="1442">
        <v>0.18</v>
      </c>
      <c r="Q65" s="1589">
        <v>65</v>
      </c>
      <c r="R65" s="1359">
        <v>0.46800000000000003</v>
      </c>
      <c r="S65" s="1442">
        <v>0.18</v>
      </c>
      <c r="T65" s="1589">
        <v>65</v>
      </c>
      <c r="U65" s="1359">
        <v>0.46800000000000003</v>
      </c>
      <c r="V65" s="1442">
        <v>0.216</v>
      </c>
      <c r="W65" s="1590">
        <v>75</v>
      </c>
      <c r="X65" s="1359">
        <v>0.504</v>
      </c>
      <c r="Y65" s="1442">
        <v>0.216</v>
      </c>
      <c r="Z65" s="1590">
        <v>75</v>
      </c>
      <c r="AA65" s="1359">
        <v>0.504</v>
      </c>
      <c r="AB65" s="1442">
        <v>0.18</v>
      </c>
      <c r="AC65" s="1590">
        <v>70</v>
      </c>
      <c r="AD65" s="1359">
        <v>0.46800000000000003</v>
      </c>
      <c r="AE65" s="1442">
        <v>0.18</v>
      </c>
      <c r="AF65" s="1590">
        <v>70</v>
      </c>
      <c r="AG65" s="1359">
        <v>0.504</v>
      </c>
      <c r="AH65" s="1442">
        <v>0.14399999999999999</v>
      </c>
      <c r="AI65" s="1590">
        <v>70</v>
      </c>
      <c r="AJ65" s="1359">
        <v>0.432</v>
      </c>
      <c r="AK65" s="1442">
        <v>0.18</v>
      </c>
      <c r="AL65" s="1590">
        <v>70</v>
      </c>
      <c r="AM65" s="1359">
        <v>0.61199999999999999</v>
      </c>
      <c r="AN65" s="1401">
        <v>0.252</v>
      </c>
      <c r="AO65" s="1591">
        <v>70</v>
      </c>
      <c r="AP65" s="1359">
        <v>0.54</v>
      </c>
      <c r="AQ65" s="1401">
        <v>0.216</v>
      </c>
      <c r="AR65" s="1591">
        <v>70</v>
      </c>
      <c r="AS65" s="1359">
        <v>0.57599999999999996</v>
      </c>
      <c r="AT65" s="1401">
        <v>0.252</v>
      </c>
      <c r="AU65" s="1591">
        <v>75</v>
      </c>
      <c r="AV65" s="1359">
        <v>0.54</v>
      </c>
      <c r="AW65" s="1401">
        <v>0.216</v>
      </c>
      <c r="AX65" s="1591">
        <v>75</v>
      </c>
      <c r="AY65" s="1359">
        <v>0.64800000000000002</v>
      </c>
      <c r="AZ65" s="1401">
        <v>0.252</v>
      </c>
      <c r="BA65" s="1591">
        <v>75</v>
      </c>
      <c r="BB65" s="1359">
        <v>0.432</v>
      </c>
      <c r="BC65" s="1401">
        <v>0.18</v>
      </c>
      <c r="BD65" s="1591">
        <v>75</v>
      </c>
      <c r="BE65" s="1359">
        <v>0.432</v>
      </c>
      <c r="BF65" s="1401">
        <v>0.18</v>
      </c>
      <c r="BG65" s="1591">
        <v>75</v>
      </c>
      <c r="BH65" s="1359">
        <v>0.432</v>
      </c>
      <c r="BI65" s="1401">
        <v>0.14399999999999999</v>
      </c>
      <c r="BJ65" s="1592">
        <v>70</v>
      </c>
      <c r="BK65" s="1359">
        <v>0.46800000000000003</v>
      </c>
      <c r="BL65" s="1401">
        <v>0.14399999999999999</v>
      </c>
      <c r="BM65" s="1591">
        <v>70</v>
      </c>
      <c r="BN65" s="1359">
        <v>0.46800000000000003</v>
      </c>
      <c r="BO65" s="1401">
        <v>0.18</v>
      </c>
      <c r="BP65" s="1591">
        <v>70</v>
      </c>
      <c r="BQ65" s="1359">
        <v>0.432</v>
      </c>
      <c r="BR65" s="1401">
        <v>0.18</v>
      </c>
      <c r="BS65" s="1591">
        <v>70</v>
      </c>
      <c r="BT65" s="1359">
        <v>0.432</v>
      </c>
      <c r="BU65" s="1401">
        <v>0.18</v>
      </c>
      <c r="BV65" s="1591">
        <v>65</v>
      </c>
      <c r="BW65" s="1359">
        <v>0.504</v>
      </c>
      <c r="BX65" s="1401">
        <v>0.18</v>
      </c>
      <c r="BY65" s="1591">
        <v>65</v>
      </c>
      <c r="BZ65" s="1511">
        <v>0.504</v>
      </c>
      <c r="CA65" s="1587">
        <v>0.216</v>
      </c>
    </row>
    <row r="66" spans="1:79" ht="15" thickBot="1" x14ac:dyDescent="0.25">
      <c r="A66" s="1406">
        <v>7</v>
      </c>
      <c r="B66" s="2222" t="s">
        <v>404</v>
      </c>
      <c r="C66" s="2223"/>
      <c r="D66" s="1581"/>
      <c r="E66" s="1582"/>
      <c r="F66" s="1583"/>
      <c r="G66" s="1584"/>
      <c r="H66" s="1593">
        <v>200</v>
      </c>
      <c r="I66" s="1359">
        <v>0.84</v>
      </c>
      <c r="J66" s="1401">
        <v>0.24</v>
      </c>
      <c r="K66" s="1593">
        <v>200</v>
      </c>
      <c r="L66" s="1359">
        <v>0.84</v>
      </c>
      <c r="M66" s="1401">
        <v>0.24</v>
      </c>
      <c r="N66" s="1593">
        <v>200</v>
      </c>
      <c r="O66" s="1359">
        <v>0.84</v>
      </c>
      <c r="P66" s="1401">
        <v>0.24</v>
      </c>
      <c r="Q66" s="1593">
        <v>200</v>
      </c>
      <c r="R66" s="1359">
        <v>0.84</v>
      </c>
      <c r="S66" s="1401">
        <v>0.24</v>
      </c>
      <c r="T66" s="1593">
        <v>200</v>
      </c>
      <c r="U66" s="1359">
        <v>0.84</v>
      </c>
      <c r="V66" s="1442">
        <v>0.24</v>
      </c>
      <c r="W66" s="1590">
        <v>200</v>
      </c>
      <c r="X66" s="1359">
        <v>0.96</v>
      </c>
      <c r="Y66" s="1401">
        <v>0.36</v>
      </c>
      <c r="Z66" s="1591">
        <v>200</v>
      </c>
      <c r="AA66" s="1359">
        <v>1.2</v>
      </c>
      <c r="AB66" s="1401">
        <v>0.48</v>
      </c>
      <c r="AC66" s="1591">
        <v>200</v>
      </c>
      <c r="AD66" s="1359">
        <v>0.6</v>
      </c>
      <c r="AE66" s="1401">
        <v>0.36</v>
      </c>
      <c r="AF66" s="1591">
        <v>200</v>
      </c>
      <c r="AG66" s="1359">
        <v>1.2</v>
      </c>
      <c r="AH66" s="1401">
        <v>0.24</v>
      </c>
      <c r="AI66" s="1591">
        <v>200</v>
      </c>
      <c r="AJ66" s="1359">
        <v>1.2</v>
      </c>
      <c r="AK66" s="1401">
        <v>0.36</v>
      </c>
      <c r="AL66" s="1591">
        <v>200</v>
      </c>
      <c r="AM66" s="1359">
        <v>1.2</v>
      </c>
      <c r="AN66" s="1401">
        <v>0.48</v>
      </c>
      <c r="AO66" s="1591">
        <v>200</v>
      </c>
      <c r="AP66" s="1359">
        <v>1.2</v>
      </c>
      <c r="AQ66" s="1401">
        <v>0.36</v>
      </c>
      <c r="AR66" s="1591">
        <v>200</v>
      </c>
      <c r="AS66" s="1359">
        <v>1.32</v>
      </c>
      <c r="AT66" s="1401">
        <v>0.48</v>
      </c>
      <c r="AU66" s="1591">
        <v>200</v>
      </c>
      <c r="AV66" s="1359">
        <v>1.2</v>
      </c>
      <c r="AW66" s="1401">
        <v>0.24</v>
      </c>
      <c r="AX66" s="1591">
        <v>200</v>
      </c>
      <c r="AY66" s="1359">
        <v>1.44</v>
      </c>
      <c r="AZ66" s="1401">
        <v>0.36</v>
      </c>
      <c r="BA66" s="1591">
        <v>200</v>
      </c>
      <c r="BB66" s="1359">
        <v>0.96</v>
      </c>
      <c r="BC66" s="1401">
        <v>0.36</v>
      </c>
      <c r="BD66" s="1591">
        <v>200</v>
      </c>
      <c r="BE66" s="1359">
        <v>0.96</v>
      </c>
      <c r="BF66" s="1401">
        <v>0.24</v>
      </c>
      <c r="BG66" s="1591">
        <v>200</v>
      </c>
      <c r="BH66" s="1359">
        <v>0.96</v>
      </c>
      <c r="BI66" s="1401">
        <v>0.24</v>
      </c>
      <c r="BJ66" s="1592">
        <v>200</v>
      </c>
      <c r="BK66" s="1359">
        <v>1.2</v>
      </c>
      <c r="BL66" s="1401">
        <v>0.36</v>
      </c>
      <c r="BM66" s="1591">
        <v>200</v>
      </c>
      <c r="BN66" s="1359">
        <v>1.08</v>
      </c>
      <c r="BO66" s="1401">
        <v>0.24</v>
      </c>
      <c r="BP66" s="1591">
        <v>200</v>
      </c>
      <c r="BQ66" s="1359">
        <v>0.84</v>
      </c>
      <c r="BR66" s="1401">
        <v>0.24</v>
      </c>
      <c r="BS66" s="1591">
        <v>200</v>
      </c>
      <c r="BT66" s="1359">
        <v>0.84</v>
      </c>
      <c r="BU66" s="1401">
        <v>0.36</v>
      </c>
      <c r="BV66" s="1591">
        <v>200</v>
      </c>
      <c r="BW66" s="1359">
        <v>0.72</v>
      </c>
      <c r="BX66" s="1401">
        <v>0.24</v>
      </c>
      <c r="BY66" s="1591">
        <v>200</v>
      </c>
      <c r="BZ66" s="1511">
        <v>0.84</v>
      </c>
      <c r="CA66" s="1587">
        <v>0.24</v>
      </c>
    </row>
    <row r="67" spans="1:79" ht="13.5" thickBot="1" x14ac:dyDescent="0.25">
      <c r="A67" s="1406">
        <v>8</v>
      </c>
      <c r="B67" s="2222" t="s">
        <v>405</v>
      </c>
      <c r="C67" s="2223"/>
      <c r="D67" s="1581"/>
      <c r="E67" s="1582"/>
      <c r="F67" s="1583"/>
      <c r="G67" s="1584"/>
      <c r="H67" s="1521">
        <v>0.1</v>
      </c>
      <c r="I67" s="1521">
        <v>0.1</v>
      </c>
      <c r="J67" s="1521">
        <v>0.1</v>
      </c>
      <c r="K67" s="1521">
        <v>0.1</v>
      </c>
      <c r="L67" s="1521">
        <v>0.1</v>
      </c>
      <c r="M67" s="1521">
        <v>0.1</v>
      </c>
      <c r="N67" s="1521">
        <v>0.1</v>
      </c>
      <c r="O67" s="1521">
        <v>0.1</v>
      </c>
      <c r="P67" s="1521">
        <v>0.1</v>
      </c>
      <c r="Q67" s="1521">
        <v>0.1</v>
      </c>
      <c r="R67" s="1521">
        <v>0.1</v>
      </c>
      <c r="S67" s="1521">
        <v>0.1</v>
      </c>
      <c r="T67" s="1521">
        <v>0.1</v>
      </c>
      <c r="U67" s="1521">
        <v>0.1</v>
      </c>
      <c r="V67" s="1521">
        <v>0.1</v>
      </c>
      <c r="W67" s="1521">
        <v>0.1</v>
      </c>
      <c r="X67" s="1521">
        <v>0.1</v>
      </c>
      <c r="Y67" s="1521">
        <v>0.1</v>
      </c>
      <c r="Z67" s="1521">
        <v>0.1</v>
      </c>
      <c r="AA67" s="1521">
        <v>0.1</v>
      </c>
      <c r="AB67" s="1521">
        <v>0.1</v>
      </c>
      <c r="AC67" s="1521">
        <v>0.1</v>
      </c>
      <c r="AD67" s="1521">
        <v>0.1</v>
      </c>
      <c r="AE67" s="1521">
        <v>0.1</v>
      </c>
      <c r="AF67" s="1521">
        <v>0.1</v>
      </c>
      <c r="AG67" s="1521">
        <v>0.1</v>
      </c>
      <c r="AH67" s="1521">
        <v>0.1</v>
      </c>
      <c r="AI67" s="1521">
        <v>0.1</v>
      </c>
      <c r="AJ67" s="1521">
        <v>0.1</v>
      </c>
      <c r="AK67" s="1521">
        <v>0.1</v>
      </c>
      <c r="AL67" s="1521">
        <v>0.1</v>
      </c>
      <c r="AM67" s="1521">
        <v>0.1</v>
      </c>
      <c r="AN67" s="1521">
        <v>0.1</v>
      </c>
      <c r="AO67" s="1521">
        <v>0.1</v>
      </c>
      <c r="AP67" s="1521">
        <v>0.1</v>
      </c>
      <c r="AQ67" s="1521">
        <v>0.1</v>
      </c>
      <c r="AR67" s="1521">
        <v>0.1</v>
      </c>
      <c r="AS67" s="1521">
        <v>0.1</v>
      </c>
      <c r="AT67" s="1521">
        <v>0.1</v>
      </c>
      <c r="AU67" s="1521">
        <v>0.1</v>
      </c>
      <c r="AV67" s="1521">
        <v>0.1</v>
      </c>
      <c r="AW67" s="1521">
        <v>0.1</v>
      </c>
      <c r="AX67" s="1521">
        <v>0.1</v>
      </c>
      <c r="AY67" s="1521">
        <v>0.1</v>
      </c>
      <c r="AZ67" s="1521">
        <v>0.1</v>
      </c>
      <c r="BA67" s="1521">
        <v>0.1</v>
      </c>
      <c r="BB67" s="1521">
        <v>0.1</v>
      </c>
      <c r="BC67" s="1521">
        <v>0.1</v>
      </c>
      <c r="BD67" s="1521">
        <v>0.1</v>
      </c>
      <c r="BE67" s="1521">
        <v>0.1</v>
      </c>
      <c r="BF67" s="1521">
        <v>0.1</v>
      </c>
      <c r="BG67" s="1521">
        <v>0.1</v>
      </c>
      <c r="BH67" s="1521">
        <v>0.1</v>
      </c>
      <c r="BI67" s="1521">
        <v>0.1</v>
      </c>
      <c r="BJ67" s="1521">
        <v>0.1</v>
      </c>
      <c r="BK67" s="1521">
        <v>0.1</v>
      </c>
      <c r="BL67" s="1521">
        <v>0.1</v>
      </c>
      <c r="BM67" s="1521">
        <v>0.1</v>
      </c>
      <c r="BN67" s="1521">
        <v>0.1</v>
      </c>
      <c r="BO67" s="1521">
        <v>0.1</v>
      </c>
      <c r="BP67" s="1521">
        <v>0.1</v>
      </c>
      <c r="BQ67" s="1521">
        <v>0.1</v>
      </c>
      <c r="BR67" s="1521">
        <v>0.1</v>
      </c>
      <c r="BS67" s="1521">
        <v>0.1</v>
      </c>
      <c r="BT67" s="1521">
        <v>0.1</v>
      </c>
      <c r="BU67" s="1521">
        <v>0.1</v>
      </c>
      <c r="BV67" s="1521">
        <v>0.1</v>
      </c>
      <c r="BW67" s="1521">
        <v>0.1</v>
      </c>
      <c r="BX67" s="1521">
        <v>0.1</v>
      </c>
      <c r="BY67" s="1521">
        <v>0.1</v>
      </c>
      <c r="BZ67" s="1521">
        <v>0.1</v>
      </c>
      <c r="CA67" s="1522">
        <v>0.1</v>
      </c>
    </row>
    <row r="68" spans="1:79" ht="15" thickBot="1" x14ac:dyDescent="0.25">
      <c r="A68" s="1406">
        <v>9</v>
      </c>
      <c r="B68" s="2222" t="s">
        <v>406</v>
      </c>
      <c r="C68" s="2223"/>
      <c r="D68" s="1581"/>
      <c r="E68" s="1582"/>
      <c r="F68" s="1583"/>
      <c r="G68" s="1584"/>
      <c r="H68" s="1593">
        <v>90</v>
      </c>
      <c r="I68" s="1594">
        <v>1.1519999999999999</v>
      </c>
      <c r="J68" s="1401">
        <v>0.57599999999999996</v>
      </c>
      <c r="K68" s="1593">
        <v>90</v>
      </c>
      <c r="L68" s="1359">
        <v>1.1519999999999999</v>
      </c>
      <c r="M68" s="1401">
        <v>0.192</v>
      </c>
      <c r="N68" s="1593">
        <v>90</v>
      </c>
      <c r="O68" s="1359">
        <v>1.1519999999999999</v>
      </c>
      <c r="P68" s="1401">
        <v>0.38400000000000001</v>
      </c>
      <c r="Q68" s="1593">
        <v>90</v>
      </c>
      <c r="R68" s="1359">
        <v>1.1519999999999999</v>
      </c>
      <c r="S68" s="1401">
        <v>0.38400000000000001</v>
      </c>
      <c r="T68" s="1593">
        <v>90</v>
      </c>
      <c r="U68" s="1359">
        <v>1.1519999999999999</v>
      </c>
      <c r="V68" s="1401">
        <v>0.38400000000000001</v>
      </c>
      <c r="W68" s="1591">
        <v>150</v>
      </c>
      <c r="X68" s="1359">
        <v>2.16</v>
      </c>
      <c r="Y68" s="1401">
        <v>0.38400000000000001</v>
      </c>
      <c r="Z68" s="1591">
        <v>160</v>
      </c>
      <c r="AA68" s="1359">
        <v>0.24</v>
      </c>
      <c r="AB68" s="1401">
        <v>0.48</v>
      </c>
      <c r="AC68" s="1591">
        <v>140</v>
      </c>
      <c r="AD68" s="1359">
        <v>1.248</v>
      </c>
      <c r="AE68" s="1401">
        <v>0.38400000000000001</v>
      </c>
      <c r="AF68" s="1591">
        <v>140</v>
      </c>
      <c r="AG68" s="1359">
        <v>1.3440000000000001</v>
      </c>
      <c r="AH68" s="1401">
        <v>0.48</v>
      </c>
      <c r="AI68" s="1591">
        <v>140</v>
      </c>
      <c r="AJ68" s="1359">
        <v>1.92</v>
      </c>
      <c r="AK68" s="1401">
        <v>0.33600000000000002</v>
      </c>
      <c r="AL68" s="1591">
        <v>140</v>
      </c>
      <c r="AM68" s="1359">
        <v>1.44</v>
      </c>
      <c r="AN68" s="1401">
        <v>0.38400000000000001</v>
      </c>
      <c r="AO68" s="1591">
        <v>140</v>
      </c>
      <c r="AP68" s="1359">
        <v>1.488</v>
      </c>
      <c r="AQ68" s="1401">
        <v>0.38400000000000001</v>
      </c>
      <c r="AR68" s="1591">
        <v>145</v>
      </c>
      <c r="AS68" s="1359">
        <v>1.728</v>
      </c>
      <c r="AT68" s="1401">
        <v>0.432</v>
      </c>
      <c r="AU68" s="1591">
        <v>150</v>
      </c>
      <c r="AV68" s="1359">
        <v>1.68</v>
      </c>
      <c r="AW68" s="1401">
        <v>0.33600000000000002</v>
      </c>
      <c r="AX68" s="1591">
        <v>160</v>
      </c>
      <c r="AY68" s="1359">
        <v>1.8720000000000001</v>
      </c>
      <c r="AZ68" s="1401">
        <v>0.624</v>
      </c>
      <c r="BA68" s="1591">
        <v>170</v>
      </c>
      <c r="BB68" s="1359">
        <v>1.248</v>
      </c>
      <c r="BC68" s="1401">
        <v>0.33600000000000002</v>
      </c>
      <c r="BD68" s="1591">
        <v>170</v>
      </c>
      <c r="BE68" s="1359">
        <v>1.296</v>
      </c>
      <c r="BF68" s="1401">
        <v>0.28799999999999998</v>
      </c>
      <c r="BG68" s="1591">
        <v>170</v>
      </c>
      <c r="BH68" s="1359">
        <v>1.1519999999999999</v>
      </c>
      <c r="BI68" s="1401">
        <v>0.28799999999999998</v>
      </c>
      <c r="BJ68" s="1592">
        <v>170</v>
      </c>
      <c r="BK68" s="1359">
        <v>1.1040000000000001</v>
      </c>
      <c r="BL68" s="1401">
        <v>0.38400000000000001</v>
      </c>
      <c r="BM68" s="1591">
        <v>160</v>
      </c>
      <c r="BN68" s="1359">
        <v>1.728</v>
      </c>
      <c r="BO68" s="1401">
        <v>0.38400000000000001</v>
      </c>
      <c r="BP68" s="1591">
        <v>140</v>
      </c>
      <c r="BQ68" s="1359">
        <v>1.44</v>
      </c>
      <c r="BR68" s="1401">
        <v>0.38400000000000001</v>
      </c>
      <c r="BS68" s="1591">
        <v>130</v>
      </c>
      <c r="BT68" s="1359">
        <v>1.2</v>
      </c>
      <c r="BU68" s="1401">
        <v>0.432</v>
      </c>
      <c r="BV68" s="1591">
        <v>100</v>
      </c>
      <c r="BW68" s="1359">
        <v>1.1519999999999999</v>
      </c>
      <c r="BX68" s="1401">
        <v>0.38400000000000001</v>
      </c>
      <c r="BY68" s="1591">
        <v>100</v>
      </c>
      <c r="BZ68" s="1511">
        <v>1.2</v>
      </c>
      <c r="CA68" s="1587">
        <v>0.432</v>
      </c>
    </row>
    <row r="69" spans="1:79" ht="13.5" thickBot="1" x14ac:dyDescent="0.25">
      <c r="A69" s="1406">
        <v>10</v>
      </c>
      <c r="B69" s="2222" t="s">
        <v>407</v>
      </c>
      <c r="C69" s="2223"/>
      <c r="D69" s="1581"/>
      <c r="E69" s="1582"/>
      <c r="F69" s="1583"/>
      <c r="G69" s="1584"/>
      <c r="H69" s="1521">
        <v>0.1</v>
      </c>
      <c r="I69" s="1521">
        <v>0.1</v>
      </c>
      <c r="J69" s="1521">
        <v>0.1</v>
      </c>
      <c r="K69" s="1521">
        <v>0.1</v>
      </c>
      <c r="L69" s="1521">
        <v>0.1</v>
      </c>
      <c r="M69" s="1521">
        <v>0.1</v>
      </c>
      <c r="N69" s="1521">
        <v>0.1</v>
      </c>
      <c r="O69" s="1521">
        <v>0.1</v>
      </c>
      <c r="P69" s="1521">
        <v>0.1</v>
      </c>
      <c r="Q69" s="1521">
        <v>0.1</v>
      </c>
      <c r="R69" s="1521">
        <v>0.1</v>
      </c>
      <c r="S69" s="1521">
        <v>0.1</v>
      </c>
      <c r="T69" s="1521">
        <v>0.1</v>
      </c>
      <c r="U69" s="1521">
        <v>0.1</v>
      </c>
      <c r="V69" s="1521">
        <v>0.1</v>
      </c>
      <c r="W69" s="1521">
        <v>0.1</v>
      </c>
      <c r="X69" s="1521">
        <v>0.1</v>
      </c>
      <c r="Y69" s="1521">
        <v>0.1</v>
      </c>
      <c r="Z69" s="1521">
        <v>0.1</v>
      </c>
      <c r="AA69" s="1521">
        <v>0.1</v>
      </c>
      <c r="AB69" s="1521">
        <v>0.1</v>
      </c>
      <c r="AC69" s="1521">
        <v>0.1</v>
      </c>
      <c r="AD69" s="1521">
        <v>0.1</v>
      </c>
      <c r="AE69" s="1521">
        <v>0.1</v>
      </c>
      <c r="AF69" s="1521">
        <v>0.1</v>
      </c>
      <c r="AG69" s="1521">
        <v>0.1</v>
      </c>
      <c r="AH69" s="1521">
        <v>0.1</v>
      </c>
      <c r="AI69" s="1521">
        <v>0.1</v>
      </c>
      <c r="AJ69" s="1521">
        <v>0.1</v>
      </c>
      <c r="AK69" s="1521">
        <v>0.1</v>
      </c>
      <c r="AL69" s="1521">
        <v>0.1</v>
      </c>
      <c r="AM69" s="1521">
        <v>0.1</v>
      </c>
      <c r="AN69" s="1521">
        <v>0.1</v>
      </c>
      <c r="AO69" s="1521">
        <v>0.1</v>
      </c>
      <c r="AP69" s="1521">
        <v>0.1</v>
      </c>
      <c r="AQ69" s="1521">
        <v>0.1</v>
      </c>
      <c r="AR69" s="1521">
        <v>0.1</v>
      </c>
      <c r="AS69" s="1521">
        <v>0.1</v>
      </c>
      <c r="AT69" s="1521">
        <v>0.1</v>
      </c>
      <c r="AU69" s="1521">
        <v>0.1</v>
      </c>
      <c r="AV69" s="1521">
        <v>0.1</v>
      </c>
      <c r="AW69" s="1521">
        <v>0.1</v>
      </c>
      <c r="AX69" s="1521">
        <v>0.1</v>
      </c>
      <c r="AY69" s="1521">
        <v>0.1</v>
      </c>
      <c r="AZ69" s="1521">
        <v>0.1</v>
      </c>
      <c r="BA69" s="1521">
        <v>0.1</v>
      </c>
      <c r="BB69" s="1521">
        <v>0.1</v>
      </c>
      <c r="BC69" s="1521">
        <v>0.1</v>
      </c>
      <c r="BD69" s="1521">
        <v>0.1</v>
      </c>
      <c r="BE69" s="1521">
        <v>0.1</v>
      </c>
      <c r="BF69" s="1521">
        <v>0.1</v>
      </c>
      <c r="BG69" s="1521">
        <v>0.1</v>
      </c>
      <c r="BH69" s="1521">
        <v>0.1</v>
      </c>
      <c r="BI69" s="1521">
        <v>0.1</v>
      </c>
      <c r="BJ69" s="1521">
        <v>0.1</v>
      </c>
      <c r="BK69" s="1521">
        <v>0.1</v>
      </c>
      <c r="BL69" s="1521">
        <v>0.1</v>
      </c>
      <c r="BM69" s="1521">
        <v>0.1</v>
      </c>
      <c r="BN69" s="1521">
        <v>0.1</v>
      </c>
      <c r="BO69" s="1521">
        <v>0.1</v>
      </c>
      <c r="BP69" s="1521">
        <v>0.1</v>
      </c>
      <c r="BQ69" s="1521">
        <v>0.1</v>
      </c>
      <c r="BR69" s="1521">
        <v>0.1</v>
      </c>
      <c r="BS69" s="1521">
        <v>0.1</v>
      </c>
      <c r="BT69" s="1521">
        <v>0.1</v>
      </c>
      <c r="BU69" s="1521">
        <v>0.1</v>
      </c>
      <c r="BV69" s="1521">
        <v>0.1</v>
      </c>
      <c r="BW69" s="1521">
        <v>0.1</v>
      </c>
      <c r="BX69" s="1521">
        <v>0.1</v>
      </c>
      <c r="BY69" s="1521">
        <v>0.1</v>
      </c>
      <c r="BZ69" s="1521">
        <v>0.1</v>
      </c>
      <c r="CA69" s="1522">
        <v>0.1</v>
      </c>
    </row>
    <row r="70" spans="1:79" ht="15" thickBot="1" x14ac:dyDescent="0.25">
      <c r="A70" s="1406">
        <v>11</v>
      </c>
      <c r="B70" s="2222" t="s">
        <v>408</v>
      </c>
      <c r="C70" s="2223"/>
      <c r="D70" s="1581"/>
      <c r="E70" s="1582"/>
      <c r="F70" s="1583"/>
      <c r="G70" s="1584"/>
      <c r="H70" s="1593">
        <v>120</v>
      </c>
      <c r="I70" s="1359">
        <v>1.512</v>
      </c>
      <c r="J70" s="1401">
        <v>0.504</v>
      </c>
      <c r="K70" s="1593">
        <v>120</v>
      </c>
      <c r="L70" s="1359">
        <v>1.512</v>
      </c>
      <c r="M70" s="1401">
        <v>0.504</v>
      </c>
      <c r="N70" s="1593">
        <v>120</v>
      </c>
      <c r="O70" s="1359">
        <v>1.512</v>
      </c>
      <c r="P70" s="1401">
        <v>0.504</v>
      </c>
      <c r="Q70" s="1593">
        <v>120</v>
      </c>
      <c r="R70" s="1359">
        <v>1.512</v>
      </c>
      <c r="S70" s="1401">
        <v>0.504</v>
      </c>
      <c r="T70" s="1593">
        <v>120</v>
      </c>
      <c r="U70" s="1359">
        <v>1.512</v>
      </c>
      <c r="V70" s="1401">
        <v>0.504</v>
      </c>
      <c r="W70" s="1591">
        <v>200</v>
      </c>
      <c r="X70" s="1359">
        <v>1.5840000000000001</v>
      </c>
      <c r="Y70" s="1401">
        <v>0.64800000000000002</v>
      </c>
      <c r="Z70" s="1591">
        <v>205</v>
      </c>
      <c r="AA70" s="1359">
        <v>1.728</v>
      </c>
      <c r="AB70" s="1401">
        <v>0.64800000000000002</v>
      </c>
      <c r="AC70" s="1591">
        <v>210</v>
      </c>
      <c r="AD70" s="1359">
        <v>1.728</v>
      </c>
      <c r="AE70" s="1401">
        <v>0.72</v>
      </c>
      <c r="AF70" s="1591">
        <v>220</v>
      </c>
      <c r="AG70" s="1359">
        <v>2.16</v>
      </c>
      <c r="AH70" s="1401">
        <v>0.57599999999999996</v>
      </c>
      <c r="AI70" s="1591">
        <v>205</v>
      </c>
      <c r="AJ70" s="1359">
        <v>2.3039999999999998</v>
      </c>
      <c r="AK70" s="1401">
        <v>0.79200000000000004</v>
      </c>
      <c r="AL70" s="1591">
        <v>195</v>
      </c>
      <c r="AM70" s="1359">
        <v>1.944</v>
      </c>
      <c r="AN70" s="1401">
        <v>0.504</v>
      </c>
      <c r="AO70" s="1591">
        <v>180</v>
      </c>
      <c r="AP70" s="1359">
        <v>2.016</v>
      </c>
      <c r="AQ70" s="1401">
        <v>0.57599999999999996</v>
      </c>
      <c r="AR70" s="1591">
        <v>190</v>
      </c>
      <c r="AS70" s="1359">
        <v>2.3759999999999999</v>
      </c>
      <c r="AT70" s="1401">
        <v>0.64800000000000002</v>
      </c>
      <c r="AU70" s="1591">
        <v>210</v>
      </c>
      <c r="AV70" s="1359">
        <v>2.16</v>
      </c>
      <c r="AW70" s="1401">
        <v>0.57599999999999996</v>
      </c>
      <c r="AX70" s="1591">
        <v>210</v>
      </c>
      <c r="AY70" s="1359">
        <v>2.52</v>
      </c>
      <c r="AZ70" s="1401">
        <v>0.72</v>
      </c>
      <c r="BA70" s="1591">
        <v>220</v>
      </c>
      <c r="BB70" s="1359">
        <v>1.5840000000000001</v>
      </c>
      <c r="BC70" s="1401">
        <v>0.432</v>
      </c>
      <c r="BD70" s="1591">
        <v>220</v>
      </c>
      <c r="BE70" s="1359">
        <v>1.5840000000000001</v>
      </c>
      <c r="BF70" s="1401">
        <v>0.432</v>
      </c>
      <c r="BG70" s="1591">
        <v>220</v>
      </c>
      <c r="BH70" s="1359">
        <v>1.6559999999999999</v>
      </c>
      <c r="BI70" s="1401">
        <v>0.432</v>
      </c>
      <c r="BJ70" s="1592">
        <v>220</v>
      </c>
      <c r="BK70" s="1359">
        <v>2.016</v>
      </c>
      <c r="BL70" s="1401">
        <v>0.57599999999999996</v>
      </c>
      <c r="BM70" s="1591">
        <v>210</v>
      </c>
      <c r="BN70" s="1359">
        <v>1.8720000000000001</v>
      </c>
      <c r="BO70" s="1401">
        <v>0.504</v>
      </c>
      <c r="BP70" s="1591">
        <v>200</v>
      </c>
      <c r="BQ70" s="1359">
        <v>1.512</v>
      </c>
      <c r="BR70" s="1401">
        <v>0.504</v>
      </c>
      <c r="BS70" s="1591">
        <v>180</v>
      </c>
      <c r="BT70" s="1359">
        <v>1.512</v>
      </c>
      <c r="BU70" s="1401">
        <v>0.504</v>
      </c>
      <c r="BV70" s="1591">
        <v>150</v>
      </c>
      <c r="BW70" s="1359">
        <v>1.44</v>
      </c>
      <c r="BX70" s="1401">
        <v>0.57599999999999996</v>
      </c>
      <c r="BY70" s="1591">
        <v>140</v>
      </c>
      <c r="BZ70" s="1511">
        <v>1.512</v>
      </c>
      <c r="CA70" s="1587">
        <v>0.504</v>
      </c>
    </row>
    <row r="71" spans="1:79" ht="15" thickBot="1" x14ac:dyDescent="0.25">
      <c r="A71" s="1595">
        <v>12</v>
      </c>
      <c r="B71" s="2222" t="s">
        <v>409</v>
      </c>
      <c r="C71" s="2223"/>
      <c r="D71" s="1596"/>
      <c r="E71" s="1597"/>
      <c r="F71" s="1477"/>
      <c r="G71" s="1598"/>
      <c r="H71" s="1588">
        <v>50</v>
      </c>
      <c r="I71" s="1401">
        <v>0.432</v>
      </c>
      <c r="J71" s="1401">
        <v>7.1999999999999995E-2</v>
      </c>
      <c r="K71" s="1588">
        <v>50</v>
      </c>
      <c r="L71" s="1401">
        <v>0.432</v>
      </c>
      <c r="M71" s="1401">
        <v>7.1999999999999995E-2</v>
      </c>
      <c r="N71" s="1588">
        <v>50</v>
      </c>
      <c r="O71" s="1359">
        <v>0.432</v>
      </c>
      <c r="P71" s="1401">
        <v>7.1999999999999995E-2</v>
      </c>
      <c r="Q71" s="1588">
        <v>50</v>
      </c>
      <c r="R71" s="1359">
        <v>0.432</v>
      </c>
      <c r="S71" s="1401">
        <v>7.1999999999999995E-2</v>
      </c>
      <c r="T71" s="1588">
        <v>50</v>
      </c>
      <c r="U71" s="1359">
        <v>0.504</v>
      </c>
      <c r="V71" s="1401">
        <v>7.1999999999999995E-2</v>
      </c>
      <c r="W71" s="1521">
        <v>50</v>
      </c>
      <c r="X71" s="1359">
        <v>0.504</v>
      </c>
      <c r="Y71" s="1401">
        <v>9.6000000000000002E-2</v>
      </c>
      <c r="Z71" s="1521">
        <v>50</v>
      </c>
      <c r="AA71" s="1359">
        <v>0.504</v>
      </c>
      <c r="AB71" s="1401">
        <v>7.1999999999999995E-2</v>
      </c>
      <c r="AC71" s="1521">
        <v>50</v>
      </c>
      <c r="AD71" s="1359">
        <v>0.64800000000000002</v>
      </c>
      <c r="AE71" s="1401">
        <v>7.1999999999999995E-2</v>
      </c>
      <c r="AF71" s="1521">
        <v>50</v>
      </c>
      <c r="AG71" s="1359">
        <v>0.57599999999999996</v>
      </c>
      <c r="AH71" s="1401">
        <v>7.1999999999999995E-2</v>
      </c>
      <c r="AI71" s="1521">
        <v>50</v>
      </c>
      <c r="AJ71" s="1359">
        <v>0.57599999999999996</v>
      </c>
      <c r="AK71" s="1401">
        <v>7.1999999999999995E-2</v>
      </c>
      <c r="AL71" s="1521">
        <v>50</v>
      </c>
      <c r="AM71" s="1359">
        <v>0.72</v>
      </c>
      <c r="AN71" s="1401">
        <v>7.1999999999999995E-2</v>
      </c>
      <c r="AO71" s="1521">
        <v>50</v>
      </c>
      <c r="AP71" s="1359">
        <v>0.57599999999999996</v>
      </c>
      <c r="AQ71" s="1401">
        <v>7.2300000000000003E-2</v>
      </c>
      <c r="AR71" s="1521">
        <v>50</v>
      </c>
      <c r="AS71" s="1359">
        <v>0.72</v>
      </c>
      <c r="AT71" s="1401">
        <v>7.1999999999999995E-2</v>
      </c>
      <c r="AU71" s="1521">
        <v>50</v>
      </c>
      <c r="AV71" s="1359">
        <v>0.72</v>
      </c>
      <c r="AW71" s="1401">
        <v>7.1999999999999995E-2</v>
      </c>
      <c r="AX71" s="1521">
        <v>50</v>
      </c>
      <c r="AY71" s="1359">
        <v>0.79200000000000004</v>
      </c>
      <c r="AZ71" s="1401">
        <v>9.6000000000000002E-2</v>
      </c>
      <c r="BA71" s="1521">
        <v>50</v>
      </c>
      <c r="BB71" s="1359">
        <v>1.44</v>
      </c>
      <c r="BC71" s="1401">
        <v>4.8000000000000001E-2</v>
      </c>
      <c r="BD71" s="1521">
        <v>50</v>
      </c>
      <c r="BE71" s="1521">
        <v>0.1</v>
      </c>
      <c r="BF71" s="1401">
        <v>4.8000000000000001E-2</v>
      </c>
      <c r="BG71" s="1521">
        <v>50</v>
      </c>
      <c r="BH71" s="1359">
        <v>0.216</v>
      </c>
      <c r="BI71" s="1401">
        <v>4.8000000000000001E-2</v>
      </c>
      <c r="BJ71" s="1413">
        <v>50</v>
      </c>
      <c r="BK71" s="1359">
        <v>0.72</v>
      </c>
      <c r="BL71" s="1401">
        <v>7.1999999999999995E-2</v>
      </c>
      <c r="BM71" s="1521">
        <v>50</v>
      </c>
      <c r="BN71" s="1359">
        <v>0.64800000000000002</v>
      </c>
      <c r="BO71" s="1401">
        <v>7.1999999999999995E-2</v>
      </c>
      <c r="BP71" s="1521">
        <v>50</v>
      </c>
      <c r="BQ71" s="1359">
        <v>0.432</v>
      </c>
      <c r="BR71" s="1401">
        <v>7.1999999999999995E-2</v>
      </c>
      <c r="BS71" s="1521">
        <v>50</v>
      </c>
      <c r="BT71" s="1359">
        <v>0.504</v>
      </c>
      <c r="BU71" s="1401">
        <v>9.6000000000000002E-2</v>
      </c>
      <c r="BV71" s="1521">
        <v>50</v>
      </c>
      <c r="BW71" s="1359">
        <v>0.504</v>
      </c>
      <c r="BX71" s="1401">
        <v>9.6000000000000002E-2</v>
      </c>
      <c r="BY71" s="1521">
        <v>50</v>
      </c>
      <c r="BZ71" s="1511">
        <v>0.504</v>
      </c>
      <c r="CA71" s="1587">
        <v>7.1999999999999995E-2</v>
      </c>
    </row>
    <row r="72" spans="1:79" ht="13.5" hidden="1" thickBot="1" x14ac:dyDescent="0.25">
      <c r="A72" s="1599"/>
      <c r="B72" s="1390"/>
      <c r="C72" s="1445"/>
      <c r="D72" s="1596"/>
      <c r="E72" s="1597"/>
      <c r="F72" s="1477"/>
      <c r="G72" s="1598"/>
      <c r="H72" s="1589"/>
      <c r="I72" s="1443"/>
      <c r="J72" s="1600"/>
      <c r="K72" s="1590"/>
      <c r="L72" s="1437"/>
      <c r="M72" s="1407"/>
      <c r="N72" s="1590"/>
      <c r="O72" s="1601"/>
      <c r="P72" s="1602"/>
      <c r="Q72" s="1590"/>
      <c r="R72" s="1601"/>
      <c r="S72" s="1602"/>
      <c r="T72" s="1603"/>
      <c r="W72" s="1603"/>
      <c r="Z72" s="1603"/>
      <c r="AC72" s="1603"/>
      <c r="AF72" s="1603"/>
      <c r="AI72" s="1603"/>
      <c r="AL72" s="1603"/>
      <c r="AO72" s="1603"/>
      <c r="AR72" s="1603"/>
      <c r="AU72" s="1603"/>
      <c r="AX72" s="1603"/>
      <c r="BA72" s="1603"/>
      <c r="BD72" s="1603"/>
      <c r="BG72" s="1603"/>
      <c r="BJ72" s="1423"/>
      <c r="BM72" s="1603"/>
      <c r="BP72" s="1603"/>
      <c r="BS72" s="1603"/>
      <c r="BV72" s="1603"/>
      <c r="BY72" s="1603"/>
      <c r="CA72" s="1474"/>
    </row>
    <row r="73" spans="1:79" ht="15" thickBot="1" x14ac:dyDescent="0.25">
      <c r="A73" s="1595">
        <v>13</v>
      </c>
      <c r="B73" s="2222"/>
      <c r="C73" s="2223"/>
      <c r="D73" s="1604"/>
      <c r="E73" s="1605"/>
      <c r="F73" s="1606"/>
      <c r="G73" s="1607"/>
      <c r="H73" s="1588"/>
      <c r="I73" s="1401"/>
      <c r="J73" s="1401"/>
      <c r="K73" s="1521"/>
      <c r="L73" s="1401"/>
      <c r="M73" s="1401"/>
      <c r="N73" s="1521"/>
      <c r="O73" s="1359"/>
      <c r="P73" s="1401"/>
      <c r="Q73" s="1521"/>
      <c r="R73" s="1359"/>
      <c r="S73" s="1401"/>
      <c r="T73" s="1521"/>
      <c r="U73" s="1359"/>
      <c r="V73" s="1401"/>
      <c r="W73" s="1521"/>
      <c r="X73" s="1359"/>
      <c r="Y73" s="1401"/>
      <c r="Z73" s="1521"/>
      <c r="AA73" s="1359"/>
      <c r="AB73" s="1401"/>
      <c r="AC73" s="1521"/>
      <c r="AD73" s="1359"/>
      <c r="AE73" s="1401"/>
      <c r="AF73" s="1521"/>
      <c r="AG73" s="1359"/>
      <c r="AH73" s="1401"/>
      <c r="AI73" s="1521"/>
      <c r="AJ73" s="1359"/>
      <c r="AK73" s="1401"/>
      <c r="AL73" s="1521"/>
      <c r="AM73" s="1359"/>
      <c r="AN73" s="1401"/>
      <c r="AO73" s="1521"/>
      <c r="AP73" s="1359"/>
      <c r="AQ73" s="1401"/>
      <c r="AR73" s="1521"/>
      <c r="AS73" s="1359"/>
      <c r="AT73" s="1401"/>
      <c r="AU73" s="1521"/>
      <c r="AV73" s="1359"/>
      <c r="AW73" s="1401"/>
      <c r="AX73" s="1521"/>
      <c r="AY73" s="1359"/>
      <c r="AZ73" s="1401"/>
      <c r="BA73" s="1521"/>
      <c r="BB73" s="1359"/>
      <c r="BC73" s="1401"/>
      <c r="BD73" s="1521"/>
      <c r="BE73" s="1359"/>
      <c r="BF73" s="1401"/>
      <c r="BG73" s="1521"/>
      <c r="BH73" s="1359"/>
      <c r="BI73" s="1401"/>
      <c r="BJ73" s="1608"/>
      <c r="BK73" s="1359"/>
      <c r="BL73" s="1401"/>
      <c r="BM73" s="1521"/>
      <c r="BN73" s="1359"/>
      <c r="BO73" s="1401"/>
      <c r="BP73" s="1521"/>
      <c r="BQ73" s="1359"/>
      <c r="BR73" s="1401"/>
      <c r="BS73" s="1521"/>
      <c r="BT73" s="1359"/>
      <c r="BU73" s="1401"/>
      <c r="BV73" s="1521"/>
      <c r="BW73" s="1359"/>
      <c r="BX73" s="1401"/>
      <c r="BY73" s="1521"/>
      <c r="BZ73" s="1511"/>
      <c r="CA73" s="1609"/>
    </row>
    <row r="74" spans="1:79" x14ac:dyDescent="0.2">
      <c r="A74" s="18" t="s">
        <v>410</v>
      </c>
      <c r="B74" s="18" t="s">
        <v>96</v>
      </c>
    </row>
  </sheetData>
  <mergeCells count="17">
    <mergeCell ref="B67:C67"/>
    <mergeCell ref="K2:O2"/>
    <mergeCell ref="R2:S2"/>
    <mergeCell ref="E55:F55"/>
    <mergeCell ref="E57:F57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3:C73"/>
  </mergeCells>
  <pageMargins left="0.17" right="0.17" top="0.56999999999999995" bottom="0.03" header="0.39" footer="0.11"/>
  <pageSetup paperSize="9" scale="86" orientation="portrait" r:id="rId1"/>
  <headerFooter alignWithMargins="0">
    <oddFooter xml:space="preserve">&amp;R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0"/>
  <sheetViews>
    <sheetView showZeros="0" topLeftCell="A34" zoomScaleNormal="100" workbookViewId="0">
      <selection activeCell="AJ83" sqref="AJ83:AJ84"/>
    </sheetView>
  </sheetViews>
  <sheetFormatPr defaultRowHeight="12.75" x14ac:dyDescent="0.2"/>
  <cols>
    <col min="1" max="1" width="3.28515625" style="18" customWidth="1"/>
    <col min="2" max="2" width="5.140625" style="18" customWidth="1"/>
    <col min="3" max="3" width="6.85546875" style="18" customWidth="1"/>
    <col min="4" max="4" width="6" style="18" customWidth="1"/>
    <col min="5" max="5" width="3" style="18" customWidth="1"/>
    <col min="6" max="6" width="5.140625" style="18" customWidth="1"/>
    <col min="7" max="7" width="3.85546875" style="18" customWidth="1"/>
    <col min="8" max="8" width="5.140625" style="18" customWidth="1"/>
    <col min="9" max="9" width="8.42578125" style="18" customWidth="1"/>
    <col min="10" max="10" width="8.7109375" style="18" customWidth="1"/>
    <col min="11" max="11" width="6" style="18" customWidth="1"/>
    <col min="12" max="12" width="7.85546875" style="18" customWidth="1"/>
    <col min="13" max="13" width="7" style="18" customWidth="1"/>
    <col min="14" max="14" width="6.85546875" style="18" customWidth="1"/>
    <col min="15" max="15" width="7.42578125" style="18" customWidth="1"/>
    <col min="16" max="16" width="7.140625" style="18" customWidth="1"/>
    <col min="17" max="17" width="5.7109375" style="18" customWidth="1"/>
    <col min="18" max="19" width="8.7109375" style="18" customWidth="1"/>
    <col min="20" max="20" width="6.28515625" style="18" customWidth="1"/>
    <col min="21" max="21" width="8.140625" style="18" customWidth="1"/>
    <col min="22" max="22" width="7.85546875" style="18" customWidth="1"/>
    <col min="23" max="23" width="5.28515625" style="18" customWidth="1"/>
    <col min="24" max="24" width="8.28515625" style="18" customWidth="1"/>
    <col min="25" max="25" width="7.85546875" style="18" customWidth="1"/>
    <col min="26" max="26" width="6" style="18" customWidth="1"/>
    <col min="27" max="27" width="8" style="18" customWidth="1"/>
    <col min="28" max="28" width="8.140625" style="18" customWidth="1"/>
    <col min="29" max="29" width="6" style="18" customWidth="1"/>
    <col min="30" max="30" width="7.140625" style="18" customWidth="1"/>
    <col min="31" max="31" width="7.5703125" style="18" customWidth="1"/>
    <col min="32" max="32" width="6.28515625" style="18" customWidth="1"/>
    <col min="33" max="33" width="8.28515625" style="18" customWidth="1"/>
    <col min="34" max="34" width="7.5703125" style="18" customWidth="1"/>
    <col min="35" max="35" width="5.7109375" style="18" customWidth="1"/>
    <col min="36" max="37" width="7.7109375" style="18" customWidth="1"/>
    <col min="38" max="38" width="5.7109375" style="18" customWidth="1"/>
    <col min="39" max="39" width="8.140625" style="18" customWidth="1"/>
    <col min="40" max="40" width="7.85546875" style="18" customWidth="1"/>
    <col min="41" max="41" width="5.7109375" style="18" customWidth="1"/>
    <col min="42" max="42" width="8.85546875" style="18" customWidth="1"/>
    <col min="43" max="43" width="8.5703125" style="18" customWidth="1"/>
    <col min="44" max="44" width="6.5703125" style="18" customWidth="1"/>
    <col min="45" max="45" width="9.28515625" style="18" customWidth="1"/>
    <col min="46" max="46" width="7" style="18" customWidth="1"/>
    <col min="47" max="47" width="5.85546875" style="18" customWidth="1"/>
    <col min="48" max="49" width="8.28515625" style="18" customWidth="1"/>
    <col min="50" max="50" width="5.5703125" style="18" customWidth="1"/>
    <col min="51" max="51" width="8.85546875" style="18" customWidth="1"/>
    <col min="52" max="52" width="8.28515625" style="18" customWidth="1"/>
    <col min="53" max="53" width="5" style="18" customWidth="1"/>
    <col min="54" max="54" width="10" style="18" customWidth="1"/>
    <col min="55" max="55" width="7.7109375" style="18" customWidth="1"/>
    <col min="56" max="56" width="5.5703125" style="18" customWidth="1"/>
    <col min="57" max="57" width="8.140625" style="18" customWidth="1"/>
    <col min="58" max="58" width="8.42578125" style="18" customWidth="1"/>
    <col min="59" max="59" width="5.140625" style="18" customWidth="1"/>
    <col min="60" max="60" width="8.85546875" style="18" customWidth="1"/>
    <col min="61" max="61" width="7.5703125" style="18" customWidth="1"/>
    <col min="62" max="62" width="4.85546875" style="18" customWidth="1"/>
    <col min="63" max="63" width="9.7109375" style="18" customWidth="1"/>
    <col min="64" max="64" width="7.42578125" style="18" customWidth="1"/>
    <col min="65" max="65" width="5.5703125" style="18" customWidth="1"/>
    <col min="66" max="66" width="7.7109375" style="18" customWidth="1"/>
    <col min="67" max="67" width="7" style="18" customWidth="1"/>
    <col min="68" max="68" width="5.28515625" style="18" customWidth="1"/>
    <col min="69" max="69" width="9.28515625" style="18" customWidth="1"/>
    <col min="70" max="70" width="9.5703125" style="18" bestFit="1" customWidth="1"/>
    <col min="71" max="71" width="5.28515625" style="18" customWidth="1"/>
    <col min="72" max="72" width="9.7109375" style="18" bestFit="1" customWidth="1"/>
    <col min="73" max="73" width="9.5703125" style="18" bestFit="1" customWidth="1"/>
    <col min="74" max="74" width="5.42578125" style="18" customWidth="1"/>
    <col min="75" max="75" width="9.7109375" style="18" bestFit="1" customWidth="1"/>
    <col min="76" max="76" width="9.5703125" style="18" bestFit="1" customWidth="1"/>
    <col min="77" max="77" width="6.140625" style="18" customWidth="1"/>
    <col min="78" max="78" width="8.5703125" style="18" customWidth="1"/>
    <col min="79" max="79" width="7.42578125" style="18" customWidth="1"/>
    <col min="80" max="256" width="9.140625" style="18"/>
    <col min="257" max="257" width="3.28515625" style="18" customWidth="1"/>
    <col min="258" max="258" width="5.140625" style="18" customWidth="1"/>
    <col min="259" max="259" width="6.85546875" style="18" customWidth="1"/>
    <col min="260" max="260" width="6" style="18" customWidth="1"/>
    <col min="261" max="261" width="3" style="18" customWidth="1"/>
    <col min="262" max="262" width="5.140625" style="18" customWidth="1"/>
    <col min="263" max="263" width="3.85546875" style="18" customWidth="1"/>
    <col min="264" max="264" width="5.140625" style="18" customWidth="1"/>
    <col min="265" max="265" width="8.42578125" style="18" customWidth="1"/>
    <col min="266" max="266" width="8.7109375" style="18" customWidth="1"/>
    <col min="267" max="267" width="6" style="18" customWidth="1"/>
    <col min="268" max="268" width="7.85546875" style="18" customWidth="1"/>
    <col min="269" max="269" width="7" style="18" customWidth="1"/>
    <col min="270" max="270" width="6.85546875" style="18" customWidth="1"/>
    <col min="271" max="271" width="7.42578125" style="18" customWidth="1"/>
    <col min="272" max="272" width="7.140625" style="18" customWidth="1"/>
    <col min="273" max="273" width="5.7109375" style="18" customWidth="1"/>
    <col min="274" max="275" width="8.7109375" style="18" customWidth="1"/>
    <col min="276" max="276" width="6.28515625" style="18" customWidth="1"/>
    <col min="277" max="277" width="8.140625" style="18" customWidth="1"/>
    <col min="278" max="278" width="7.85546875" style="18" customWidth="1"/>
    <col min="279" max="279" width="5.28515625" style="18" customWidth="1"/>
    <col min="280" max="280" width="8.28515625" style="18" customWidth="1"/>
    <col min="281" max="281" width="7.85546875" style="18" customWidth="1"/>
    <col min="282" max="282" width="6" style="18" customWidth="1"/>
    <col min="283" max="283" width="8" style="18" customWidth="1"/>
    <col min="284" max="284" width="8.140625" style="18" customWidth="1"/>
    <col min="285" max="285" width="6" style="18" customWidth="1"/>
    <col min="286" max="286" width="7.140625" style="18" customWidth="1"/>
    <col min="287" max="287" width="7.5703125" style="18" customWidth="1"/>
    <col min="288" max="288" width="6.28515625" style="18" customWidth="1"/>
    <col min="289" max="289" width="8.28515625" style="18" customWidth="1"/>
    <col min="290" max="290" width="7.5703125" style="18" customWidth="1"/>
    <col min="291" max="291" width="5.7109375" style="18" customWidth="1"/>
    <col min="292" max="293" width="7.7109375" style="18" customWidth="1"/>
    <col min="294" max="294" width="5.7109375" style="18" customWidth="1"/>
    <col min="295" max="295" width="8.140625" style="18" customWidth="1"/>
    <col min="296" max="296" width="7.85546875" style="18" customWidth="1"/>
    <col min="297" max="297" width="5.7109375" style="18" customWidth="1"/>
    <col min="298" max="298" width="8.85546875" style="18" customWidth="1"/>
    <col min="299" max="299" width="8.5703125" style="18" customWidth="1"/>
    <col min="300" max="300" width="6.5703125" style="18" customWidth="1"/>
    <col min="301" max="301" width="9.28515625" style="18" customWidth="1"/>
    <col min="302" max="302" width="7" style="18" customWidth="1"/>
    <col min="303" max="303" width="5.85546875" style="18" customWidth="1"/>
    <col min="304" max="305" width="8.28515625" style="18" customWidth="1"/>
    <col min="306" max="306" width="5.5703125" style="18" customWidth="1"/>
    <col min="307" max="307" width="8.85546875" style="18" customWidth="1"/>
    <col min="308" max="308" width="8.28515625" style="18" customWidth="1"/>
    <col min="309" max="309" width="5" style="18" customWidth="1"/>
    <col min="310" max="310" width="10" style="18" customWidth="1"/>
    <col min="311" max="311" width="7.7109375" style="18" customWidth="1"/>
    <col min="312" max="312" width="5.5703125" style="18" customWidth="1"/>
    <col min="313" max="313" width="8.140625" style="18" customWidth="1"/>
    <col min="314" max="314" width="8.42578125" style="18" customWidth="1"/>
    <col min="315" max="315" width="5.140625" style="18" customWidth="1"/>
    <col min="316" max="316" width="8.85546875" style="18" customWidth="1"/>
    <col min="317" max="317" width="7.5703125" style="18" customWidth="1"/>
    <col min="318" max="318" width="4.85546875" style="18" customWidth="1"/>
    <col min="319" max="319" width="9.7109375" style="18" customWidth="1"/>
    <col min="320" max="320" width="7.42578125" style="18" customWidth="1"/>
    <col min="321" max="321" width="5.5703125" style="18" customWidth="1"/>
    <col min="322" max="322" width="7.7109375" style="18" customWidth="1"/>
    <col min="323" max="323" width="7" style="18" customWidth="1"/>
    <col min="324" max="324" width="5.28515625" style="18" customWidth="1"/>
    <col min="325" max="325" width="9.28515625" style="18" customWidth="1"/>
    <col min="326" max="326" width="9.5703125" style="18" bestFit="1" customWidth="1"/>
    <col min="327" max="327" width="5.28515625" style="18" customWidth="1"/>
    <col min="328" max="328" width="9.7109375" style="18" bestFit="1" customWidth="1"/>
    <col min="329" max="329" width="9.5703125" style="18" bestFit="1" customWidth="1"/>
    <col min="330" max="330" width="5.42578125" style="18" customWidth="1"/>
    <col min="331" max="331" width="9.7109375" style="18" bestFit="1" customWidth="1"/>
    <col min="332" max="332" width="9.5703125" style="18" bestFit="1" customWidth="1"/>
    <col min="333" max="333" width="6.140625" style="18" customWidth="1"/>
    <col min="334" max="334" width="8.5703125" style="18" customWidth="1"/>
    <col min="335" max="335" width="7.42578125" style="18" customWidth="1"/>
    <col min="336" max="512" width="9.140625" style="18"/>
    <col min="513" max="513" width="3.28515625" style="18" customWidth="1"/>
    <col min="514" max="514" width="5.140625" style="18" customWidth="1"/>
    <col min="515" max="515" width="6.85546875" style="18" customWidth="1"/>
    <col min="516" max="516" width="6" style="18" customWidth="1"/>
    <col min="517" max="517" width="3" style="18" customWidth="1"/>
    <col min="518" max="518" width="5.140625" style="18" customWidth="1"/>
    <col min="519" max="519" width="3.85546875" style="18" customWidth="1"/>
    <col min="520" max="520" width="5.140625" style="18" customWidth="1"/>
    <col min="521" max="521" width="8.42578125" style="18" customWidth="1"/>
    <col min="522" max="522" width="8.7109375" style="18" customWidth="1"/>
    <col min="523" max="523" width="6" style="18" customWidth="1"/>
    <col min="524" max="524" width="7.85546875" style="18" customWidth="1"/>
    <col min="525" max="525" width="7" style="18" customWidth="1"/>
    <col min="526" max="526" width="6.85546875" style="18" customWidth="1"/>
    <col min="527" max="527" width="7.42578125" style="18" customWidth="1"/>
    <col min="528" max="528" width="7.140625" style="18" customWidth="1"/>
    <col min="529" max="529" width="5.7109375" style="18" customWidth="1"/>
    <col min="530" max="531" width="8.7109375" style="18" customWidth="1"/>
    <col min="532" max="532" width="6.28515625" style="18" customWidth="1"/>
    <col min="533" max="533" width="8.140625" style="18" customWidth="1"/>
    <col min="534" max="534" width="7.85546875" style="18" customWidth="1"/>
    <col min="535" max="535" width="5.28515625" style="18" customWidth="1"/>
    <col min="536" max="536" width="8.28515625" style="18" customWidth="1"/>
    <col min="537" max="537" width="7.85546875" style="18" customWidth="1"/>
    <col min="538" max="538" width="6" style="18" customWidth="1"/>
    <col min="539" max="539" width="8" style="18" customWidth="1"/>
    <col min="540" max="540" width="8.140625" style="18" customWidth="1"/>
    <col min="541" max="541" width="6" style="18" customWidth="1"/>
    <col min="542" max="542" width="7.140625" style="18" customWidth="1"/>
    <col min="543" max="543" width="7.5703125" style="18" customWidth="1"/>
    <col min="544" max="544" width="6.28515625" style="18" customWidth="1"/>
    <col min="545" max="545" width="8.28515625" style="18" customWidth="1"/>
    <col min="546" max="546" width="7.5703125" style="18" customWidth="1"/>
    <col min="547" max="547" width="5.7109375" style="18" customWidth="1"/>
    <col min="548" max="549" width="7.7109375" style="18" customWidth="1"/>
    <col min="550" max="550" width="5.7109375" style="18" customWidth="1"/>
    <col min="551" max="551" width="8.140625" style="18" customWidth="1"/>
    <col min="552" max="552" width="7.85546875" style="18" customWidth="1"/>
    <col min="553" max="553" width="5.7109375" style="18" customWidth="1"/>
    <col min="554" max="554" width="8.85546875" style="18" customWidth="1"/>
    <col min="555" max="555" width="8.5703125" style="18" customWidth="1"/>
    <col min="556" max="556" width="6.5703125" style="18" customWidth="1"/>
    <col min="557" max="557" width="9.28515625" style="18" customWidth="1"/>
    <col min="558" max="558" width="7" style="18" customWidth="1"/>
    <col min="559" max="559" width="5.85546875" style="18" customWidth="1"/>
    <col min="560" max="561" width="8.28515625" style="18" customWidth="1"/>
    <col min="562" max="562" width="5.5703125" style="18" customWidth="1"/>
    <col min="563" max="563" width="8.85546875" style="18" customWidth="1"/>
    <col min="564" max="564" width="8.28515625" style="18" customWidth="1"/>
    <col min="565" max="565" width="5" style="18" customWidth="1"/>
    <col min="566" max="566" width="10" style="18" customWidth="1"/>
    <col min="567" max="567" width="7.7109375" style="18" customWidth="1"/>
    <col min="568" max="568" width="5.5703125" style="18" customWidth="1"/>
    <col min="569" max="569" width="8.140625" style="18" customWidth="1"/>
    <col min="570" max="570" width="8.42578125" style="18" customWidth="1"/>
    <col min="571" max="571" width="5.140625" style="18" customWidth="1"/>
    <col min="572" max="572" width="8.85546875" style="18" customWidth="1"/>
    <col min="573" max="573" width="7.5703125" style="18" customWidth="1"/>
    <col min="574" max="574" width="4.85546875" style="18" customWidth="1"/>
    <col min="575" max="575" width="9.7109375" style="18" customWidth="1"/>
    <col min="576" max="576" width="7.42578125" style="18" customWidth="1"/>
    <col min="577" max="577" width="5.5703125" style="18" customWidth="1"/>
    <col min="578" max="578" width="7.7109375" style="18" customWidth="1"/>
    <col min="579" max="579" width="7" style="18" customWidth="1"/>
    <col min="580" max="580" width="5.28515625" style="18" customWidth="1"/>
    <col min="581" max="581" width="9.28515625" style="18" customWidth="1"/>
    <col min="582" max="582" width="9.5703125" style="18" bestFit="1" customWidth="1"/>
    <col min="583" max="583" width="5.28515625" style="18" customWidth="1"/>
    <col min="584" max="584" width="9.7109375" style="18" bestFit="1" customWidth="1"/>
    <col min="585" max="585" width="9.5703125" style="18" bestFit="1" customWidth="1"/>
    <col min="586" max="586" width="5.42578125" style="18" customWidth="1"/>
    <col min="587" max="587" width="9.7109375" style="18" bestFit="1" customWidth="1"/>
    <col min="588" max="588" width="9.5703125" style="18" bestFit="1" customWidth="1"/>
    <col min="589" max="589" width="6.140625" style="18" customWidth="1"/>
    <col min="590" max="590" width="8.5703125" style="18" customWidth="1"/>
    <col min="591" max="591" width="7.42578125" style="18" customWidth="1"/>
    <col min="592" max="768" width="9.140625" style="18"/>
    <col min="769" max="769" width="3.28515625" style="18" customWidth="1"/>
    <col min="770" max="770" width="5.140625" style="18" customWidth="1"/>
    <col min="771" max="771" width="6.85546875" style="18" customWidth="1"/>
    <col min="772" max="772" width="6" style="18" customWidth="1"/>
    <col min="773" max="773" width="3" style="18" customWidth="1"/>
    <col min="774" max="774" width="5.140625" style="18" customWidth="1"/>
    <col min="775" max="775" width="3.85546875" style="18" customWidth="1"/>
    <col min="776" max="776" width="5.140625" style="18" customWidth="1"/>
    <col min="777" max="777" width="8.42578125" style="18" customWidth="1"/>
    <col min="778" max="778" width="8.7109375" style="18" customWidth="1"/>
    <col min="779" max="779" width="6" style="18" customWidth="1"/>
    <col min="780" max="780" width="7.85546875" style="18" customWidth="1"/>
    <col min="781" max="781" width="7" style="18" customWidth="1"/>
    <col min="782" max="782" width="6.85546875" style="18" customWidth="1"/>
    <col min="783" max="783" width="7.42578125" style="18" customWidth="1"/>
    <col min="784" max="784" width="7.140625" style="18" customWidth="1"/>
    <col min="785" max="785" width="5.7109375" style="18" customWidth="1"/>
    <col min="786" max="787" width="8.7109375" style="18" customWidth="1"/>
    <col min="788" max="788" width="6.28515625" style="18" customWidth="1"/>
    <col min="789" max="789" width="8.140625" style="18" customWidth="1"/>
    <col min="790" max="790" width="7.85546875" style="18" customWidth="1"/>
    <col min="791" max="791" width="5.28515625" style="18" customWidth="1"/>
    <col min="792" max="792" width="8.28515625" style="18" customWidth="1"/>
    <col min="793" max="793" width="7.85546875" style="18" customWidth="1"/>
    <col min="794" max="794" width="6" style="18" customWidth="1"/>
    <col min="795" max="795" width="8" style="18" customWidth="1"/>
    <col min="796" max="796" width="8.140625" style="18" customWidth="1"/>
    <col min="797" max="797" width="6" style="18" customWidth="1"/>
    <col min="798" max="798" width="7.140625" style="18" customWidth="1"/>
    <col min="799" max="799" width="7.5703125" style="18" customWidth="1"/>
    <col min="800" max="800" width="6.28515625" style="18" customWidth="1"/>
    <col min="801" max="801" width="8.28515625" style="18" customWidth="1"/>
    <col min="802" max="802" width="7.5703125" style="18" customWidth="1"/>
    <col min="803" max="803" width="5.7109375" style="18" customWidth="1"/>
    <col min="804" max="805" width="7.7109375" style="18" customWidth="1"/>
    <col min="806" max="806" width="5.7109375" style="18" customWidth="1"/>
    <col min="807" max="807" width="8.140625" style="18" customWidth="1"/>
    <col min="808" max="808" width="7.85546875" style="18" customWidth="1"/>
    <col min="809" max="809" width="5.7109375" style="18" customWidth="1"/>
    <col min="810" max="810" width="8.85546875" style="18" customWidth="1"/>
    <col min="811" max="811" width="8.5703125" style="18" customWidth="1"/>
    <col min="812" max="812" width="6.5703125" style="18" customWidth="1"/>
    <col min="813" max="813" width="9.28515625" style="18" customWidth="1"/>
    <col min="814" max="814" width="7" style="18" customWidth="1"/>
    <col min="815" max="815" width="5.85546875" style="18" customWidth="1"/>
    <col min="816" max="817" width="8.28515625" style="18" customWidth="1"/>
    <col min="818" max="818" width="5.5703125" style="18" customWidth="1"/>
    <col min="819" max="819" width="8.85546875" style="18" customWidth="1"/>
    <col min="820" max="820" width="8.28515625" style="18" customWidth="1"/>
    <col min="821" max="821" width="5" style="18" customWidth="1"/>
    <col min="822" max="822" width="10" style="18" customWidth="1"/>
    <col min="823" max="823" width="7.7109375" style="18" customWidth="1"/>
    <col min="824" max="824" width="5.5703125" style="18" customWidth="1"/>
    <col min="825" max="825" width="8.140625" style="18" customWidth="1"/>
    <col min="826" max="826" width="8.42578125" style="18" customWidth="1"/>
    <col min="827" max="827" width="5.140625" style="18" customWidth="1"/>
    <col min="828" max="828" width="8.85546875" style="18" customWidth="1"/>
    <col min="829" max="829" width="7.5703125" style="18" customWidth="1"/>
    <col min="830" max="830" width="4.85546875" style="18" customWidth="1"/>
    <col min="831" max="831" width="9.7109375" style="18" customWidth="1"/>
    <col min="832" max="832" width="7.42578125" style="18" customWidth="1"/>
    <col min="833" max="833" width="5.5703125" style="18" customWidth="1"/>
    <col min="834" max="834" width="7.7109375" style="18" customWidth="1"/>
    <col min="835" max="835" width="7" style="18" customWidth="1"/>
    <col min="836" max="836" width="5.28515625" style="18" customWidth="1"/>
    <col min="837" max="837" width="9.28515625" style="18" customWidth="1"/>
    <col min="838" max="838" width="9.5703125" style="18" bestFit="1" customWidth="1"/>
    <col min="839" max="839" width="5.28515625" style="18" customWidth="1"/>
    <col min="840" max="840" width="9.7109375" style="18" bestFit="1" customWidth="1"/>
    <col min="841" max="841" width="9.5703125" style="18" bestFit="1" customWidth="1"/>
    <col min="842" max="842" width="5.42578125" style="18" customWidth="1"/>
    <col min="843" max="843" width="9.7109375" style="18" bestFit="1" customWidth="1"/>
    <col min="844" max="844" width="9.5703125" style="18" bestFit="1" customWidth="1"/>
    <col min="845" max="845" width="6.140625" style="18" customWidth="1"/>
    <col min="846" max="846" width="8.5703125" style="18" customWidth="1"/>
    <col min="847" max="847" width="7.42578125" style="18" customWidth="1"/>
    <col min="848" max="1024" width="9.140625" style="18"/>
    <col min="1025" max="1025" width="3.28515625" style="18" customWidth="1"/>
    <col min="1026" max="1026" width="5.140625" style="18" customWidth="1"/>
    <col min="1027" max="1027" width="6.85546875" style="18" customWidth="1"/>
    <col min="1028" max="1028" width="6" style="18" customWidth="1"/>
    <col min="1029" max="1029" width="3" style="18" customWidth="1"/>
    <col min="1030" max="1030" width="5.140625" style="18" customWidth="1"/>
    <col min="1031" max="1031" width="3.85546875" style="18" customWidth="1"/>
    <col min="1032" max="1032" width="5.140625" style="18" customWidth="1"/>
    <col min="1033" max="1033" width="8.42578125" style="18" customWidth="1"/>
    <col min="1034" max="1034" width="8.7109375" style="18" customWidth="1"/>
    <col min="1035" max="1035" width="6" style="18" customWidth="1"/>
    <col min="1036" max="1036" width="7.85546875" style="18" customWidth="1"/>
    <col min="1037" max="1037" width="7" style="18" customWidth="1"/>
    <col min="1038" max="1038" width="6.85546875" style="18" customWidth="1"/>
    <col min="1039" max="1039" width="7.42578125" style="18" customWidth="1"/>
    <col min="1040" max="1040" width="7.140625" style="18" customWidth="1"/>
    <col min="1041" max="1041" width="5.7109375" style="18" customWidth="1"/>
    <col min="1042" max="1043" width="8.7109375" style="18" customWidth="1"/>
    <col min="1044" max="1044" width="6.28515625" style="18" customWidth="1"/>
    <col min="1045" max="1045" width="8.140625" style="18" customWidth="1"/>
    <col min="1046" max="1046" width="7.85546875" style="18" customWidth="1"/>
    <col min="1047" max="1047" width="5.28515625" style="18" customWidth="1"/>
    <col min="1048" max="1048" width="8.28515625" style="18" customWidth="1"/>
    <col min="1049" max="1049" width="7.85546875" style="18" customWidth="1"/>
    <col min="1050" max="1050" width="6" style="18" customWidth="1"/>
    <col min="1051" max="1051" width="8" style="18" customWidth="1"/>
    <col min="1052" max="1052" width="8.140625" style="18" customWidth="1"/>
    <col min="1053" max="1053" width="6" style="18" customWidth="1"/>
    <col min="1054" max="1054" width="7.140625" style="18" customWidth="1"/>
    <col min="1055" max="1055" width="7.5703125" style="18" customWidth="1"/>
    <col min="1056" max="1056" width="6.28515625" style="18" customWidth="1"/>
    <col min="1057" max="1057" width="8.28515625" style="18" customWidth="1"/>
    <col min="1058" max="1058" width="7.5703125" style="18" customWidth="1"/>
    <col min="1059" max="1059" width="5.7109375" style="18" customWidth="1"/>
    <col min="1060" max="1061" width="7.7109375" style="18" customWidth="1"/>
    <col min="1062" max="1062" width="5.7109375" style="18" customWidth="1"/>
    <col min="1063" max="1063" width="8.140625" style="18" customWidth="1"/>
    <col min="1064" max="1064" width="7.85546875" style="18" customWidth="1"/>
    <col min="1065" max="1065" width="5.7109375" style="18" customWidth="1"/>
    <col min="1066" max="1066" width="8.85546875" style="18" customWidth="1"/>
    <col min="1067" max="1067" width="8.5703125" style="18" customWidth="1"/>
    <col min="1068" max="1068" width="6.5703125" style="18" customWidth="1"/>
    <col min="1069" max="1069" width="9.28515625" style="18" customWidth="1"/>
    <col min="1070" max="1070" width="7" style="18" customWidth="1"/>
    <col min="1071" max="1071" width="5.85546875" style="18" customWidth="1"/>
    <col min="1072" max="1073" width="8.28515625" style="18" customWidth="1"/>
    <col min="1074" max="1074" width="5.5703125" style="18" customWidth="1"/>
    <col min="1075" max="1075" width="8.85546875" style="18" customWidth="1"/>
    <col min="1076" max="1076" width="8.28515625" style="18" customWidth="1"/>
    <col min="1077" max="1077" width="5" style="18" customWidth="1"/>
    <col min="1078" max="1078" width="10" style="18" customWidth="1"/>
    <col min="1079" max="1079" width="7.7109375" style="18" customWidth="1"/>
    <col min="1080" max="1080" width="5.5703125" style="18" customWidth="1"/>
    <col min="1081" max="1081" width="8.140625" style="18" customWidth="1"/>
    <col min="1082" max="1082" width="8.42578125" style="18" customWidth="1"/>
    <col min="1083" max="1083" width="5.140625" style="18" customWidth="1"/>
    <col min="1084" max="1084" width="8.85546875" style="18" customWidth="1"/>
    <col min="1085" max="1085" width="7.5703125" style="18" customWidth="1"/>
    <col min="1086" max="1086" width="4.85546875" style="18" customWidth="1"/>
    <col min="1087" max="1087" width="9.7109375" style="18" customWidth="1"/>
    <col min="1088" max="1088" width="7.42578125" style="18" customWidth="1"/>
    <col min="1089" max="1089" width="5.5703125" style="18" customWidth="1"/>
    <col min="1090" max="1090" width="7.7109375" style="18" customWidth="1"/>
    <col min="1091" max="1091" width="7" style="18" customWidth="1"/>
    <col min="1092" max="1092" width="5.28515625" style="18" customWidth="1"/>
    <col min="1093" max="1093" width="9.28515625" style="18" customWidth="1"/>
    <col min="1094" max="1094" width="9.5703125" style="18" bestFit="1" customWidth="1"/>
    <col min="1095" max="1095" width="5.28515625" style="18" customWidth="1"/>
    <col min="1096" max="1096" width="9.7109375" style="18" bestFit="1" customWidth="1"/>
    <col min="1097" max="1097" width="9.5703125" style="18" bestFit="1" customWidth="1"/>
    <col min="1098" max="1098" width="5.42578125" style="18" customWidth="1"/>
    <col min="1099" max="1099" width="9.7109375" style="18" bestFit="1" customWidth="1"/>
    <col min="1100" max="1100" width="9.5703125" style="18" bestFit="1" customWidth="1"/>
    <col min="1101" max="1101" width="6.140625" style="18" customWidth="1"/>
    <col min="1102" max="1102" width="8.5703125" style="18" customWidth="1"/>
    <col min="1103" max="1103" width="7.42578125" style="18" customWidth="1"/>
    <col min="1104" max="1280" width="9.140625" style="18"/>
    <col min="1281" max="1281" width="3.28515625" style="18" customWidth="1"/>
    <col min="1282" max="1282" width="5.140625" style="18" customWidth="1"/>
    <col min="1283" max="1283" width="6.85546875" style="18" customWidth="1"/>
    <col min="1284" max="1284" width="6" style="18" customWidth="1"/>
    <col min="1285" max="1285" width="3" style="18" customWidth="1"/>
    <col min="1286" max="1286" width="5.140625" style="18" customWidth="1"/>
    <col min="1287" max="1287" width="3.85546875" style="18" customWidth="1"/>
    <col min="1288" max="1288" width="5.140625" style="18" customWidth="1"/>
    <col min="1289" max="1289" width="8.42578125" style="18" customWidth="1"/>
    <col min="1290" max="1290" width="8.7109375" style="18" customWidth="1"/>
    <col min="1291" max="1291" width="6" style="18" customWidth="1"/>
    <col min="1292" max="1292" width="7.85546875" style="18" customWidth="1"/>
    <col min="1293" max="1293" width="7" style="18" customWidth="1"/>
    <col min="1294" max="1294" width="6.85546875" style="18" customWidth="1"/>
    <col min="1295" max="1295" width="7.42578125" style="18" customWidth="1"/>
    <col min="1296" max="1296" width="7.140625" style="18" customWidth="1"/>
    <col min="1297" max="1297" width="5.7109375" style="18" customWidth="1"/>
    <col min="1298" max="1299" width="8.7109375" style="18" customWidth="1"/>
    <col min="1300" max="1300" width="6.28515625" style="18" customWidth="1"/>
    <col min="1301" max="1301" width="8.140625" style="18" customWidth="1"/>
    <col min="1302" max="1302" width="7.85546875" style="18" customWidth="1"/>
    <col min="1303" max="1303" width="5.28515625" style="18" customWidth="1"/>
    <col min="1304" max="1304" width="8.28515625" style="18" customWidth="1"/>
    <col min="1305" max="1305" width="7.85546875" style="18" customWidth="1"/>
    <col min="1306" max="1306" width="6" style="18" customWidth="1"/>
    <col min="1307" max="1307" width="8" style="18" customWidth="1"/>
    <col min="1308" max="1308" width="8.140625" style="18" customWidth="1"/>
    <col min="1309" max="1309" width="6" style="18" customWidth="1"/>
    <col min="1310" max="1310" width="7.140625" style="18" customWidth="1"/>
    <col min="1311" max="1311" width="7.5703125" style="18" customWidth="1"/>
    <col min="1312" max="1312" width="6.28515625" style="18" customWidth="1"/>
    <col min="1313" max="1313" width="8.28515625" style="18" customWidth="1"/>
    <col min="1314" max="1314" width="7.5703125" style="18" customWidth="1"/>
    <col min="1315" max="1315" width="5.7109375" style="18" customWidth="1"/>
    <col min="1316" max="1317" width="7.7109375" style="18" customWidth="1"/>
    <col min="1318" max="1318" width="5.7109375" style="18" customWidth="1"/>
    <col min="1319" max="1319" width="8.140625" style="18" customWidth="1"/>
    <col min="1320" max="1320" width="7.85546875" style="18" customWidth="1"/>
    <col min="1321" max="1321" width="5.7109375" style="18" customWidth="1"/>
    <col min="1322" max="1322" width="8.85546875" style="18" customWidth="1"/>
    <col min="1323" max="1323" width="8.5703125" style="18" customWidth="1"/>
    <col min="1324" max="1324" width="6.5703125" style="18" customWidth="1"/>
    <col min="1325" max="1325" width="9.28515625" style="18" customWidth="1"/>
    <col min="1326" max="1326" width="7" style="18" customWidth="1"/>
    <col min="1327" max="1327" width="5.85546875" style="18" customWidth="1"/>
    <col min="1328" max="1329" width="8.28515625" style="18" customWidth="1"/>
    <col min="1330" max="1330" width="5.5703125" style="18" customWidth="1"/>
    <col min="1331" max="1331" width="8.85546875" style="18" customWidth="1"/>
    <col min="1332" max="1332" width="8.28515625" style="18" customWidth="1"/>
    <col min="1333" max="1333" width="5" style="18" customWidth="1"/>
    <col min="1334" max="1334" width="10" style="18" customWidth="1"/>
    <col min="1335" max="1335" width="7.7109375" style="18" customWidth="1"/>
    <col min="1336" max="1336" width="5.5703125" style="18" customWidth="1"/>
    <col min="1337" max="1337" width="8.140625" style="18" customWidth="1"/>
    <col min="1338" max="1338" width="8.42578125" style="18" customWidth="1"/>
    <col min="1339" max="1339" width="5.140625" style="18" customWidth="1"/>
    <col min="1340" max="1340" width="8.85546875" style="18" customWidth="1"/>
    <col min="1341" max="1341" width="7.5703125" style="18" customWidth="1"/>
    <col min="1342" max="1342" width="4.85546875" style="18" customWidth="1"/>
    <col min="1343" max="1343" width="9.7109375" style="18" customWidth="1"/>
    <col min="1344" max="1344" width="7.42578125" style="18" customWidth="1"/>
    <col min="1345" max="1345" width="5.5703125" style="18" customWidth="1"/>
    <col min="1346" max="1346" width="7.7109375" style="18" customWidth="1"/>
    <col min="1347" max="1347" width="7" style="18" customWidth="1"/>
    <col min="1348" max="1348" width="5.28515625" style="18" customWidth="1"/>
    <col min="1349" max="1349" width="9.28515625" style="18" customWidth="1"/>
    <col min="1350" max="1350" width="9.5703125" style="18" bestFit="1" customWidth="1"/>
    <col min="1351" max="1351" width="5.28515625" style="18" customWidth="1"/>
    <col min="1352" max="1352" width="9.7109375" style="18" bestFit="1" customWidth="1"/>
    <col min="1353" max="1353" width="9.5703125" style="18" bestFit="1" customWidth="1"/>
    <col min="1354" max="1354" width="5.42578125" style="18" customWidth="1"/>
    <col min="1355" max="1355" width="9.7109375" style="18" bestFit="1" customWidth="1"/>
    <col min="1356" max="1356" width="9.5703125" style="18" bestFit="1" customWidth="1"/>
    <col min="1357" max="1357" width="6.140625" style="18" customWidth="1"/>
    <col min="1358" max="1358" width="8.5703125" style="18" customWidth="1"/>
    <col min="1359" max="1359" width="7.42578125" style="18" customWidth="1"/>
    <col min="1360" max="1536" width="9.140625" style="18"/>
    <col min="1537" max="1537" width="3.28515625" style="18" customWidth="1"/>
    <col min="1538" max="1538" width="5.140625" style="18" customWidth="1"/>
    <col min="1539" max="1539" width="6.85546875" style="18" customWidth="1"/>
    <col min="1540" max="1540" width="6" style="18" customWidth="1"/>
    <col min="1541" max="1541" width="3" style="18" customWidth="1"/>
    <col min="1542" max="1542" width="5.140625" style="18" customWidth="1"/>
    <col min="1543" max="1543" width="3.85546875" style="18" customWidth="1"/>
    <col min="1544" max="1544" width="5.140625" style="18" customWidth="1"/>
    <col min="1545" max="1545" width="8.42578125" style="18" customWidth="1"/>
    <col min="1546" max="1546" width="8.7109375" style="18" customWidth="1"/>
    <col min="1547" max="1547" width="6" style="18" customWidth="1"/>
    <col min="1548" max="1548" width="7.85546875" style="18" customWidth="1"/>
    <col min="1549" max="1549" width="7" style="18" customWidth="1"/>
    <col min="1550" max="1550" width="6.85546875" style="18" customWidth="1"/>
    <col min="1551" max="1551" width="7.42578125" style="18" customWidth="1"/>
    <col min="1552" max="1552" width="7.140625" style="18" customWidth="1"/>
    <col min="1553" max="1553" width="5.7109375" style="18" customWidth="1"/>
    <col min="1554" max="1555" width="8.7109375" style="18" customWidth="1"/>
    <col min="1556" max="1556" width="6.28515625" style="18" customWidth="1"/>
    <col min="1557" max="1557" width="8.140625" style="18" customWidth="1"/>
    <col min="1558" max="1558" width="7.85546875" style="18" customWidth="1"/>
    <col min="1559" max="1559" width="5.28515625" style="18" customWidth="1"/>
    <col min="1560" max="1560" width="8.28515625" style="18" customWidth="1"/>
    <col min="1561" max="1561" width="7.85546875" style="18" customWidth="1"/>
    <col min="1562" max="1562" width="6" style="18" customWidth="1"/>
    <col min="1563" max="1563" width="8" style="18" customWidth="1"/>
    <col min="1564" max="1564" width="8.140625" style="18" customWidth="1"/>
    <col min="1565" max="1565" width="6" style="18" customWidth="1"/>
    <col min="1566" max="1566" width="7.140625" style="18" customWidth="1"/>
    <col min="1567" max="1567" width="7.5703125" style="18" customWidth="1"/>
    <col min="1568" max="1568" width="6.28515625" style="18" customWidth="1"/>
    <col min="1569" max="1569" width="8.28515625" style="18" customWidth="1"/>
    <col min="1570" max="1570" width="7.5703125" style="18" customWidth="1"/>
    <col min="1571" max="1571" width="5.7109375" style="18" customWidth="1"/>
    <col min="1572" max="1573" width="7.7109375" style="18" customWidth="1"/>
    <col min="1574" max="1574" width="5.7109375" style="18" customWidth="1"/>
    <col min="1575" max="1575" width="8.140625" style="18" customWidth="1"/>
    <col min="1576" max="1576" width="7.85546875" style="18" customWidth="1"/>
    <col min="1577" max="1577" width="5.7109375" style="18" customWidth="1"/>
    <col min="1578" max="1578" width="8.85546875" style="18" customWidth="1"/>
    <col min="1579" max="1579" width="8.5703125" style="18" customWidth="1"/>
    <col min="1580" max="1580" width="6.5703125" style="18" customWidth="1"/>
    <col min="1581" max="1581" width="9.28515625" style="18" customWidth="1"/>
    <col min="1582" max="1582" width="7" style="18" customWidth="1"/>
    <col min="1583" max="1583" width="5.85546875" style="18" customWidth="1"/>
    <col min="1584" max="1585" width="8.28515625" style="18" customWidth="1"/>
    <col min="1586" max="1586" width="5.5703125" style="18" customWidth="1"/>
    <col min="1587" max="1587" width="8.85546875" style="18" customWidth="1"/>
    <col min="1588" max="1588" width="8.28515625" style="18" customWidth="1"/>
    <col min="1589" max="1589" width="5" style="18" customWidth="1"/>
    <col min="1590" max="1590" width="10" style="18" customWidth="1"/>
    <col min="1591" max="1591" width="7.7109375" style="18" customWidth="1"/>
    <col min="1592" max="1592" width="5.5703125" style="18" customWidth="1"/>
    <col min="1593" max="1593" width="8.140625" style="18" customWidth="1"/>
    <col min="1594" max="1594" width="8.42578125" style="18" customWidth="1"/>
    <col min="1595" max="1595" width="5.140625" style="18" customWidth="1"/>
    <col min="1596" max="1596" width="8.85546875" style="18" customWidth="1"/>
    <col min="1597" max="1597" width="7.5703125" style="18" customWidth="1"/>
    <col min="1598" max="1598" width="4.85546875" style="18" customWidth="1"/>
    <col min="1599" max="1599" width="9.7109375" style="18" customWidth="1"/>
    <col min="1600" max="1600" width="7.42578125" style="18" customWidth="1"/>
    <col min="1601" max="1601" width="5.5703125" style="18" customWidth="1"/>
    <col min="1602" max="1602" width="7.7109375" style="18" customWidth="1"/>
    <col min="1603" max="1603" width="7" style="18" customWidth="1"/>
    <col min="1604" max="1604" width="5.28515625" style="18" customWidth="1"/>
    <col min="1605" max="1605" width="9.28515625" style="18" customWidth="1"/>
    <col min="1606" max="1606" width="9.5703125" style="18" bestFit="1" customWidth="1"/>
    <col min="1607" max="1607" width="5.28515625" style="18" customWidth="1"/>
    <col min="1608" max="1608" width="9.7109375" style="18" bestFit="1" customWidth="1"/>
    <col min="1609" max="1609" width="9.5703125" style="18" bestFit="1" customWidth="1"/>
    <col min="1610" max="1610" width="5.42578125" style="18" customWidth="1"/>
    <col min="1611" max="1611" width="9.7109375" style="18" bestFit="1" customWidth="1"/>
    <col min="1612" max="1612" width="9.5703125" style="18" bestFit="1" customWidth="1"/>
    <col min="1613" max="1613" width="6.140625" style="18" customWidth="1"/>
    <col min="1614" max="1614" width="8.5703125" style="18" customWidth="1"/>
    <col min="1615" max="1615" width="7.42578125" style="18" customWidth="1"/>
    <col min="1616" max="1792" width="9.140625" style="18"/>
    <col min="1793" max="1793" width="3.28515625" style="18" customWidth="1"/>
    <col min="1794" max="1794" width="5.140625" style="18" customWidth="1"/>
    <col min="1795" max="1795" width="6.85546875" style="18" customWidth="1"/>
    <col min="1796" max="1796" width="6" style="18" customWidth="1"/>
    <col min="1797" max="1797" width="3" style="18" customWidth="1"/>
    <col min="1798" max="1798" width="5.140625" style="18" customWidth="1"/>
    <col min="1799" max="1799" width="3.85546875" style="18" customWidth="1"/>
    <col min="1800" max="1800" width="5.140625" style="18" customWidth="1"/>
    <col min="1801" max="1801" width="8.42578125" style="18" customWidth="1"/>
    <col min="1802" max="1802" width="8.7109375" style="18" customWidth="1"/>
    <col min="1803" max="1803" width="6" style="18" customWidth="1"/>
    <col min="1804" max="1804" width="7.85546875" style="18" customWidth="1"/>
    <col min="1805" max="1805" width="7" style="18" customWidth="1"/>
    <col min="1806" max="1806" width="6.85546875" style="18" customWidth="1"/>
    <col min="1807" max="1807" width="7.42578125" style="18" customWidth="1"/>
    <col min="1808" max="1808" width="7.140625" style="18" customWidth="1"/>
    <col min="1809" max="1809" width="5.7109375" style="18" customWidth="1"/>
    <col min="1810" max="1811" width="8.7109375" style="18" customWidth="1"/>
    <col min="1812" max="1812" width="6.28515625" style="18" customWidth="1"/>
    <col min="1813" max="1813" width="8.140625" style="18" customWidth="1"/>
    <col min="1814" max="1814" width="7.85546875" style="18" customWidth="1"/>
    <col min="1815" max="1815" width="5.28515625" style="18" customWidth="1"/>
    <col min="1816" max="1816" width="8.28515625" style="18" customWidth="1"/>
    <col min="1817" max="1817" width="7.85546875" style="18" customWidth="1"/>
    <col min="1818" max="1818" width="6" style="18" customWidth="1"/>
    <col min="1819" max="1819" width="8" style="18" customWidth="1"/>
    <col min="1820" max="1820" width="8.140625" style="18" customWidth="1"/>
    <col min="1821" max="1821" width="6" style="18" customWidth="1"/>
    <col min="1822" max="1822" width="7.140625" style="18" customWidth="1"/>
    <col min="1823" max="1823" width="7.5703125" style="18" customWidth="1"/>
    <col min="1824" max="1824" width="6.28515625" style="18" customWidth="1"/>
    <col min="1825" max="1825" width="8.28515625" style="18" customWidth="1"/>
    <col min="1826" max="1826" width="7.5703125" style="18" customWidth="1"/>
    <col min="1827" max="1827" width="5.7109375" style="18" customWidth="1"/>
    <col min="1828" max="1829" width="7.7109375" style="18" customWidth="1"/>
    <col min="1830" max="1830" width="5.7109375" style="18" customWidth="1"/>
    <col min="1831" max="1831" width="8.140625" style="18" customWidth="1"/>
    <col min="1832" max="1832" width="7.85546875" style="18" customWidth="1"/>
    <col min="1833" max="1833" width="5.7109375" style="18" customWidth="1"/>
    <col min="1834" max="1834" width="8.85546875" style="18" customWidth="1"/>
    <col min="1835" max="1835" width="8.5703125" style="18" customWidth="1"/>
    <col min="1836" max="1836" width="6.5703125" style="18" customWidth="1"/>
    <col min="1837" max="1837" width="9.28515625" style="18" customWidth="1"/>
    <col min="1838" max="1838" width="7" style="18" customWidth="1"/>
    <col min="1839" max="1839" width="5.85546875" style="18" customWidth="1"/>
    <col min="1840" max="1841" width="8.28515625" style="18" customWidth="1"/>
    <col min="1842" max="1842" width="5.5703125" style="18" customWidth="1"/>
    <col min="1843" max="1843" width="8.85546875" style="18" customWidth="1"/>
    <col min="1844" max="1844" width="8.28515625" style="18" customWidth="1"/>
    <col min="1845" max="1845" width="5" style="18" customWidth="1"/>
    <col min="1846" max="1846" width="10" style="18" customWidth="1"/>
    <col min="1847" max="1847" width="7.7109375" style="18" customWidth="1"/>
    <col min="1848" max="1848" width="5.5703125" style="18" customWidth="1"/>
    <col min="1849" max="1849" width="8.140625" style="18" customWidth="1"/>
    <col min="1850" max="1850" width="8.42578125" style="18" customWidth="1"/>
    <col min="1851" max="1851" width="5.140625" style="18" customWidth="1"/>
    <col min="1852" max="1852" width="8.85546875" style="18" customWidth="1"/>
    <col min="1853" max="1853" width="7.5703125" style="18" customWidth="1"/>
    <col min="1854" max="1854" width="4.85546875" style="18" customWidth="1"/>
    <col min="1855" max="1855" width="9.7109375" style="18" customWidth="1"/>
    <col min="1856" max="1856" width="7.42578125" style="18" customWidth="1"/>
    <col min="1857" max="1857" width="5.5703125" style="18" customWidth="1"/>
    <col min="1858" max="1858" width="7.7109375" style="18" customWidth="1"/>
    <col min="1859" max="1859" width="7" style="18" customWidth="1"/>
    <col min="1860" max="1860" width="5.28515625" style="18" customWidth="1"/>
    <col min="1861" max="1861" width="9.28515625" style="18" customWidth="1"/>
    <col min="1862" max="1862" width="9.5703125" style="18" bestFit="1" customWidth="1"/>
    <col min="1863" max="1863" width="5.28515625" style="18" customWidth="1"/>
    <col min="1864" max="1864" width="9.7109375" style="18" bestFit="1" customWidth="1"/>
    <col min="1865" max="1865" width="9.5703125" style="18" bestFit="1" customWidth="1"/>
    <col min="1866" max="1866" width="5.42578125" style="18" customWidth="1"/>
    <col min="1867" max="1867" width="9.7109375" style="18" bestFit="1" customWidth="1"/>
    <col min="1868" max="1868" width="9.5703125" style="18" bestFit="1" customWidth="1"/>
    <col min="1869" max="1869" width="6.140625" style="18" customWidth="1"/>
    <col min="1870" max="1870" width="8.5703125" style="18" customWidth="1"/>
    <col min="1871" max="1871" width="7.42578125" style="18" customWidth="1"/>
    <col min="1872" max="2048" width="9.140625" style="18"/>
    <col min="2049" max="2049" width="3.28515625" style="18" customWidth="1"/>
    <col min="2050" max="2050" width="5.140625" style="18" customWidth="1"/>
    <col min="2051" max="2051" width="6.85546875" style="18" customWidth="1"/>
    <col min="2052" max="2052" width="6" style="18" customWidth="1"/>
    <col min="2053" max="2053" width="3" style="18" customWidth="1"/>
    <col min="2054" max="2054" width="5.140625" style="18" customWidth="1"/>
    <col min="2055" max="2055" width="3.85546875" style="18" customWidth="1"/>
    <col min="2056" max="2056" width="5.140625" style="18" customWidth="1"/>
    <col min="2057" max="2057" width="8.42578125" style="18" customWidth="1"/>
    <col min="2058" max="2058" width="8.7109375" style="18" customWidth="1"/>
    <col min="2059" max="2059" width="6" style="18" customWidth="1"/>
    <col min="2060" max="2060" width="7.85546875" style="18" customWidth="1"/>
    <col min="2061" max="2061" width="7" style="18" customWidth="1"/>
    <col min="2062" max="2062" width="6.85546875" style="18" customWidth="1"/>
    <col min="2063" max="2063" width="7.42578125" style="18" customWidth="1"/>
    <col min="2064" max="2064" width="7.140625" style="18" customWidth="1"/>
    <col min="2065" max="2065" width="5.7109375" style="18" customWidth="1"/>
    <col min="2066" max="2067" width="8.7109375" style="18" customWidth="1"/>
    <col min="2068" max="2068" width="6.28515625" style="18" customWidth="1"/>
    <col min="2069" max="2069" width="8.140625" style="18" customWidth="1"/>
    <col min="2070" max="2070" width="7.85546875" style="18" customWidth="1"/>
    <col min="2071" max="2071" width="5.28515625" style="18" customWidth="1"/>
    <col min="2072" max="2072" width="8.28515625" style="18" customWidth="1"/>
    <col min="2073" max="2073" width="7.85546875" style="18" customWidth="1"/>
    <col min="2074" max="2074" width="6" style="18" customWidth="1"/>
    <col min="2075" max="2075" width="8" style="18" customWidth="1"/>
    <col min="2076" max="2076" width="8.140625" style="18" customWidth="1"/>
    <col min="2077" max="2077" width="6" style="18" customWidth="1"/>
    <col min="2078" max="2078" width="7.140625" style="18" customWidth="1"/>
    <col min="2079" max="2079" width="7.5703125" style="18" customWidth="1"/>
    <col min="2080" max="2080" width="6.28515625" style="18" customWidth="1"/>
    <col min="2081" max="2081" width="8.28515625" style="18" customWidth="1"/>
    <col min="2082" max="2082" width="7.5703125" style="18" customWidth="1"/>
    <col min="2083" max="2083" width="5.7109375" style="18" customWidth="1"/>
    <col min="2084" max="2085" width="7.7109375" style="18" customWidth="1"/>
    <col min="2086" max="2086" width="5.7109375" style="18" customWidth="1"/>
    <col min="2087" max="2087" width="8.140625" style="18" customWidth="1"/>
    <col min="2088" max="2088" width="7.85546875" style="18" customWidth="1"/>
    <col min="2089" max="2089" width="5.7109375" style="18" customWidth="1"/>
    <col min="2090" max="2090" width="8.85546875" style="18" customWidth="1"/>
    <col min="2091" max="2091" width="8.5703125" style="18" customWidth="1"/>
    <col min="2092" max="2092" width="6.5703125" style="18" customWidth="1"/>
    <col min="2093" max="2093" width="9.28515625" style="18" customWidth="1"/>
    <col min="2094" max="2094" width="7" style="18" customWidth="1"/>
    <col min="2095" max="2095" width="5.85546875" style="18" customWidth="1"/>
    <col min="2096" max="2097" width="8.28515625" style="18" customWidth="1"/>
    <col min="2098" max="2098" width="5.5703125" style="18" customWidth="1"/>
    <col min="2099" max="2099" width="8.85546875" style="18" customWidth="1"/>
    <col min="2100" max="2100" width="8.28515625" style="18" customWidth="1"/>
    <col min="2101" max="2101" width="5" style="18" customWidth="1"/>
    <col min="2102" max="2102" width="10" style="18" customWidth="1"/>
    <col min="2103" max="2103" width="7.7109375" style="18" customWidth="1"/>
    <col min="2104" max="2104" width="5.5703125" style="18" customWidth="1"/>
    <col min="2105" max="2105" width="8.140625" style="18" customWidth="1"/>
    <col min="2106" max="2106" width="8.42578125" style="18" customWidth="1"/>
    <col min="2107" max="2107" width="5.140625" style="18" customWidth="1"/>
    <col min="2108" max="2108" width="8.85546875" style="18" customWidth="1"/>
    <col min="2109" max="2109" width="7.5703125" style="18" customWidth="1"/>
    <col min="2110" max="2110" width="4.85546875" style="18" customWidth="1"/>
    <col min="2111" max="2111" width="9.7109375" style="18" customWidth="1"/>
    <col min="2112" max="2112" width="7.42578125" style="18" customWidth="1"/>
    <col min="2113" max="2113" width="5.5703125" style="18" customWidth="1"/>
    <col min="2114" max="2114" width="7.7109375" style="18" customWidth="1"/>
    <col min="2115" max="2115" width="7" style="18" customWidth="1"/>
    <col min="2116" max="2116" width="5.28515625" style="18" customWidth="1"/>
    <col min="2117" max="2117" width="9.28515625" style="18" customWidth="1"/>
    <col min="2118" max="2118" width="9.5703125" style="18" bestFit="1" customWidth="1"/>
    <col min="2119" max="2119" width="5.28515625" style="18" customWidth="1"/>
    <col min="2120" max="2120" width="9.7109375" style="18" bestFit="1" customWidth="1"/>
    <col min="2121" max="2121" width="9.5703125" style="18" bestFit="1" customWidth="1"/>
    <col min="2122" max="2122" width="5.42578125" style="18" customWidth="1"/>
    <col min="2123" max="2123" width="9.7109375" style="18" bestFit="1" customWidth="1"/>
    <col min="2124" max="2124" width="9.5703125" style="18" bestFit="1" customWidth="1"/>
    <col min="2125" max="2125" width="6.140625" style="18" customWidth="1"/>
    <col min="2126" max="2126" width="8.5703125" style="18" customWidth="1"/>
    <col min="2127" max="2127" width="7.42578125" style="18" customWidth="1"/>
    <col min="2128" max="2304" width="9.140625" style="18"/>
    <col min="2305" max="2305" width="3.28515625" style="18" customWidth="1"/>
    <col min="2306" max="2306" width="5.140625" style="18" customWidth="1"/>
    <col min="2307" max="2307" width="6.85546875" style="18" customWidth="1"/>
    <col min="2308" max="2308" width="6" style="18" customWidth="1"/>
    <col min="2309" max="2309" width="3" style="18" customWidth="1"/>
    <col min="2310" max="2310" width="5.140625" style="18" customWidth="1"/>
    <col min="2311" max="2311" width="3.85546875" style="18" customWidth="1"/>
    <col min="2312" max="2312" width="5.140625" style="18" customWidth="1"/>
    <col min="2313" max="2313" width="8.42578125" style="18" customWidth="1"/>
    <col min="2314" max="2314" width="8.7109375" style="18" customWidth="1"/>
    <col min="2315" max="2315" width="6" style="18" customWidth="1"/>
    <col min="2316" max="2316" width="7.85546875" style="18" customWidth="1"/>
    <col min="2317" max="2317" width="7" style="18" customWidth="1"/>
    <col min="2318" max="2318" width="6.85546875" style="18" customWidth="1"/>
    <col min="2319" max="2319" width="7.42578125" style="18" customWidth="1"/>
    <col min="2320" max="2320" width="7.140625" style="18" customWidth="1"/>
    <col min="2321" max="2321" width="5.7109375" style="18" customWidth="1"/>
    <col min="2322" max="2323" width="8.7109375" style="18" customWidth="1"/>
    <col min="2324" max="2324" width="6.28515625" style="18" customWidth="1"/>
    <col min="2325" max="2325" width="8.140625" style="18" customWidth="1"/>
    <col min="2326" max="2326" width="7.85546875" style="18" customWidth="1"/>
    <col min="2327" max="2327" width="5.28515625" style="18" customWidth="1"/>
    <col min="2328" max="2328" width="8.28515625" style="18" customWidth="1"/>
    <col min="2329" max="2329" width="7.85546875" style="18" customWidth="1"/>
    <col min="2330" max="2330" width="6" style="18" customWidth="1"/>
    <col min="2331" max="2331" width="8" style="18" customWidth="1"/>
    <col min="2332" max="2332" width="8.140625" style="18" customWidth="1"/>
    <col min="2333" max="2333" width="6" style="18" customWidth="1"/>
    <col min="2334" max="2334" width="7.140625" style="18" customWidth="1"/>
    <col min="2335" max="2335" width="7.5703125" style="18" customWidth="1"/>
    <col min="2336" max="2336" width="6.28515625" style="18" customWidth="1"/>
    <col min="2337" max="2337" width="8.28515625" style="18" customWidth="1"/>
    <col min="2338" max="2338" width="7.5703125" style="18" customWidth="1"/>
    <col min="2339" max="2339" width="5.7109375" style="18" customWidth="1"/>
    <col min="2340" max="2341" width="7.7109375" style="18" customWidth="1"/>
    <col min="2342" max="2342" width="5.7109375" style="18" customWidth="1"/>
    <col min="2343" max="2343" width="8.140625" style="18" customWidth="1"/>
    <col min="2344" max="2344" width="7.85546875" style="18" customWidth="1"/>
    <col min="2345" max="2345" width="5.7109375" style="18" customWidth="1"/>
    <col min="2346" max="2346" width="8.85546875" style="18" customWidth="1"/>
    <col min="2347" max="2347" width="8.5703125" style="18" customWidth="1"/>
    <col min="2348" max="2348" width="6.5703125" style="18" customWidth="1"/>
    <col min="2349" max="2349" width="9.28515625" style="18" customWidth="1"/>
    <col min="2350" max="2350" width="7" style="18" customWidth="1"/>
    <col min="2351" max="2351" width="5.85546875" style="18" customWidth="1"/>
    <col min="2352" max="2353" width="8.28515625" style="18" customWidth="1"/>
    <col min="2354" max="2354" width="5.5703125" style="18" customWidth="1"/>
    <col min="2355" max="2355" width="8.85546875" style="18" customWidth="1"/>
    <col min="2356" max="2356" width="8.28515625" style="18" customWidth="1"/>
    <col min="2357" max="2357" width="5" style="18" customWidth="1"/>
    <col min="2358" max="2358" width="10" style="18" customWidth="1"/>
    <col min="2359" max="2359" width="7.7109375" style="18" customWidth="1"/>
    <col min="2360" max="2360" width="5.5703125" style="18" customWidth="1"/>
    <col min="2361" max="2361" width="8.140625" style="18" customWidth="1"/>
    <col min="2362" max="2362" width="8.42578125" style="18" customWidth="1"/>
    <col min="2363" max="2363" width="5.140625" style="18" customWidth="1"/>
    <col min="2364" max="2364" width="8.85546875" style="18" customWidth="1"/>
    <col min="2365" max="2365" width="7.5703125" style="18" customWidth="1"/>
    <col min="2366" max="2366" width="4.85546875" style="18" customWidth="1"/>
    <col min="2367" max="2367" width="9.7109375" style="18" customWidth="1"/>
    <col min="2368" max="2368" width="7.42578125" style="18" customWidth="1"/>
    <col min="2369" max="2369" width="5.5703125" style="18" customWidth="1"/>
    <col min="2370" max="2370" width="7.7109375" style="18" customWidth="1"/>
    <col min="2371" max="2371" width="7" style="18" customWidth="1"/>
    <col min="2372" max="2372" width="5.28515625" style="18" customWidth="1"/>
    <col min="2373" max="2373" width="9.28515625" style="18" customWidth="1"/>
    <col min="2374" max="2374" width="9.5703125" style="18" bestFit="1" customWidth="1"/>
    <col min="2375" max="2375" width="5.28515625" style="18" customWidth="1"/>
    <col min="2376" max="2376" width="9.7109375" style="18" bestFit="1" customWidth="1"/>
    <col min="2377" max="2377" width="9.5703125" style="18" bestFit="1" customWidth="1"/>
    <col min="2378" max="2378" width="5.42578125" style="18" customWidth="1"/>
    <col min="2379" max="2379" width="9.7109375" style="18" bestFit="1" customWidth="1"/>
    <col min="2380" max="2380" width="9.5703125" style="18" bestFit="1" customWidth="1"/>
    <col min="2381" max="2381" width="6.140625" style="18" customWidth="1"/>
    <col min="2382" max="2382" width="8.5703125" style="18" customWidth="1"/>
    <col min="2383" max="2383" width="7.42578125" style="18" customWidth="1"/>
    <col min="2384" max="2560" width="9.140625" style="18"/>
    <col min="2561" max="2561" width="3.28515625" style="18" customWidth="1"/>
    <col min="2562" max="2562" width="5.140625" style="18" customWidth="1"/>
    <col min="2563" max="2563" width="6.85546875" style="18" customWidth="1"/>
    <col min="2564" max="2564" width="6" style="18" customWidth="1"/>
    <col min="2565" max="2565" width="3" style="18" customWidth="1"/>
    <col min="2566" max="2566" width="5.140625" style="18" customWidth="1"/>
    <col min="2567" max="2567" width="3.85546875" style="18" customWidth="1"/>
    <col min="2568" max="2568" width="5.140625" style="18" customWidth="1"/>
    <col min="2569" max="2569" width="8.42578125" style="18" customWidth="1"/>
    <col min="2570" max="2570" width="8.7109375" style="18" customWidth="1"/>
    <col min="2571" max="2571" width="6" style="18" customWidth="1"/>
    <col min="2572" max="2572" width="7.85546875" style="18" customWidth="1"/>
    <col min="2573" max="2573" width="7" style="18" customWidth="1"/>
    <col min="2574" max="2574" width="6.85546875" style="18" customWidth="1"/>
    <col min="2575" max="2575" width="7.42578125" style="18" customWidth="1"/>
    <col min="2576" max="2576" width="7.140625" style="18" customWidth="1"/>
    <col min="2577" max="2577" width="5.7109375" style="18" customWidth="1"/>
    <col min="2578" max="2579" width="8.7109375" style="18" customWidth="1"/>
    <col min="2580" max="2580" width="6.28515625" style="18" customWidth="1"/>
    <col min="2581" max="2581" width="8.140625" style="18" customWidth="1"/>
    <col min="2582" max="2582" width="7.85546875" style="18" customWidth="1"/>
    <col min="2583" max="2583" width="5.28515625" style="18" customWidth="1"/>
    <col min="2584" max="2584" width="8.28515625" style="18" customWidth="1"/>
    <col min="2585" max="2585" width="7.85546875" style="18" customWidth="1"/>
    <col min="2586" max="2586" width="6" style="18" customWidth="1"/>
    <col min="2587" max="2587" width="8" style="18" customWidth="1"/>
    <col min="2588" max="2588" width="8.140625" style="18" customWidth="1"/>
    <col min="2589" max="2589" width="6" style="18" customWidth="1"/>
    <col min="2590" max="2590" width="7.140625" style="18" customWidth="1"/>
    <col min="2591" max="2591" width="7.5703125" style="18" customWidth="1"/>
    <col min="2592" max="2592" width="6.28515625" style="18" customWidth="1"/>
    <col min="2593" max="2593" width="8.28515625" style="18" customWidth="1"/>
    <col min="2594" max="2594" width="7.5703125" style="18" customWidth="1"/>
    <col min="2595" max="2595" width="5.7109375" style="18" customWidth="1"/>
    <col min="2596" max="2597" width="7.7109375" style="18" customWidth="1"/>
    <col min="2598" max="2598" width="5.7109375" style="18" customWidth="1"/>
    <col min="2599" max="2599" width="8.140625" style="18" customWidth="1"/>
    <col min="2600" max="2600" width="7.85546875" style="18" customWidth="1"/>
    <col min="2601" max="2601" width="5.7109375" style="18" customWidth="1"/>
    <col min="2602" max="2602" width="8.85546875" style="18" customWidth="1"/>
    <col min="2603" max="2603" width="8.5703125" style="18" customWidth="1"/>
    <col min="2604" max="2604" width="6.5703125" style="18" customWidth="1"/>
    <col min="2605" max="2605" width="9.28515625" style="18" customWidth="1"/>
    <col min="2606" max="2606" width="7" style="18" customWidth="1"/>
    <col min="2607" max="2607" width="5.85546875" style="18" customWidth="1"/>
    <col min="2608" max="2609" width="8.28515625" style="18" customWidth="1"/>
    <col min="2610" max="2610" width="5.5703125" style="18" customWidth="1"/>
    <col min="2611" max="2611" width="8.85546875" style="18" customWidth="1"/>
    <col min="2612" max="2612" width="8.28515625" style="18" customWidth="1"/>
    <col min="2613" max="2613" width="5" style="18" customWidth="1"/>
    <col min="2614" max="2614" width="10" style="18" customWidth="1"/>
    <col min="2615" max="2615" width="7.7109375" style="18" customWidth="1"/>
    <col min="2616" max="2616" width="5.5703125" style="18" customWidth="1"/>
    <col min="2617" max="2617" width="8.140625" style="18" customWidth="1"/>
    <col min="2618" max="2618" width="8.42578125" style="18" customWidth="1"/>
    <col min="2619" max="2619" width="5.140625" style="18" customWidth="1"/>
    <col min="2620" max="2620" width="8.85546875" style="18" customWidth="1"/>
    <col min="2621" max="2621" width="7.5703125" style="18" customWidth="1"/>
    <col min="2622" max="2622" width="4.85546875" style="18" customWidth="1"/>
    <col min="2623" max="2623" width="9.7109375" style="18" customWidth="1"/>
    <col min="2624" max="2624" width="7.42578125" style="18" customWidth="1"/>
    <col min="2625" max="2625" width="5.5703125" style="18" customWidth="1"/>
    <col min="2626" max="2626" width="7.7109375" style="18" customWidth="1"/>
    <col min="2627" max="2627" width="7" style="18" customWidth="1"/>
    <col min="2628" max="2628" width="5.28515625" style="18" customWidth="1"/>
    <col min="2629" max="2629" width="9.28515625" style="18" customWidth="1"/>
    <col min="2630" max="2630" width="9.5703125" style="18" bestFit="1" customWidth="1"/>
    <col min="2631" max="2631" width="5.28515625" style="18" customWidth="1"/>
    <col min="2632" max="2632" width="9.7109375" style="18" bestFit="1" customWidth="1"/>
    <col min="2633" max="2633" width="9.5703125" style="18" bestFit="1" customWidth="1"/>
    <col min="2634" max="2634" width="5.42578125" style="18" customWidth="1"/>
    <col min="2635" max="2635" width="9.7109375" style="18" bestFit="1" customWidth="1"/>
    <col min="2636" max="2636" width="9.5703125" style="18" bestFit="1" customWidth="1"/>
    <col min="2637" max="2637" width="6.140625" style="18" customWidth="1"/>
    <col min="2638" max="2638" width="8.5703125" style="18" customWidth="1"/>
    <col min="2639" max="2639" width="7.42578125" style="18" customWidth="1"/>
    <col min="2640" max="2816" width="9.140625" style="18"/>
    <col min="2817" max="2817" width="3.28515625" style="18" customWidth="1"/>
    <col min="2818" max="2818" width="5.140625" style="18" customWidth="1"/>
    <col min="2819" max="2819" width="6.85546875" style="18" customWidth="1"/>
    <col min="2820" max="2820" width="6" style="18" customWidth="1"/>
    <col min="2821" max="2821" width="3" style="18" customWidth="1"/>
    <col min="2822" max="2822" width="5.140625" style="18" customWidth="1"/>
    <col min="2823" max="2823" width="3.85546875" style="18" customWidth="1"/>
    <col min="2824" max="2824" width="5.140625" style="18" customWidth="1"/>
    <col min="2825" max="2825" width="8.42578125" style="18" customWidth="1"/>
    <col min="2826" max="2826" width="8.7109375" style="18" customWidth="1"/>
    <col min="2827" max="2827" width="6" style="18" customWidth="1"/>
    <col min="2828" max="2828" width="7.85546875" style="18" customWidth="1"/>
    <col min="2829" max="2829" width="7" style="18" customWidth="1"/>
    <col min="2830" max="2830" width="6.85546875" style="18" customWidth="1"/>
    <col min="2831" max="2831" width="7.42578125" style="18" customWidth="1"/>
    <col min="2832" max="2832" width="7.140625" style="18" customWidth="1"/>
    <col min="2833" max="2833" width="5.7109375" style="18" customWidth="1"/>
    <col min="2834" max="2835" width="8.7109375" style="18" customWidth="1"/>
    <col min="2836" max="2836" width="6.28515625" style="18" customWidth="1"/>
    <col min="2837" max="2837" width="8.140625" style="18" customWidth="1"/>
    <col min="2838" max="2838" width="7.85546875" style="18" customWidth="1"/>
    <col min="2839" max="2839" width="5.28515625" style="18" customWidth="1"/>
    <col min="2840" max="2840" width="8.28515625" style="18" customWidth="1"/>
    <col min="2841" max="2841" width="7.85546875" style="18" customWidth="1"/>
    <col min="2842" max="2842" width="6" style="18" customWidth="1"/>
    <col min="2843" max="2843" width="8" style="18" customWidth="1"/>
    <col min="2844" max="2844" width="8.140625" style="18" customWidth="1"/>
    <col min="2845" max="2845" width="6" style="18" customWidth="1"/>
    <col min="2846" max="2846" width="7.140625" style="18" customWidth="1"/>
    <col min="2847" max="2847" width="7.5703125" style="18" customWidth="1"/>
    <col min="2848" max="2848" width="6.28515625" style="18" customWidth="1"/>
    <col min="2849" max="2849" width="8.28515625" style="18" customWidth="1"/>
    <col min="2850" max="2850" width="7.5703125" style="18" customWidth="1"/>
    <col min="2851" max="2851" width="5.7109375" style="18" customWidth="1"/>
    <col min="2852" max="2853" width="7.7109375" style="18" customWidth="1"/>
    <col min="2854" max="2854" width="5.7109375" style="18" customWidth="1"/>
    <col min="2855" max="2855" width="8.140625" style="18" customWidth="1"/>
    <col min="2856" max="2856" width="7.85546875" style="18" customWidth="1"/>
    <col min="2857" max="2857" width="5.7109375" style="18" customWidth="1"/>
    <col min="2858" max="2858" width="8.85546875" style="18" customWidth="1"/>
    <col min="2859" max="2859" width="8.5703125" style="18" customWidth="1"/>
    <col min="2860" max="2860" width="6.5703125" style="18" customWidth="1"/>
    <col min="2861" max="2861" width="9.28515625" style="18" customWidth="1"/>
    <col min="2862" max="2862" width="7" style="18" customWidth="1"/>
    <col min="2863" max="2863" width="5.85546875" style="18" customWidth="1"/>
    <col min="2864" max="2865" width="8.28515625" style="18" customWidth="1"/>
    <col min="2866" max="2866" width="5.5703125" style="18" customWidth="1"/>
    <col min="2867" max="2867" width="8.85546875" style="18" customWidth="1"/>
    <col min="2868" max="2868" width="8.28515625" style="18" customWidth="1"/>
    <col min="2869" max="2869" width="5" style="18" customWidth="1"/>
    <col min="2870" max="2870" width="10" style="18" customWidth="1"/>
    <col min="2871" max="2871" width="7.7109375" style="18" customWidth="1"/>
    <col min="2872" max="2872" width="5.5703125" style="18" customWidth="1"/>
    <col min="2873" max="2873" width="8.140625" style="18" customWidth="1"/>
    <col min="2874" max="2874" width="8.42578125" style="18" customWidth="1"/>
    <col min="2875" max="2875" width="5.140625" style="18" customWidth="1"/>
    <col min="2876" max="2876" width="8.85546875" style="18" customWidth="1"/>
    <col min="2877" max="2877" width="7.5703125" style="18" customWidth="1"/>
    <col min="2878" max="2878" width="4.85546875" style="18" customWidth="1"/>
    <col min="2879" max="2879" width="9.7109375" style="18" customWidth="1"/>
    <col min="2880" max="2880" width="7.42578125" style="18" customWidth="1"/>
    <col min="2881" max="2881" width="5.5703125" style="18" customWidth="1"/>
    <col min="2882" max="2882" width="7.7109375" style="18" customWidth="1"/>
    <col min="2883" max="2883" width="7" style="18" customWidth="1"/>
    <col min="2884" max="2884" width="5.28515625" style="18" customWidth="1"/>
    <col min="2885" max="2885" width="9.28515625" style="18" customWidth="1"/>
    <col min="2886" max="2886" width="9.5703125" style="18" bestFit="1" customWidth="1"/>
    <col min="2887" max="2887" width="5.28515625" style="18" customWidth="1"/>
    <col min="2888" max="2888" width="9.7109375" style="18" bestFit="1" customWidth="1"/>
    <col min="2889" max="2889" width="9.5703125" style="18" bestFit="1" customWidth="1"/>
    <col min="2890" max="2890" width="5.42578125" style="18" customWidth="1"/>
    <col min="2891" max="2891" width="9.7109375" style="18" bestFit="1" customWidth="1"/>
    <col min="2892" max="2892" width="9.5703125" style="18" bestFit="1" customWidth="1"/>
    <col min="2893" max="2893" width="6.140625" style="18" customWidth="1"/>
    <col min="2894" max="2894" width="8.5703125" style="18" customWidth="1"/>
    <col min="2895" max="2895" width="7.42578125" style="18" customWidth="1"/>
    <col min="2896" max="3072" width="9.140625" style="18"/>
    <col min="3073" max="3073" width="3.28515625" style="18" customWidth="1"/>
    <col min="3074" max="3074" width="5.140625" style="18" customWidth="1"/>
    <col min="3075" max="3075" width="6.85546875" style="18" customWidth="1"/>
    <col min="3076" max="3076" width="6" style="18" customWidth="1"/>
    <col min="3077" max="3077" width="3" style="18" customWidth="1"/>
    <col min="3078" max="3078" width="5.140625" style="18" customWidth="1"/>
    <col min="3079" max="3079" width="3.85546875" style="18" customWidth="1"/>
    <col min="3080" max="3080" width="5.140625" style="18" customWidth="1"/>
    <col min="3081" max="3081" width="8.42578125" style="18" customWidth="1"/>
    <col min="3082" max="3082" width="8.7109375" style="18" customWidth="1"/>
    <col min="3083" max="3083" width="6" style="18" customWidth="1"/>
    <col min="3084" max="3084" width="7.85546875" style="18" customWidth="1"/>
    <col min="3085" max="3085" width="7" style="18" customWidth="1"/>
    <col min="3086" max="3086" width="6.85546875" style="18" customWidth="1"/>
    <col min="3087" max="3087" width="7.42578125" style="18" customWidth="1"/>
    <col min="3088" max="3088" width="7.140625" style="18" customWidth="1"/>
    <col min="3089" max="3089" width="5.7109375" style="18" customWidth="1"/>
    <col min="3090" max="3091" width="8.7109375" style="18" customWidth="1"/>
    <col min="3092" max="3092" width="6.28515625" style="18" customWidth="1"/>
    <col min="3093" max="3093" width="8.140625" style="18" customWidth="1"/>
    <col min="3094" max="3094" width="7.85546875" style="18" customWidth="1"/>
    <col min="3095" max="3095" width="5.28515625" style="18" customWidth="1"/>
    <col min="3096" max="3096" width="8.28515625" style="18" customWidth="1"/>
    <col min="3097" max="3097" width="7.85546875" style="18" customWidth="1"/>
    <col min="3098" max="3098" width="6" style="18" customWidth="1"/>
    <col min="3099" max="3099" width="8" style="18" customWidth="1"/>
    <col min="3100" max="3100" width="8.140625" style="18" customWidth="1"/>
    <col min="3101" max="3101" width="6" style="18" customWidth="1"/>
    <col min="3102" max="3102" width="7.140625" style="18" customWidth="1"/>
    <col min="3103" max="3103" width="7.5703125" style="18" customWidth="1"/>
    <col min="3104" max="3104" width="6.28515625" style="18" customWidth="1"/>
    <col min="3105" max="3105" width="8.28515625" style="18" customWidth="1"/>
    <col min="3106" max="3106" width="7.5703125" style="18" customWidth="1"/>
    <col min="3107" max="3107" width="5.7109375" style="18" customWidth="1"/>
    <col min="3108" max="3109" width="7.7109375" style="18" customWidth="1"/>
    <col min="3110" max="3110" width="5.7109375" style="18" customWidth="1"/>
    <col min="3111" max="3111" width="8.140625" style="18" customWidth="1"/>
    <col min="3112" max="3112" width="7.85546875" style="18" customWidth="1"/>
    <col min="3113" max="3113" width="5.7109375" style="18" customWidth="1"/>
    <col min="3114" max="3114" width="8.85546875" style="18" customWidth="1"/>
    <col min="3115" max="3115" width="8.5703125" style="18" customWidth="1"/>
    <col min="3116" max="3116" width="6.5703125" style="18" customWidth="1"/>
    <col min="3117" max="3117" width="9.28515625" style="18" customWidth="1"/>
    <col min="3118" max="3118" width="7" style="18" customWidth="1"/>
    <col min="3119" max="3119" width="5.85546875" style="18" customWidth="1"/>
    <col min="3120" max="3121" width="8.28515625" style="18" customWidth="1"/>
    <col min="3122" max="3122" width="5.5703125" style="18" customWidth="1"/>
    <col min="3123" max="3123" width="8.85546875" style="18" customWidth="1"/>
    <col min="3124" max="3124" width="8.28515625" style="18" customWidth="1"/>
    <col min="3125" max="3125" width="5" style="18" customWidth="1"/>
    <col min="3126" max="3126" width="10" style="18" customWidth="1"/>
    <col min="3127" max="3127" width="7.7109375" style="18" customWidth="1"/>
    <col min="3128" max="3128" width="5.5703125" style="18" customWidth="1"/>
    <col min="3129" max="3129" width="8.140625" style="18" customWidth="1"/>
    <col min="3130" max="3130" width="8.42578125" style="18" customWidth="1"/>
    <col min="3131" max="3131" width="5.140625" style="18" customWidth="1"/>
    <col min="3132" max="3132" width="8.85546875" style="18" customWidth="1"/>
    <col min="3133" max="3133" width="7.5703125" style="18" customWidth="1"/>
    <col min="3134" max="3134" width="4.85546875" style="18" customWidth="1"/>
    <col min="3135" max="3135" width="9.7109375" style="18" customWidth="1"/>
    <col min="3136" max="3136" width="7.42578125" style="18" customWidth="1"/>
    <col min="3137" max="3137" width="5.5703125" style="18" customWidth="1"/>
    <col min="3138" max="3138" width="7.7109375" style="18" customWidth="1"/>
    <col min="3139" max="3139" width="7" style="18" customWidth="1"/>
    <col min="3140" max="3140" width="5.28515625" style="18" customWidth="1"/>
    <col min="3141" max="3141" width="9.28515625" style="18" customWidth="1"/>
    <col min="3142" max="3142" width="9.5703125" style="18" bestFit="1" customWidth="1"/>
    <col min="3143" max="3143" width="5.28515625" style="18" customWidth="1"/>
    <col min="3144" max="3144" width="9.7109375" style="18" bestFit="1" customWidth="1"/>
    <col min="3145" max="3145" width="9.5703125" style="18" bestFit="1" customWidth="1"/>
    <col min="3146" max="3146" width="5.42578125" style="18" customWidth="1"/>
    <col min="3147" max="3147" width="9.7109375" style="18" bestFit="1" customWidth="1"/>
    <col min="3148" max="3148" width="9.5703125" style="18" bestFit="1" customWidth="1"/>
    <col min="3149" max="3149" width="6.140625" style="18" customWidth="1"/>
    <col min="3150" max="3150" width="8.5703125" style="18" customWidth="1"/>
    <col min="3151" max="3151" width="7.42578125" style="18" customWidth="1"/>
    <col min="3152" max="3328" width="9.140625" style="18"/>
    <col min="3329" max="3329" width="3.28515625" style="18" customWidth="1"/>
    <col min="3330" max="3330" width="5.140625" style="18" customWidth="1"/>
    <col min="3331" max="3331" width="6.85546875" style="18" customWidth="1"/>
    <col min="3332" max="3332" width="6" style="18" customWidth="1"/>
    <col min="3333" max="3333" width="3" style="18" customWidth="1"/>
    <col min="3334" max="3334" width="5.140625" style="18" customWidth="1"/>
    <col min="3335" max="3335" width="3.85546875" style="18" customWidth="1"/>
    <col min="3336" max="3336" width="5.140625" style="18" customWidth="1"/>
    <col min="3337" max="3337" width="8.42578125" style="18" customWidth="1"/>
    <col min="3338" max="3338" width="8.7109375" style="18" customWidth="1"/>
    <col min="3339" max="3339" width="6" style="18" customWidth="1"/>
    <col min="3340" max="3340" width="7.85546875" style="18" customWidth="1"/>
    <col min="3341" max="3341" width="7" style="18" customWidth="1"/>
    <col min="3342" max="3342" width="6.85546875" style="18" customWidth="1"/>
    <col min="3343" max="3343" width="7.42578125" style="18" customWidth="1"/>
    <col min="3344" max="3344" width="7.140625" style="18" customWidth="1"/>
    <col min="3345" max="3345" width="5.7109375" style="18" customWidth="1"/>
    <col min="3346" max="3347" width="8.7109375" style="18" customWidth="1"/>
    <col min="3348" max="3348" width="6.28515625" style="18" customWidth="1"/>
    <col min="3349" max="3349" width="8.140625" style="18" customWidth="1"/>
    <col min="3350" max="3350" width="7.85546875" style="18" customWidth="1"/>
    <col min="3351" max="3351" width="5.28515625" style="18" customWidth="1"/>
    <col min="3352" max="3352" width="8.28515625" style="18" customWidth="1"/>
    <col min="3353" max="3353" width="7.85546875" style="18" customWidth="1"/>
    <col min="3354" max="3354" width="6" style="18" customWidth="1"/>
    <col min="3355" max="3355" width="8" style="18" customWidth="1"/>
    <col min="3356" max="3356" width="8.140625" style="18" customWidth="1"/>
    <col min="3357" max="3357" width="6" style="18" customWidth="1"/>
    <col min="3358" max="3358" width="7.140625" style="18" customWidth="1"/>
    <col min="3359" max="3359" width="7.5703125" style="18" customWidth="1"/>
    <col min="3360" max="3360" width="6.28515625" style="18" customWidth="1"/>
    <col min="3361" max="3361" width="8.28515625" style="18" customWidth="1"/>
    <col min="3362" max="3362" width="7.5703125" style="18" customWidth="1"/>
    <col min="3363" max="3363" width="5.7109375" style="18" customWidth="1"/>
    <col min="3364" max="3365" width="7.7109375" style="18" customWidth="1"/>
    <col min="3366" max="3366" width="5.7109375" style="18" customWidth="1"/>
    <col min="3367" max="3367" width="8.140625" style="18" customWidth="1"/>
    <col min="3368" max="3368" width="7.85546875" style="18" customWidth="1"/>
    <col min="3369" max="3369" width="5.7109375" style="18" customWidth="1"/>
    <col min="3370" max="3370" width="8.85546875" style="18" customWidth="1"/>
    <col min="3371" max="3371" width="8.5703125" style="18" customWidth="1"/>
    <col min="3372" max="3372" width="6.5703125" style="18" customWidth="1"/>
    <col min="3373" max="3373" width="9.28515625" style="18" customWidth="1"/>
    <col min="3374" max="3374" width="7" style="18" customWidth="1"/>
    <col min="3375" max="3375" width="5.85546875" style="18" customWidth="1"/>
    <col min="3376" max="3377" width="8.28515625" style="18" customWidth="1"/>
    <col min="3378" max="3378" width="5.5703125" style="18" customWidth="1"/>
    <col min="3379" max="3379" width="8.85546875" style="18" customWidth="1"/>
    <col min="3380" max="3380" width="8.28515625" style="18" customWidth="1"/>
    <col min="3381" max="3381" width="5" style="18" customWidth="1"/>
    <col min="3382" max="3382" width="10" style="18" customWidth="1"/>
    <col min="3383" max="3383" width="7.7109375" style="18" customWidth="1"/>
    <col min="3384" max="3384" width="5.5703125" style="18" customWidth="1"/>
    <col min="3385" max="3385" width="8.140625" style="18" customWidth="1"/>
    <col min="3386" max="3386" width="8.42578125" style="18" customWidth="1"/>
    <col min="3387" max="3387" width="5.140625" style="18" customWidth="1"/>
    <col min="3388" max="3388" width="8.85546875" style="18" customWidth="1"/>
    <col min="3389" max="3389" width="7.5703125" style="18" customWidth="1"/>
    <col min="3390" max="3390" width="4.85546875" style="18" customWidth="1"/>
    <col min="3391" max="3391" width="9.7109375" style="18" customWidth="1"/>
    <col min="3392" max="3392" width="7.42578125" style="18" customWidth="1"/>
    <col min="3393" max="3393" width="5.5703125" style="18" customWidth="1"/>
    <col min="3394" max="3394" width="7.7109375" style="18" customWidth="1"/>
    <col min="3395" max="3395" width="7" style="18" customWidth="1"/>
    <col min="3396" max="3396" width="5.28515625" style="18" customWidth="1"/>
    <col min="3397" max="3397" width="9.28515625" style="18" customWidth="1"/>
    <col min="3398" max="3398" width="9.5703125" style="18" bestFit="1" customWidth="1"/>
    <col min="3399" max="3399" width="5.28515625" style="18" customWidth="1"/>
    <col min="3400" max="3400" width="9.7109375" style="18" bestFit="1" customWidth="1"/>
    <col min="3401" max="3401" width="9.5703125" style="18" bestFit="1" customWidth="1"/>
    <col min="3402" max="3402" width="5.42578125" style="18" customWidth="1"/>
    <col min="3403" max="3403" width="9.7109375" style="18" bestFit="1" customWidth="1"/>
    <col min="3404" max="3404" width="9.5703125" style="18" bestFit="1" customWidth="1"/>
    <col min="3405" max="3405" width="6.140625" style="18" customWidth="1"/>
    <col min="3406" max="3406" width="8.5703125" style="18" customWidth="1"/>
    <col min="3407" max="3407" width="7.42578125" style="18" customWidth="1"/>
    <col min="3408" max="3584" width="9.140625" style="18"/>
    <col min="3585" max="3585" width="3.28515625" style="18" customWidth="1"/>
    <col min="3586" max="3586" width="5.140625" style="18" customWidth="1"/>
    <col min="3587" max="3587" width="6.85546875" style="18" customWidth="1"/>
    <col min="3588" max="3588" width="6" style="18" customWidth="1"/>
    <col min="3589" max="3589" width="3" style="18" customWidth="1"/>
    <col min="3590" max="3590" width="5.140625" style="18" customWidth="1"/>
    <col min="3591" max="3591" width="3.85546875" style="18" customWidth="1"/>
    <col min="3592" max="3592" width="5.140625" style="18" customWidth="1"/>
    <col min="3593" max="3593" width="8.42578125" style="18" customWidth="1"/>
    <col min="3594" max="3594" width="8.7109375" style="18" customWidth="1"/>
    <col min="3595" max="3595" width="6" style="18" customWidth="1"/>
    <col min="3596" max="3596" width="7.85546875" style="18" customWidth="1"/>
    <col min="3597" max="3597" width="7" style="18" customWidth="1"/>
    <col min="3598" max="3598" width="6.85546875" style="18" customWidth="1"/>
    <col min="3599" max="3599" width="7.42578125" style="18" customWidth="1"/>
    <col min="3600" max="3600" width="7.140625" style="18" customWidth="1"/>
    <col min="3601" max="3601" width="5.7109375" style="18" customWidth="1"/>
    <col min="3602" max="3603" width="8.7109375" style="18" customWidth="1"/>
    <col min="3604" max="3604" width="6.28515625" style="18" customWidth="1"/>
    <col min="3605" max="3605" width="8.140625" style="18" customWidth="1"/>
    <col min="3606" max="3606" width="7.85546875" style="18" customWidth="1"/>
    <col min="3607" max="3607" width="5.28515625" style="18" customWidth="1"/>
    <col min="3608" max="3608" width="8.28515625" style="18" customWidth="1"/>
    <col min="3609" max="3609" width="7.85546875" style="18" customWidth="1"/>
    <col min="3610" max="3610" width="6" style="18" customWidth="1"/>
    <col min="3611" max="3611" width="8" style="18" customWidth="1"/>
    <col min="3612" max="3612" width="8.140625" style="18" customWidth="1"/>
    <col min="3613" max="3613" width="6" style="18" customWidth="1"/>
    <col min="3614" max="3614" width="7.140625" style="18" customWidth="1"/>
    <col min="3615" max="3615" width="7.5703125" style="18" customWidth="1"/>
    <col min="3616" max="3616" width="6.28515625" style="18" customWidth="1"/>
    <col min="3617" max="3617" width="8.28515625" style="18" customWidth="1"/>
    <col min="3618" max="3618" width="7.5703125" style="18" customWidth="1"/>
    <col min="3619" max="3619" width="5.7109375" style="18" customWidth="1"/>
    <col min="3620" max="3621" width="7.7109375" style="18" customWidth="1"/>
    <col min="3622" max="3622" width="5.7109375" style="18" customWidth="1"/>
    <col min="3623" max="3623" width="8.140625" style="18" customWidth="1"/>
    <col min="3624" max="3624" width="7.85546875" style="18" customWidth="1"/>
    <col min="3625" max="3625" width="5.7109375" style="18" customWidth="1"/>
    <col min="3626" max="3626" width="8.85546875" style="18" customWidth="1"/>
    <col min="3627" max="3627" width="8.5703125" style="18" customWidth="1"/>
    <col min="3628" max="3628" width="6.5703125" style="18" customWidth="1"/>
    <col min="3629" max="3629" width="9.28515625" style="18" customWidth="1"/>
    <col min="3630" max="3630" width="7" style="18" customWidth="1"/>
    <col min="3631" max="3631" width="5.85546875" style="18" customWidth="1"/>
    <col min="3632" max="3633" width="8.28515625" style="18" customWidth="1"/>
    <col min="3634" max="3634" width="5.5703125" style="18" customWidth="1"/>
    <col min="3635" max="3635" width="8.85546875" style="18" customWidth="1"/>
    <col min="3636" max="3636" width="8.28515625" style="18" customWidth="1"/>
    <col min="3637" max="3637" width="5" style="18" customWidth="1"/>
    <col min="3638" max="3638" width="10" style="18" customWidth="1"/>
    <col min="3639" max="3639" width="7.7109375" style="18" customWidth="1"/>
    <col min="3640" max="3640" width="5.5703125" style="18" customWidth="1"/>
    <col min="3641" max="3641" width="8.140625" style="18" customWidth="1"/>
    <col min="3642" max="3642" width="8.42578125" style="18" customWidth="1"/>
    <col min="3643" max="3643" width="5.140625" style="18" customWidth="1"/>
    <col min="3644" max="3644" width="8.85546875" style="18" customWidth="1"/>
    <col min="3645" max="3645" width="7.5703125" style="18" customWidth="1"/>
    <col min="3646" max="3646" width="4.85546875" style="18" customWidth="1"/>
    <col min="3647" max="3647" width="9.7109375" style="18" customWidth="1"/>
    <col min="3648" max="3648" width="7.42578125" style="18" customWidth="1"/>
    <col min="3649" max="3649" width="5.5703125" style="18" customWidth="1"/>
    <col min="3650" max="3650" width="7.7109375" style="18" customWidth="1"/>
    <col min="3651" max="3651" width="7" style="18" customWidth="1"/>
    <col min="3652" max="3652" width="5.28515625" style="18" customWidth="1"/>
    <col min="3653" max="3653" width="9.28515625" style="18" customWidth="1"/>
    <col min="3654" max="3654" width="9.5703125" style="18" bestFit="1" customWidth="1"/>
    <col min="3655" max="3655" width="5.28515625" style="18" customWidth="1"/>
    <col min="3656" max="3656" width="9.7109375" style="18" bestFit="1" customWidth="1"/>
    <col min="3657" max="3657" width="9.5703125" style="18" bestFit="1" customWidth="1"/>
    <col min="3658" max="3658" width="5.42578125" style="18" customWidth="1"/>
    <col min="3659" max="3659" width="9.7109375" style="18" bestFit="1" customWidth="1"/>
    <col min="3660" max="3660" width="9.5703125" style="18" bestFit="1" customWidth="1"/>
    <col min="3661" max="3661" width="6.140625" style="18" customWidth="1"/>
    <col min="3662" max="3662" width="8.5703125" style="18" customWidth="1"/>
    <col min="3663" max="3663" width="7.42578125" style="18" customWidth="1"/>
    <col min="3664" max="3840" width="9.140625" style="18"/>
    <col min="3841" max="3841" width="3.28515625" style="18" customWidth="1"/>
    <col min="3842" max="3842" width="5.140625" style="18" customWidth="1"/>
    <col min="3843" max="3843" width="6.85546875" style="18" customWidth="1"/>
    <col min="3844" max="3844" width="6" style="18" customWidth="1"/>
    <col min="3845" max="3845" width="3" style="18" customWidth="1"/>
    <col min="3846" max="3846" width="5.140625" style="18" customWidth="1"/>
    <col min="3847" max="3847" width="3.85546875" style="18" customWidth="1"/>
    <col min="3848" max="3848" width="5.140625" style="18" customWidth="1"/>
    <col min="3849" max="3849" width="8.42578125" style="18" customWidth="1"/>
    <col min="3850" max="3850" width="8.7109375" style="18" customWidth="1"/>
    <col min="3851" max="3851" width="6" style="18" customWidth="1"/>
    <col min="3852" max="3852" width="7.85546875" style="18" customWidth="1"/>
    <col min="3853" max="3853" width="7" style="18" customWidth="1"/>
    <col min="3854" max="3854" width="6.85546875" style="18" customWidth="1"/>
    <col min="3855" max="3855" width="7.42578125" style="18" customWidth="1"/>
    <col min="3856" max="3856" width="7.140625" style="18" customWidth="1"/>
    <col min="3857" max="3857" width="5.7109375" style="18" customWidth="1"/>
    <col min="3858" max="3859" width="8.7109375" style="18" customWidth="1"/>
    <col min="3860" max="3860" width="6.28515625" style="18" customWidth="1"/>
    <col min="3861" max="3861" width="8.140625" style="18" customWidth="1"/>
    <col min="3862" max="3862" width="7.85546875" style="18" customWidth="1"/>
    <col min="3863" max="3863" width="5.28515625" style="18" customWidth="1"/>
    <col min="3864" max="3864" width="8.28515625" style="18" customWidth="1"/>
    <col min="3865" max="3865" width="7.85546875" style="18" customWidth="1"/>
    <col min="3866" max="3866" width="6" style="18" customWidth="1"/>
    <col min="3867" max="3867" width="8" style="18" customWidth="1"/>
    <col min="3868" max="3868" width="8.140625" style="18" customWidth="1"/>
    <col min="3869" max="3869" width="6" style="18" customWidth="1"/>
    <col min="3870" max="3870" width="7.140625" style="18" customWidth="1"/>
    <col min="3871" max="3871" width="7.5703125" style="18" customWidth="1"/>
    <col min="3872" max="3872" width="6.28515625" style="18" customWidth="1"/>
    <col min="3873" max="3873" width="8.28515625" style="18" customWidth="1"/>
    <col min="3874" max="3874" width="7.5703125" style="18" customWidth="1"/>
    <col min="3875" max="3875" width="5.7109375" style="18" customWidth="1"/>
    <col min="3876" max="3877" width="7.7109375" style="18" customWidth="1"/>
    <col min="3878" max="3878" width="5.7109375" style="18" customWidth="1"/>
    <col min="3879" max="3879" width="8.140625" style="18" customWidth="1"/>
    <col min="3880" max="3880" width="7.85546875" style="18" customWidth="1"/>
    <col min="3881" max="3881" width="5.7109375" style="18" customWidth="1"/>
    <col min="3882" max="3882" width="8.85546875" style="18" customWidth="1"/>
    <col min="3883" max="3883" width="8.5703125" style="18" customWidth="1"/>
    <col min="3884" max="3884" width="6.5703125" style="18" customWidth="1"/>
    <col min="3885" max="3885" width="9.28515625" style="18" customWidth="1"/>
    <col min="3886" max="3886" width="7" style="18" customWidth="1"/>
    <col min="3887" max="3887" width="5.85546875" style="18" customWidth="1"/>
    <col min="3888" max="3889" width="8.28515625" style="18" customWidth="1"/>
    <col min="3890" max="3890" width="5.5703125" style="18" customWidth="1"/>
    <col min="3891" max="3891" width="8.85546875" style="18" customWidth="1"/>
    <col min="3892" max="3892" width="8.28515625" style="18" customWidth="1"/>
    <col min="3893" max="3893" width="5" style="18" customWidth="1"/>
    <col min="3894" max="3894" width="10" style="18" customWidth="1"/>
    <col min="3895" max="3895" width="7.7109375" style="18" customWidth="1"/>
    <col min="3896" max="3896" width="5.5703125" style="18" customWidth="1"/>
    <col min="3897" max="3897" width="8.140625" style="18" customWidth="1"/>
    <col min="3898" max="3898" width="8.42578125" style="18" customWidth="1"/>
    <col min="3899" max="3899" width="5.140625" style="18" customWidth="1"/>
    <col min="3900" max="3900" width="8.85546875" style="18" customWidth="1"/>
    <col min="3901" max="3901" width="7.5703125" style="18" customWidth="1"/>
    <col min="3902" max="3902" width="4.85546875" style="18" customWidth="1"/>
    <col min="3903" max="3903" width="9.7109375" style="18" customWidth="1"/>
    <col min="3904" max="3904" width="7.42578125" style="18" customWidth="1"/>
    <col min="3905" max="3905" width="5.5703125" style="18" customWidth="1"/>
    <col min="3906" max="3906" width="7.7109375" style="18" customWidth="1"/>
    <col min="3907" max="3907" width="7" style="18" customWidth="1"/>
    <col min="3908" max="3908" width="5.28515625" style="18" customWidth="1"/>
    <col min="3909" max="3909" width="9.28515625" style="18" customWidth="1"/>
    <col min="3910" max="3910" width="9.5703125" style="18" bestFit="1" customWidth="1"/>
    <col min="3911" max="3911" width="5.28515625" style="18" customWidth="1"/>
    <col min="3912" max="3912" width="9.7109375" style="18" bestFit="1" customWidth="1"/>
    <col min="3913" max="3913" width="9.5703125" style="18" bestFit="1" customWidth="1"/>
    <col min="3914" max="3914" width="5.42578125" style="18" customWidth="1"/>
    <col min="3915" max="3915" width="9.7109375" style="18" bestFit="1" customWidth="1"/>
    <col min="3916" max="3916" width="9.5703125" style="18" bestFit="1" customWidth="1"/>
    <col min="3917" max="3917" width="6.140625" style="18" customWidth="1"/>
    <col min="3918" max="3918" width="8.5703125" style="18" customWidth="1"/>
    <col min="3919" max="3919" width="7.42578125" style="18" customWidth="1"/>
    <col min="3920" max="4096" width="9.140625" style="18"/>
    <col min="4097" max="4097" width="3.28515625" style="18" customWidth="1"/>
    <col min="4098" max="4098" width="5.140625" style="18" customWidth="1"/>
    <col min="4099" max="4099" width="6.85546875" style="18" customWidth="1"/>
    <col min="4100" max="4100" width="6" style="18" customWidth="1"/>
    <col min="4101" max="4101" width="3" style="18" customWidth="1"/>
    <col min="4102" max="4102" width="5.140625" style="18" customWidth="1"/>
    <col min="4103" max="4103" width="3.85546875" style="18" customWidth="1"/>
    <col min="4104" max="4104" width="5.140625" style="18" customWidth="1"/>
    <col min="4105" max="4105" width="8.42578125" style="18" customWidth="1"/>
    <col min="4106" max="4106" width="8.7109375" style="18" customWidth="1"/>
    <col min="4107" max="4107" width="6" style="18" customWidth="1"/>
    <col min="4108" max="4108" width="7.85546875" style="18" customWidth="1"/>
    <col min="4109" max="4109" width="7" style="18" customWidth="1"/>
    <col min="4110" max="4110" width="6.85546875" style="18" customWidth="1"/>
    <col min="4111" max="4111" width="7.42578125" style="18" customWidth="1"/>
    <col min="4112" max="4112" width="7.140625" style="18" customWidth="1"/>
    <col min="4113" max="4113" width="5.7109375" style="18" customWidth="1"/>
    <col min="4114" max="4115" width="8.7109375" style="18" customWidth="1"/>
    <col min="4116" max="4116" width="6.28515625" style="18" customWidth="1"/>
    <col min="4117" max="4117" width="8.140625" style="18" customWidth="1"/>
    <col min="4118" max="4118" width="7.85546875" style="18" customWidth="1"/>
    <col min="4119" max="4119" width="5.28515625" style="18" customWidth="1"/>
    <col min="4120" max="4120" width="8.28515625" style="18" customWidth="1"/>
    <col min="4121" max="4121" width="7.85546875" style="18" customWidth="1"/>
    <col min="4122" max="4122" width="6" style="18" customWidth="1"/>
    <col min="4123" max="4123" width="8" style="18" customWidth="1"/>
    <col min="4124" max="4124" width="8.140625" style="18" customWidth="1"/>
    <col min="4125" max="4125" width="6" style="18" customWidth="1"/>
    <col min="4126" max="4126" width="7.140625" style="18" customWidth="1"/>
    <col min="4127" max="4127" width="7.5703125" style="18" customWidth="1"/>
    <col min="4128" max="4128" width="6.28515625" style="18" customWidth="1"/>
    <col min="4129" max="4129" width="8.28515625" style="18" customWidth="1"/>
    <col min="4130" max="4130" width="7.5703125" style="18" customWidth="1"/>
    <col min="4131" max="4131" width="5.7109375" style="18" customWidth="1"/>
    <col min="4132" max="4133" width="7.7109375" style="18" customWidth="1"/>
    <col min="4134" max="4134" width="5.7109375" style="18" customWidth="1"/>
    <col min="4135" max="4135" width="8.140625" style="18" customWidth="1"/>
    <col min="4136" max="4136" width="7.85546875" style="18" customWidth="1"/>
    <col min="4137" max="4137" width="5.7109375" style="18" customWidth="1"/>
    <col min="4138" max="4138" width="8.85546875" style="18" customWidth="1"/>
    <col min="4139" max="4139" width="8.5703125" style="18" customWidth="1"/>
    <col min="4140" max="4140" width="6.5703125" style="18" customWidth="1"/>
    <col min="4141" max="4141" width="9.28515625" style="18" customWidth="1"/>
    <col min="4142" max="4142" width="7" style="18" customWidth="1"/>
    <col min="4143" max="4143" width="5.85546875" style="18" customWidth="1"/>
    <col min="4144" max="4145" width="8.28515625" style="18" customWidth="1"/>
    <col min="4146" max="4146" width="5.5703125" style="18" customWidth="1"/>
    <col min="4147" max="4147" width="8.85546875" style="18" customWidth="1"/>
    <col min="4148" max="4148" width="8.28515625" style="18" customWidth="1"/>
    <col min="4149" max="4149" width="5" style="18" customWidth="1"/>
    <col min="4150" max="4150" width="10" style="18" customWidth="1"/>
    <col min="4151" max="4151" width="7.7109375" style="18" customWidth="1"/>
    <col min="4152" max="4152" width="5.5703125" style="18" customWidth="1"/>
    <col min="4153" max="4153" width="8.140625" style="18" customWidth="1"/>
    <col min="4154" max="4154" width="8.42578125" style="18" customWidth="1"/>
    <col min="4155" max="4155" width="5.140625" style="18" customWidth="1"/>
    <col min="4156" max="4156" width="8.85546875" style="18" customWidth="1"/>
    <col min="4157" max="4157" width="7.5703125" style="18" customWidth="1"/>
    <col min="4158" max="4158" width="4.85546875" style="18" customWidth="1"/>
    <col min="4159" max="4159" width="9.7109375" style="18" customWidth="1"/>
    <col min="4160" max="4160" width="7.42578125" style="18" customWidth="1"/>
    <col min="4161" max="4161" width="5.5703125" style="18" customWidth="1"/>
    <col min="4162" max="4162" width="7.7109375" style="18" customWidth="1"/>
    <col min="4163" max="4163" width="7" style="18" customWidth="1"/>
    <col min="4164" max="4164" width="5.28515625" style="18" customWidth="1"/>
    <col min="4165" max="4165" width="9.28515625" style="18" customWidth="1"/>
    <col min="4166" max="4166" width="9.5703125" style="18" bestFit="1" customWidth="1"/>
    <col min="4167" max="4167" width="5.28515625" style="18" customWidth="1"/>
    <col min="4168" max="4168" width="9.7109375" style="18" bestFit="1" customWidth="1"/>
    <col min="4169" max="4169" width="9.5703125" style="18" bestFit="1" customWidth="1"/>
    <col min="4170" max="4170" width="5.42578125" style="18" customWidth="1"/>
    <col min="4171" max="4171" width="9.7109375" style="18" bestFit="1" customWidth="1"/>
    <col min="4172" max="4172" width="9.5703125" style="18" bestFit="1" customWidth="1"/>
    <col min="4173" max="4173" width="6.140625" style="18" customWidth="1"/>
    <col min="4174" max="4174" width="8.5703125" style="18" customWidth="1"/>
    <col min="4175" max="4175" width="7.42578125" style="18" customWidth="1"/>
    <col min="4176" max="4352" width="9.140625" style="18"/>
    <col min="4353" max="4353" width="3.28515625" style="18" customWidth="1"/>
    <col min="4354" max="4354" width="5.140625" style="18" customWidth="1"/>
    <col min="4355" max="4355" width="6.85546875" style="18" customWidth="1"/>
    <col min="4356" max="4356" width="6" style="18" customWidth="1"/>
    <col min="4357" max="4357" width="3" style="18" customWidth="1"/>
    <col min="4358" max="4358" width="5.140625" style="18" customWidth="1"/>
    <col min="4359" max="4359" width="3.85546875" style="18" customWidth="1"/>
    <col min="4360" max="4360" width="5.140625" style="18" customWidth="1"/>
    <col min="4361" max="4361" width="8.42578125" style="18" customWidth="1"/>
    <col min="4362" max="4362" width="8.7109375" style="18" customWidth="1"/>
    <col min="4363" max="4363" width="6" style="18" customWidth="1"/>
    <col min="4364" max="4364" width="7.85546875" style="18" customWidth="1"/>
    <col min="4365" max="4365" width="7" style="18" customWidth="1"/>
    <col min="4366" max="4366" width="6.85546875" style="18" customWidth="1"/>
    <col min="4367" max="4367" width="7.42578125" style="18" customWidth="1"/>
    <col min="4368" max="4368" width="7.140625" style="18" customWidth="1"/>
    <col min="4369" max="4369" width="5.7109375" style="18" customWidth="1"/>
    <col min="4370" max="4371" width="8.7109375" style="18" customWidth="1"/>
    <col min="4372" max="4372" width="6.28515625" style="18" customWidth="1"/>
    <col min="4373" max="4373" width="8.140625" style="18" customWidth="1"/>
    <col min="4374" max="4374" width="7.85546875" style="18" customWidth="1"/>
    <col min="4375" max="4375" width="5.28515625" style="18" customWidth="1"/>
    <col min="4376" max="4376" width="8.28515625" style="18" customWidth="1"/>
    <col min="4377" max="4377" width="7.85546875" style="18" customWidth="1"/>
    <col min="4378" max="4378" width="6" style="18" customWidth="1"/>
    <col min="4379" max="4379" width="8" style="18" customWidth="1"/>
    <col min="4380" max="4380" width="8.140625" style="18" customWidth="1"/>
    <col min="4381" max="4381" width="6" style="18" customWidth="1"/>
    <col min="4382" max="4382" width="7.140625" style="18" customWidth="1"/>
    <col min="4383" max="4383" width="7.5703125" style="18" customWidth="1"/>
    <col min="4384" max="4384" width="6.28515625" style="18" customWidth="1"/>
    <col min="4385" max="4385" width="8.28515625" style="18" customWidth="1"/>
    <col min="4386" max="4386" width="7.5703125" style="18" customWidth="1"/>
    <col min="4387" max="4387" width="5.7109375" style="18" customWidth="1"/>
    <col min="4388" max="4389" width="7.7109375" style="18" customWidth="1"/>
    <col min="4390" max="4390" width="5.7109375" style="18" customWidth="1"/>
    <col min="4391" max="4391" width="8.140625" style="18" customWidth="1"/>
    <col min="4392" max="4392" width="7.85546875" style="18" customWidth="1"/>
    <col min="4393" max="4393" width="5.7109375" style="18" customWidth="1"/>
    <col min="4394" max="4394" width="8.85546875" style="18" customWidth="1"/>
    <col min="4395" max="4395" width="8.5703125" style="18" customWidth="1"/>
    <col min="4396" max="4396" width="6.5703125" style="18" customWidth="1"/>
    <col min="4397" max="4397" width="9.28515625" style="18" customWidth="1"/>
    <col min="4398" max="4398" width="7" style="18" customWidth="1"/>
    <col min="4399" max="4399" width="5.85546875" style="18" customWidth="1"/>
    <col min="4400" max="4401" width="8.28515625" style="18" customWidth="1"/>
    <col min="4402" max="4402" width="5.5703125" style="18" customWidth="1"/>
    <col min="4403" max="4403" width="8.85546875" style="18" customWidth="1"/>
    <col min="4404" max="4404" width="8.28515625" style="18" customWidth="1"/>
    <col min="4405" max="4405" width="5" style="18" customWidth="1"/>
    <col min="4406" max="4406" width="10" style="18" customWidth="1"/>
    <col min="4407" max="4407" width="7.7109375" style="18" customWidth="1"/>
    <col min="4408" max="4408" width="5.5703125" style="18" customWidth="1"/>
    <col min="4409" max="4409" width="8.140625" style="18" customWidth="1"/>
    <col min="4410" max="4410" width="8.42578125" style="18" customWidth="1"/>
    <col min="4411" max="4411" width="5.140625" style="18" customWidth="1"/>
    <col min="4412" max="4412" width="8.85546875" style="18" customWidth="1"/>
    <col min="4413" max="4413" width="7.5703125" style="18" customWidth="1"/>
    <col min="4414" max="4414" width="4.85546875" style="18" customWidth="1"/>
    <col min="4415" max="4415" width="9.7109375" style="18" customWidth="1"/>
    <col min="4416" max="4416" width="7.42578125" style="18" customWidth="1"/>
    <col min="4417" max="4417" width="5.5703125" style="18" customWidth="1"/>
    <col min="4418" max="4418" width="7.7109375" style="18" customWidth="1"/>
    <col min="4419" max="4419" width="7" style="18" customWidth="1"/>
    <col min="4420" max="4420" width="5.28515625" style="18" customWidth="1"/>
    <col min="4421" max="4421" width="9.28515625" style="18" customWidth="1"/>
    <col min="4422" max="4422" width="9.5703125" style="18" bestFit="1" customWidth="1"/>
    <col min="4423" max="4423" width="5.28515625" style="18" customWidth="1"/>
    <col min="4424" max="4424" width="9.7109375" style="18" bestFit="1" customWidth="1"/>
    <col min="4425" max="4425" width="9.5703125" style="18" bestFit="1" customWidth="1"/>
    <col min="4426" max="4426" width="5.42578125" style="18" customWidth="1"/>
    <col min="4427" max="4427" width="9.7109375" style="18" bestFit="1" customWidth="1"/>
    <col min="4428" max="4428" width="9.5703125" style="18" bestFit="1" customWidth="1"/>
    <col min="4429" max="4429" width="6.140625" style="18" customWidth="1"/>
    <col min="4430" max="4430" width="8.5703125" style="18" customWidth="1"/>
    <col min="4431" max="4431" width="7.42578125" style="18" customWidth="1"/>
    <col min="4432" max="4608" width="9.140625" style="18"/>
    <col min="4609" max="4609" width="3.28515625" style="18" customWidth="1"/>
    <col min="4610" max="4610" width="5.140625" style="18" customWidth="1"/>
    <col min="4611" max="4611" width="6.85546875" style="18" customWidth="1"/>
    <col min="4612" max="4612" width="6" style="18" customWidth="1"/>
    <col min="4613" max="4613" width="3" style="18" customWidth="1"/>
    <col min="4614" max="4614" width="5.140625" style="18" customWidth="1"/>
    <col min="4615" max="4615" width="3.85546875" style="18" customWidth="1"/>
    <col min="4616" max="4616" width="5.140625" style="18" customWidth="1"/>
    <col min="4617" max="4617" width="8.42578125" style="18" customWidth="1"/>
    <col min="4618" max="4618" width="8.7109375" style="18" customWidth="1"/>
    <col min="4619" max="4619" width="6" style="18" customWidth="1"/>
    <col min="4620" max="4620" width="7.85546875" style="18" customWidth="1"/>
    <col min="4621" max="4621" width="7" style="18" customWidth="1"/>
    <col min="4622" max="4622" width="6.85546875" style="18" customWidth="1"/>
    <col min="4623" max="4623" width="7.42578125" style="18" customWidth="1"/>
    <col min="4624" max="4624" width="7.140625" style="18" customWidth="1"/>
    <col min="4625" max="4625" width="5.7109375" style="18" customWidth="1"/>
    <col min="4626" max="4627" width="8.7109375" style="18" customWidth="1"/>
    <col min="4628" max="4628" width="6.28515625" style="18" customWidth="1"/>
    <col min="4629" max="4629" width="8.140625" style="18" customWidth="1"/>
    <col min="4630" max="4630" width="7.85546875" style="18" customWidth="1"/>
    <col min="4631" max="4631" width="5.28515625" style="18" customWidth="1"/>
    <col min="4632" max="4632" width="8.28515625" style="18" customWidth="1"/>
    <col min="4633" max="4633" width="7.85546875" style="18" customWidth="1"/>
    <col min="4634" max="4634" width="6" style="18" customWidth="1"/>
    <col min="4635" max="4635" width="8" style="18" customWidth="1"/>
    <col min="4636" max="4636" width="8.140625" style="18" customWidth="1"/>
    <col min="4637" max="4637" width="6" style="18" customWidth="1"/>
    <col min="4638" max="4638" width="7.140625" style="18" customWidth="1"/>
    <col min="4639" max="4639" width="7.5703125" style="18" customWidth="1"/>
    <col min="4640" max="4640" width="6.28515625" style="18" customWidth="1"/>
    <col min="4641" max="4641" width="8.28515625" style="18" customWidth="1"/>
    <col min="4642" max="4642" width="7.5703125" style="18" customWidth="1"/>
    <col min="4643" max="4643" width="5.7109375" style="18" customWidth="1"/>
    <col min="4644" max="4645" width="7.7109375" style="18" customWidth="1"/>
    <col min="4646" max="4646" width="5.7109375" style="18" customWidth="1"/>
    <col min="4647" max="4647" width="8.140625" style="18" customWidth="1"/>
    <col min="4648" max="4648" width="7.85546875" style="18" customWidth="1"/>
    <col min="4649" max="4649" width="5.7109375" style="18" customWidth="1"/>
    <col min="4650" max="4650" width="8.85546875" style="18" customWidth="1"/>
    <col min="4651" max="4651" width="8.5703125" style="18" customWidth="1"/>
    <col min="4652" max="4652" width="6.5703125" style="18" customWidth="1"/>
    <col min="4653" max="4653" width="9.28515625" style="18" customWidth="1"/>
    <col min="4654" max="4654" width="7" style="18" customWidth="1"/>
    <col min="4655" max="4655" width="5.85546875" style="18" customWidth="1"/>
    <col min="4656" max="4657" width="8.28515625" style="18" customWidth="1"/>
    <col min="4658" max="4658" width="5.5703125" style="18" customWidth="1"/>
    <col min="4659" max="4659" width="8.85546875" style="18" customWidth="1"/>
    <col min="4660" max="4660" width="8.28515625" style="18" customWidth="1"/>
    <col min="4661" max="4661" width="5" style="18" customWidth="1"/>
    <col min="4662" max="4662" width="10" style="18" customWidth="1"/>
    <col min="4663" max="4663" width="7.7109375" style="18" customWidth="1"/>
    <col min="4664" max="4664" width="5.5703125" style="18" customWidth="1"/>
    <col min="4665" max="4665" width="8.140625" style="18" customWidth="1"/>
    <col min="4666" max="4666" width="8.42578125" style="18" customWidth="1"/>
    <col min="4667" max="4667" width="5.140625" style="18" customWidth="1"/>
    <col min="4668" max="4668" width="8.85546875" style="18" customWidth="1"/>
    <col min="4669" max="4669" width="7.5703125" style="18" customWidth="1"/>
    <col min="4670" max="4670" width="4.85546875" style="18" customWidth="1"/>
    <col min="4671" max="4671" width="9.7109375" style="18" customWidth="1"/>
    <col min="4672" max="4672" width="7.42578125" style="18" customWidth="1"/>
    <col min="4673" max="4673" width="5.5703125" style="18" customWidth="1"/>
    <col min="4674" max="4674" width="7.7109375" style="18" customWidth="1"/>
    <col min="4675" max="4675" width="7" style="18" customWidth="1"/>
    <col min="4676" max="4676" width="5.28515625" style="18" customWidth="1"/>
    <col min="4677" max="4677" width="9.28515625" style="18" customWidth="1"/>
    <col min="4678" max="4678" width="9.5703125" style="18" bestFit="1" customWidth="1"/>
    <col min="4679" max="4679" width="5.28515625" style="18" customWidth="1"/>
    <col min="4680" max="4680" width="9.7109375" style="18" bestFit="1" customWidth="1"/>
    <col min="4681" max="4681" width="9.5703125" style="18" bestFit="1" customWidth="1"/>
    <col min="4682" max="4682" width="5.42578125" style="18" customWidth="1"/>
    <col min="4683" max="4683" width="9.7109375" style="18" bestFit="1" customWidth="1"/>
    <col min="4684" max="4684" width="9.5703125" style="18" bestFit="1" customWidth="1"/>
    <col min="4685" max="4685" width="6.140625" style="18" customWidth="1"/>
    <col min="4686" max="4686" width="8.5703125" style="18" customWidth="1"/>
    <col min="4687" max="4687" width="7.42578125" style="18" customWidth="1"/>
    <col min="4688" max="4864" width="9.140625" style="18"/>
    <col min="4865" max="4865" width="3.28515625" style="18" customWidth="1"/>
    <col min="4866" max="4866" width="5.140625" style="18" customWidth="1"/>
    <col min="4867" max="4867" width="6.85546875" style="18" customWidth="1"/>
    <col min="4868" max="4868" width="6" style="18" customWidth="1"/>
    <col min="4869" max="4869" width="3" style="18" customWidth="1"/>
    <col min="4870" max="4870" width="5.140625" style="18" customWidth="1"/>
    <col min="4871" max="4871" width="3.85546875" style="18" customWidth="1"/>
    <col min="4872" max="4872" width="5.140625" style="18" customWidth="1"/>
    <col min="4873" max="4873" width="8.42578125" style="18" customWidth="1"/>
    <col min="4874" max="4874" width="8.7109375" style="18" customWidth="1"/>
    <col min="4875" max="4875" width="6" style="18" customWidth="1"/>
    <col min="4876" max="4876" width="7.85546875" style="18" customWidth="1"/>
    <col min="4877" max="4877" width="7" style="18" customWidth="1"/>
    <col min="4878" max="4878" width="6.85546875" style="18" customWidth="1"/>
    <col min="4879" max="4879" width="7.42578125" style="18" customWidth="1"/>
    <col min="4880" max="4880" width="7.140625" style="18" customWidth="1"/>
    <col min="4881" max="4881" width="5.7109375" style="18" customWidth="1"/>
    <col min="4882" max="4883" width="8.7109375" style="18" customWidth="1"/>
    <col min="4884" max="4884" width="6.28515625" style="18" customWidth="1"/>
    <col min="4885" max="4885" width="8.140625" style="18" customWidth="1"/>
    <col min="4886" max="4886" width="7.85546875" style="18" customWidth="1"/>
    <col min="4887" max="4887" width="5.28515625" style="18" customWidth="1"/>
    <col min="4888" max="4888" width="8.28515625" style="18" customWidth="1"/>
    <col min="4889" max="4889" width="7.85546875" style="18" customWidth="1"/>
    <col min="4890" max="4890" width="6" style="18" customWidth="1"/>
    <col min="4891" max="4891" width="8" style="18" customWidth="1"/>
    <col min="4892" max="4892" width="8.140625" style="18" customWidth="1"/>
    <col min="4893" max="4893" width="6" style="18" customWidth="1"/>
    <col min="4894" max="4894" width="7.140625" style="18" customWidth="1"/>
    <col min="4895" max="4895" width="7.5703125" style="18" customWidth="1"/>
    <col min="4896" max="4896" width="6.28515625" style="18" customWidth="1"/>
    <col min="4897" max="4897" width="8.28515625" style="18" customWidth="1"/>
    <col min="4898" max="4898" width="7.5703125" style="18" customWidth="1"/>
    <col min="4899" max="4899" width="5.7109375" style="18" customWidth="1"/>
    <col min="4900" max="4901" width="7.7109375" style="18" customWidth="1"/>
    <col min="4902" max="4902" width="5.7109375" style="18" customWidth="1"/>
    <col min="4903" max="4903" width="8.140625" style="18" customWidth="1"/>
    <col min="4904" max="4904" width="7.85546875" style="18" customWidth="1"/>
    <col min="4905" max="4905" width="5.7109375" style="18" customWidth="1"/>
    <col min="4906" max="4906" width="8.85546875" style="18" customWidth="1"/>
    <col min="4907" max="4907" width="8.5703125" style="18" customWidth="1"/>
    <col min="4908" max="4908" width="6.5703125" style="18" customWidth="1"/>
    <col min="4909" max="4909" width="9.28515625" style="18" customWidth="1"/>
    <col min="4910" max="4910" width="7" style="18" customWidth="1"/>
    <col min="4911" max="4911" width="5.85546875" style="18" customWidth="1"/>
    <col min="4912" max="4913" width="8.28515625" style="18" customWidth="1"/>
    <col min="4914" max="4914" width="5.5703125" style="18" customWidth="1"/>
    <col min="4915" max="4915" width="8.85546875" style="18" customWidth="1"/>
    <col min="4916" max="4916" width="8.28515625" style="18" customWidth="1"/>
    <col min="4917" max="4917" width="5" style="18" customWidth="1"/>
    <col min="4918" max="4918" width="10" style="18" customWidth="1"/>
    <col min="4919" max="4919" width="7.7109375" style="18" customWidth="1"/>
    <col min="4920" max="4920" width="5.5703125" style="18" customWidth="1"/>
    <col min="4921" max="4921" width="8.140625" style="18" customWidth="1"/>
    <col min="4922" max="4922" width="8.42578125" style="18" customWidth="1"/>
    <col min="4923" max="4923" width="5.140625" style="18" customWidth="1"/>
    <col min="4924" max="4924" width="8.85546875" style="18" customWidth="1"/>
    <col min="4925" max="4925" width="7.5703125" style="18" customWidth="1"/>
    <col min="4926" max="4926" width="4.85546875" style="18" customWidth="1"/>
    <col min="4927" max="4927" width="9.7109375" style="18" customWidth="1"/>
    <col min="4928" max="4928" width="7.42578125" style="18" customWidth="1"/>
    <col min="4929" max="4929" width="5.5703125" style="18" customWidth="1"/>
    <col min="4930" max="4930" width="7.7109375" style="18" customWidth="1"/>
    <col min="4931" max="4931" width="7" style="18" customWidth="1"/>
    <col min="4932" max="4932" width="5.28515625" style="18" customWidth="1"/>
    <col min="4933" max="4933" width="9.28515625" style="18" customWidth="1"/>
    <col min="4934" max="4934" width="9.5703125" style="18" bestFit="1" customWidth="1"/>
    <col min="4935" max="4935" width="5.28515625" style="18" customWidth="1"/>
    <col min="4936" max="4936" width="9.7109375" style="18" bestFit="1" customWidth="1"/>
    <col min="4937" max="4937" width="9.5703125" style="18" bestFit="1" customWidth="1"/>
    <col min="4938" max="4938" width="5.42578125" style="18" customWidth="1"/>
    <col min="4939" max="4939" width="9.7109375" style="18" bestFit="1" customWidth="1"/>
    <col min="4940" max="4940" width="9.5703125" style="18" bestFit="1" customWidth="1"/>
    <col min="4941" max="4941" width="6.140625" style="18" customWidth="1"/>
    <col min="4942" max="4942" width="8.5703125" style="18" customWidth="1"/>
    <col min="4943" max="4943" width="7.42578125" style="18" customWidth="1"/>
    <col min="4944" max="5120" width="9.140625" style="18"/>
    <col min="5121" max="5121" width="3.28515625" style="18" customWidth="1"/>
    <col min="5122" max="5122" width="5.140625" style="18" customWidth="1"/>
    <col min="5123" max="5123" width="6.85546875" style="18" customWidth="1"/>
    <col min="5124" max="5124" width="6" style="18" customWidth="1"/>
    <col min="5125" max="5125" width="3" style="18" customWidth="1"/>
    <col min="5126" max="5126" width="5.140625" style="18" customWidth="1"/>
    <col min="5127" max="5127" width="3.85546875" style="18" customWidth="1"/>
    <col min="5128" max="5128" width="5.140625" style="18" customWidth="1"/>
    <col min="5129" max="5129" width="8.42578125" style="18" customWidth="1"/>
    <col min="5130" max="5130" width="8.7109375" style="18" customWidth="1"/>
    <col min="5131" max="5131" width="6" style="18" customWidth="1"/>
    <col min="5132" max="5132" width="7.85546875" style="18" customWidth="1"/>
    <col min="5133" max="5133" width="7" style="18" customWidth="1"/>
    <col min="5134" max="5134" width="6.85546875" style="18" customWidth="1"/>
    <col min="5135" max="5135" width="7.42578125" style="18" customWidth="1"/>
    <col min="5136" max="5136" width="7.140625" style="18" customWidth="1"/>
    <col min="5137" max="5137" width="5.7109375" style="18" customWidth="1"/>
    <col min="5138" max="5139" width="8.7109375" style="18" customWidth="1"/>
    <col min="5140" max="5140" width="6.28515625" style="18" customWidth="1"/>
    <col min="5141" max="5141" width="8.140625" style="18" customWidth="1"/>
    <col min="5142" max="5142" width="7.85546875" style="18" customWidth="1"/>
    <col min="5143" max="5143" width="5.28515625" style="18" customWidth="1"/>
    <col min="5144" max="5144" width="8.28515625" style="18" customWidth="1"/>
    <col min="5145" max="5145" width="7.85546875" style="18" customWidth="1"/>
    <col min="5146" max="5146" width="6" style="18" customWidth="1"/>
    <col min="5147" max="5147" width="8" style="18" customWidth="1"/>
    <col min="5148" max="5148" width="8.140625" style="18" customWidth="1"/>
    <col min="5149" max="5149" width="6" style="18" customWidth="1"/>
    <col min="5150" max="5150" width="7.140625" style="18" customWidth="1"/>
    <col min="5151" max="5151" width="7.5703125" style="18" customWidth="1"/>
    <col min="5152" max="5152" width="6.28515625" style="18" customWidth="1"/>
    <col min="5153" max="5153" width="8.28515625" style="18" customWidth="1"/>
    <col min="5154" max="5154" width="7.5703125" style="18" customWidth="1"/>
    <col min="5155" max="5155" width="5.7109375" style="18" customWidth="1"/>
    <col min="5156" max="5157" width="7.7109375" style="18" customWidth="1"/>
    <col min="5158" max="5158" width="5.7109375" style="18" customWidth="1"/>
    <col min="5159" max="5159" width="8.140625" style="18" customWidth="1"/>
    <col min="5160" max="5160" width="7.85546875" style="18" customWidth="1"/>
    <col min="5161" max="5161" width="5.7109375" style="18" customWidth="1"/>
    <col min="5162" max="5162" width="8.85546875" style="18" customWidth="1"/>
    <col min="5163" max="5163" width="8.5703125" style="18" customWidth="1"/>
    <col min="5164" max="5164" width="6.5703125" style="18" customWidth="1"/>
    <col min="5165" max="5165" width="9.28515625" style="18" customWidth="1"/>
    <col min="5166" max="5166" width="7" style="18" customWidth="1"/>
    <col min="5167" max="5167" width="5.85546875" style="18" customWidth="1"/>
    <col min="5168" max="5169" width="8.28515625" style="18" customWidth="1"/>
    <col min="5170" max="5170" width="5.5703125" style="18" customWidth="1"/>
    <col min="5171" max="5171" width="8.85546875" style="18" customWidth="1"/>
    <col min="5172" max="5172" width="8.28515625" style="18" customWidth="1"/>
    <col min="5173" max="5173" width="5" style="18" customWidth="1"/>
    <col min="5174" max="5174" width="10" style="18" customWidth="1"/>
    <col min="5175" max="5175" width="7.7109375" style="18" customWidth="1"/>
    <col min="5176" max="5176" width="5.5703125" style="18" customWidth="1"/>
    <col min="5177" max="5177" width="8.140625" style="18" customWidth="1"/>
    <col min="5178" max="5178" width="8.42578125" style="18" customWidth="1"/>
    <col min="5179" max="5179" width="5.140625" style="18" customWidth="1"/>
    <col min="5180" max="5180" width="8.85546875" style="18" customWidth="1"/>
    <col min="5181" max="5181" width="7.5703125" style="18" customWidth="1"/>
    <col min="5182" max="5182" width="4.85546875" style="18" customWidth="1"/>
    <col min="5183" max="5183" width="9.7109375" style="18" customWidth="1"/>
    <col min="5184" max="5184" width="7.42578125" style="18" customWidth="1"/>
    <col min="5185" max="5185" width="5.5703125" style="18" customWidth="1"/>
    <col min="5186" max="5186" width="7.7109375" style="18" customWidth="1"/>
    <col min="5187" max="5187" width="7" style="18" customWidth="1"/>
    <col min="5188" max="5188" width="5.28515625" style="18" customWidth="1"/>
    <col min="5189" max="5189" width="9.28515625" style="18" customWidth="1"/>
    <col min="5190" max="5190" width="9.5703125" style="18" bestFit="1" customWidth="1"/>
    <col min="5191" max="5191" width="5.28515625" style="18" customWidth="1"/>
    <col min="5192" max="5192" width="9.7109375" style="18" bestFit="1" customWidth="1"/>
    <col min="5193" max="5193" width="9.5703125" style="18" bestFit="1" customWidth="1"/>
    <col min="5194" max="5194" width="5.42578125" style="18" customWidth="1"/>
    <col min="5195" max="5195" width="9.7109375" style="18" bestFit="1" customWidth="1"/>
    <col min="5196" max="5196" width="9.5703125" style="18" bestFit="1" customWidth="1"/>
    <col min="5197" max="5197" width="6.140625" style="18" customWidth="1"/>
    <col min="5198" max="5198" width="8.5703125" style="18" customWidth="1"/>
    <col min="5199" max="5199" width="7.42578125" style="18" customWidth="1"/>
    <col min="5200" max="5376" width="9.140625" style="18"/>
    <col min="5377" max="5377" width="3.28515625" style="18" customWidth="1"/>
    <col min="5378" max="5378" width="5.140625" style="18" customWidth="1"/>
    <col min="5379" max="5379" width="6.85546875" style="18" customWidth="1"/>
    <col min="5380" max="5380" width="6" style="18" customWidth="1"/>
    <col min="5381" max="5381" width="3" style="18" customWidth="1"/>
    <col min="5382" max="5382" width="5.140625" style="18" customWidth="1"/>
    <col min="5383" max="5383" width="3.85546875" style="18" customWidth="1"/>
    <col min="5384" max="5384" width="5.140625" style="18" customWidth="1"/>
    <col min="5385" max="5385" width="8.42578125" style="18" customWidth="1"/>
    <col min="5386" max="5386" width="8.7109375" style="18" customWidth="1"/>
    <col min="5387" max="5387" width="6" style="18" customWidth="1"/>
    <col min="5388" max="5388" width="7.85546875" style="18" customWidth="1"/>
    <col min="5389" max="5389" width="7" style="18" customWidth="1"/>
    <col min="5390" max="5390" width="6.85546875" style="18" customWidth="1"/>
    <col min="5391" max="5391" width="7.42578125" style="18" customWidth="1"/>
    <col min="5392" max="5392" width="7.140625" style="18" customWidth="1"/>
    <col min="5393" max="5393" width="5.7109375" style="18" customWidth="1"/>
    <col min="5394" max="5395" width="8.7109375" style="18" customWidth="1"/>
    <col min="5396" max="5396" width="6.28515625" style="18" customWidth="1"/>
    <col min="5397" max="5397" width="8.140625" style="18" customWidth="1"/>
    <col min="5398" max="5398" width="7.85546875" style="18" customWidth="1"/>
    <col min="5399" max="5399" width="5.28515625" style="18" customWidth="1"/>
    <col min="5400" max="5400" width="8.28515625" style="18" customWidth="1"/>
    <col min="5401" max="5401" width="7.85546875" style="18" customWidth="1"/>
    <col min="5402" max="5402" width="6" style="18" customWidth="1"/>
    <col min="5403" max="5403" width="8" style="18" customWidth="1"/>
    <col min="5404" max="5404" width="8.140625" style="18" customWidth="1"/>
    <col min="5405" max="5405" width="6" style="18" customWidth="1"/>
    <col min="5406" max="5406" width="7.140625" style="18" customWidth="1"/>
    <col min="5407" max="5407" width="7.5703125" style="18" customWidth="1"/>
    <col min="5408" max="5408" width="6.28515625" style="18" customWidth="1"/>
    <col min="5409" max="5409" width="8.28515625" style="18" customWidth="1"/>
    <col min="5410" max="5410" width="7.5703125" style="18" customWidth="1"/>
    <col min="5411" max="5411" width="5.7109375" style="18" customWidth="1"/>
    <col min="5412" max="5413" width="7.7109375" style="18" customWidth="1"/>
    <col min="5414" max="5414" width="5.7109375" style="18" customWidth="1"/>
    <col min="5415" max="5415" width="8.140625" style="18" customWidth="1"/>
    <col min="5416" max="5416" width="7.85546875" style="18" customWidth="1"/>
    <col min="5417" max="5417" width="5.7109375" style="18" customWidth="1"/>
    <col min="5418" max="5418" width="8.85546875" style="18" customWidth="1"/>
    <col min="5419" max="5419" width="8.5703125" style="18" customWidth="1"/>
    <col min="5420" max="5420" width="6.5703125" style="18" customWidth="1"/>
    <col min="5421" max="5421" width="9.28515625" style="18" customWidth="1"/>
    <col min="5422" max="5422" width="7" style="18" customWidth="1"/>
    <col min="5423" max="5423" width="5.85546875" style="18" customWidth="1"/>
    <col min="5424" max="5425" width="8.28515625" style="18" customWidth="1"/>
    <col min="5426" max="5426" width="5.5703125" style="18" customWidth="1"/>
    <col min="5427" max="5427" width="8.85546875" style="18" customWidth="1"/>
    <col min="5428" max="5428" width="8.28515625" style="18" customWidth="1"/>
    <col min="5429" max="5429" width="5" style="18" customWidth="1"/>
    <col min="5430" max="5430" width="10" style="18" customWidth="1"/>
    <col min="5431" max="5431" width="7.7109375" style="18" customWidth="1"/>
    <col min="5432" max="5432" width="5.5703125" style="18" customWidth="1"/>
    <col min="5433" max="5433" width="8.140625" style="18" customWidth="1"/>
    <col min="5434" max="5434" width="8.42578125" style="18" customWidth="1"/>
    <col min="5435" max="5435" width="5.140625" style="18" customWidth="1"/>
    <col min="5436" max="5436" width="8.85546875" style="18" customWidth="1"/>
    <col min="5437" max="5437" width="7.5703125" style="18" customWidth="1"/>
    <col min="5438" max="5438" width="4.85546875" style="18" customWidth="1"/>
    <col min="5439" max="5439" width="9.7109375" style="18" customWidth="1"/>
    <col min="5440" max="5440" width="7.42578125" style="18" customWidth="1"/>
    <col min="5441" max="5441" width="5.5703125" style="18" customWidth="1"/>
    <col min="5442" max="5442" width="7.7109375" style="18" customWidth="1"/>
    <col min="5443" max="5443" width="7" style="18" customWidth="1"/>
    <col min="5444" max="5444" width="5.28515625" style="18" customWidth="1"/>
    <col min="5445" max="5445" width="9.28515625" style="18" customWidth="1"/>
    <col min="5446" max="5446" width="9.5703125" style="18" bestFit="1" customWidth="1"/>
    <col min="5447" max="5447" width="5.28515625" style="18" customWidth="1"/>
    <col min="5448" max="5448" width="9.7109375" style="18" bestFit="1" customWidth="1"/>
    <col min="5449" max="5449" width="9.5703125" style="18" bestFit="1" customWidth="1"/>
    <col min="5450" max="5450" width="5.42578125" style="18" customWidth="1"/>
    <col min="5451" max="5451" width="9.7109375" style="18" bestFit="1" customWidth="1"/>
    <col min="5452" max="5452" width="9.5703125" style="18" bestFit="1" customWidth="1"/>
    <col min="5453" max="5453" width="6.140625" style="18" customWidth="1"/>
    <col min="5454" max="5454" width="8.5703125" style="18" customWidth="1"/>
    <col min="5455" max="5455" width="7.42578125" style="18" customWidth="1"/>
    <col min="5456" max="5632" width="9.140625" style="18"/>
    <col min="5633" max="5633" width="3.28515625" style="18" customWidth="1"/>
    <col min="5634" max="5634" width="5.140625" style="18" customWidth="1"/>
    <col min="5635" max="5635" width="6.85546875" style="18" customWidth="1"/>
    <col min="5636" max="5636" width="6" style="18" customWidth="1"/>
    <col min="5637" max="5637" width="3" style="18" customWidth="1"/>
    <col min="5638" max="5638" width="5.140625" style="18" customWidth="1"/>
    <col min="5639" max="5639" width="3.85546875" style="18" customWidth="1"/>
    <col min="5640" max="5640" width="5.140625" style="18" customWidth="1"/>
    <col min="5641" max="5641" width="8.42578125" style="18" customWidth="1"/>
    <col min="5642" max="5642" width="8.7109375" style="18" customWidth="1"/>
    <col min="5643" max="5643" width="6" style="18" customWidth="1"/>
    <col min="5644" max="5644" width="7.85546875" style="18" customWidth="1"/>
    <col min="5645" max="5645" width="7" style="18" customWidth="1"/>
    <col min="5646" max="5646" width="6.85546875" style="18" customWidth="1"/>
    <col min="5647" max="5647" width="7.42578125" style="18" customWidth="1"/>
    <col min="5648" max="5648" width="7.140625" style="18" customWidth="1"/>
    <col min="5649" max="5649" width="5.7109375" style="18" customWidth="1"/>
    <col min="5650" max="5651" width="8.7109375" style="18" customWidth="1"/>
    <col min="5652" max="5652" width="6.28515625" style="18" customWidth="1"/>
    <col min="5653" max="5653" width="8.140625" style="18" customWidth="1"/>
    <col min="5654" max="5654" width="7.85546875" style="18" customWidth="1"/>
    <col min="5655" max="5655" width="5.28515625" style="18" customWidth="1"/>
    <col min="5656" max="5656" width="8.28515625" style="18" customWidth="1"/>
    <col min="5657" max="5657" width="7.85546875" style="18" customWidth="1"/>
    <col min="5658" max="5658" width="6" style="18" customWidth="1"/>
    <col min="5659" max="5659" width="8" style="18" customWidth="1"/>
    <col min="5660" max="5660" width="8.140625" style="18" customWidth="1"/>
    <col min="5661" max="5661" width="6" style="18" customWidth="1"/>
    <col min="5662" max="5662" width="7.140625" style="18" customWidth="1"/>
    <col min="5663" max="5663" width="7.5703125" style="18" customWidth="1"/>
    <col min="5664" max="5664" width="6.28515625" style="18" customWidth="1"/>
    <col min="5665" max="5665" width="8.28515625" style="18" customWidth="1"/>
    <col min="5666" max="5666" width="7.5703125" style="18" customWidth="1"/>
    <col min="5667" max="5667" width="5.7109375" style="18" customWidth="1"/>
    <col min="5668" max="5669" width="7.7109375" style="18" customWidth="1"/>
    <col min="5670" max="5670" width="5.7109375" style="18" customWidth="1"/>
    <col min="5671" max="5671" width="8.140625" style="18" customWidth="1"/>
    <col min="5672" max="5672" width="7.85546875" style="18" customWidth="1"/>
    <col min="5673" max="5673" width="5.7109375" style="18" customWidth="1"/>
    <col min="5674" max="5674" width="8.85546875" style="18" customWidth="1"/>
    <col min="5675" max="5675" width="8.5703125" style="18" customWidth="1"/>
    <col min="5676" max="5676" width="6.5703125" style="18" customWidth="1"/>
    <col min="5677" max="5677" width="9.28515625" style="18" customWidth="1"/>
    <col min="5678" max="5678" width="7" style="18" customWidth="1"/>
    <col min="5679" max="5679" width="5.85546875" style="18" customWidth="1"/>
    <col min="5680" max="5681" width="8.28515625" style="18" customWidth="1"/>
    <col min="5682" max="5682" width="5.5703125" style="18" customWidth="1"/>
    <col min="5683" max="5683" width="8.85546875" style="18" customWidth="1"/>
    <col min="5684" max="5684" width="8.28515625" style="18" customWidth="1"/>
    <col min="5685" max="5685" width="5" style="18" customWidth="1"/>
    <col min="5686" max="5686" width="10" style="18" customWidth="1"/>
    <col min="5687" max="5687" width="7.7109375" style="18" customWidth="1"/>
    <col min="5688" max="5688" width="5.5703125" style="18" customWidth="1"/>
    <col min="5689" max="5689" width="8.140625" style="18" customWidth="1"/>
    <col min="5690" max="5690" width="8.42578125" style="18" customWidth="1"/>
    <col min="5691" max="5691" width="5.140625" style="18" customWidth="1"/>
    <col min="5692" max="5692" width="8.85546875" style="18" customWidth="1"/>
    <col min="5693" max="5693" width="7.5703125" style="18" customWidth="1"/>
    <col min="5694" max="5694" width="4.85546875" style="18" customWidth="1"/>
    <col min="5695" max="5695" width="9.7109375" style="18" customWidth="1"/>
    <col min="5696" max="5696" width="7.42578125" style="18" customWidth="1"/>
    <col min="5697" max="5697" width="5.5703125" style="18" customWidth="1"/>
    <col min="5698" max="5698" width="7.7109375" style="18" customWidth="1"/>
    <col min="5699" max="5699" width="7" style="18" customWidth="1"/>
    <col min="5700" max="5700" width="5.28515625" style="18" customWidth="1"/>
    <col min="5701" max="5701" width="9.28515625" style="18" customWidth="1"/>
    <col min="5702" max="5702" width="9.5703125" style="18" bestFit="1" customWidth="1"/>
    <col min="5703" max="5703" width="5.28515625" style="18" customWidth="1"/>
    <col min="5704" max="5704" width="9.7109375" style="18" bestFit="1" customWidth="1"/>
    <col min="5705" max="5705" width="9.5703125" style="18" bestFit="1" customWidth="1"/>
    <col min="5706" max="5706" width="5.42578125" style="18" customWidth="1"/>
    <col min="5707" max="5707" width="9.7109375" style="18" bestFit="1" customWidth="1"/>
    <col min="5708" max="5708" width="9.5703125" style="18" bestFit="1" customWidth="1"/>
    <col min="5709" max="5709" width="6.140625" style="18" customWidth="1"/>
    <col min="5710" max="5710" width="8.5703125" style="18" customWidth="1"/>
    <col min="5711" max="5711" width="7.42578125" style="18" customWidth="1"/>
    <col min="5712" max="5888" width="9.140625" style="18"/>
    <col min="5889" max="5889" width="3.28515625" style="18" customWidth="1"/>
    <col min="5890" max="5890" width="5.140625" style="18" customWidth="1"/>
    <col min="5891" max="5891" width="6.85546875" style="18" customWidth="1"/>
    <col min="5892" max="5892" width="6" style="18" customWidth="1"/>
    <col min="5893" max="5893" width="3" style="18" customWidth="1"/>
    <col min="5894" max="5894" width="5.140625" style="18" customWidth="1"/>
    <col min="5895" max="5895" width="3.85546875" style="18" customWidth="1"/>
    <col min="5896" max="5896" width="5.140625" style="18" customWidth="1"/>
    <col min="5897" max="5897" width="8.42578125" style="18" customWidth="1"/>
    <col min="5898" max="5898" width="8.7109375" style="18" customWidth="1"/>
    <col min="5899" max="5899" width="6" style="18" customWidth="1"/>
    <col min="5900" max="5900" width="7.85546875" style="18" customWidth="1"/>
    <col min="5901" max="5901" width="7" style="18" customWidth="1"/>
    <col min="5902" max="5902" width="6.85546875" style="18" customWidth="1"/>
    <col min="5903" max="5903" width="7.42578125" style="18" customWidth="1"/>
    <col min="5904" max="5904" width="7.140625" style="18" customWidth="1"/>
    <col min="5905" max="5905" width="5.7109375" style="18" customWidth="1"/>
    <col min="5906" max="5907" width="8.7109375" style="18" customWidth="1"/>
    <col min="5908" max="5908" width="6.28515625" style="18" customWidth="1"/>
    <col min="5909" max="5909" width="8.140625" style="18" customWidth="1"/>
    <col min="5910" max="5910" width="7.85546875" style="18" customWidth="1"/>
    <col min="5911" max="5911" width="5.28515625" style="18" customWidth="1"/>
    <col min="5912" max="5912" width="8.28515625" style="18" customWidth="1"/>
    <col min="5913" max="5913" width="7.85546875" style="18" customWidth="1"/>
    <col min="5914" max="5914" width="6" style="18" customWidth="1"/>
    <col min="5915" max="5915" width="8" style="18" customWidth="1"/>
    <col min="5916" max="5916" width="8.140625" style="18" customWidth="1"/>
    <col min="5917" max="5917" width="6" style="18" customWidth="1"/>
    <col min="5918" max="5918" width="7.140625" style="18" customWidth="1"/>
    <col min="5919" max="5919" width="7.5703125" style="18" customWidth="1"/>
    <col min="5920" max="5920" width="6.28515625" style="18" customWidth="1"/>
    <col min="5921" max="5921" width="8.28515625" style="18" customWidth="1"/>
    <col min="5922" max="5922" width="7.5703125" style="18" customWidth="1"/>
    <col min="5923" max="5923" width="5.7109375" style="18" customWidth="1"/>
    <col min="5924" max="5925" width="7.7109375" style="18" customWidth="1"/>
    <col min="5926" max="5926" width="5.7109375" style="18" customWidth="1"/>
    <col min="5927" max="5927" width="8.140625" style="18" customWidth="1"/>
    <col min="5928" max="5928" width="7.85546875" style="18" customWidth="1"/>
    <col min="5929" max="5929" width="5.7109375" style="18" customWidth="1"/>
    <col min="5930" max="5930" width="8.85546875" style="18" customWidth="1"/>
    <col min="5931" max="5931" width="8.5703125" style="18" customWidth="1"/>
    <col min="5932" max="5932" width="6.5703125" style="18" customWidth="1"/>
    <col min="5933" max="5933" width="9.28515625" style="18" customWidth="1"/>
    <col min="5934" max="5934" width="7" style="18" customWidth="1"/>
    <col min="5935" max="5935" width="5.85546875" style="18" customWidth="1"/>
    <col min="5936" max="5937" width="8.28515625" style="18" customWidth="1"/>
    <col min="5938" max="5938" width="5.5703125" style="18" customWidth="1"/>
    <col min="5939" max="5939" width="8.85546875" style="18" customWidth="1"/>
    <col min="5940" max="5940" width="8.28515625" style="18" customWidth="1"/>
    <col min="5941" max="5941" width="5" style="18" customWidth="1"/>
    <col min="5942" max="5942" width="10" style="18" customWidth="1"/>
    <col min="5943" max="5943" width="7.7109375" style="18" customWidth="1"/>
    <col min="5944" max="5944" width="5.5703125" style="18" customWidth="1"/>
    <col min="5945" max="5945" width="8.140625" style="18" customWidth="1"/>
    <col min="5946" max="5946" width="8.42578125" style="18" customWidth="1"/>
    <col min="5947" max="5947" width="5.140625" style="18" customWidth="1"/>
    <col min="5948" max="5948" width="8.85546875" style="18" customWidth="1"/>
    <col min="5949" max="5949" width="7.5703125" style="18" customWidth="1"/>
    <col min="5950" max="5950" width="4.85546875" style="18" customWidth="1"/>
    <col min="5951" max="5951" width="9.7109375" style="18" customWidth="1"/>
    <col min="5952" max="5952" width="7.42578125" style="18" customWidth="1"/>
    <col min="5953" max="5953" width="5.5703125" style="18" customWidth="1"/>
    <col min="5954" max="5954" width="7.7109375" style="18" customWidth="1"/>
    <col min="5955" max="5955" width="7" style="18" customWidth="1"/>
    <col min="5956" max="5956" width="5.28515625" style="18" customWidth="1"/>
    <col min="5957" max="5957" width="9.28515625" style="18" customWidth="1"/>
    <col min="5958" max="5958" width="9.5703125" style="18" bestFit="1" customWidth="1"/>
    <col min="5959" max="5959" width="5.28515625" style="18" customWidth="1"/>
    <col min="5960" max="5960" width="9.7109375" style="18" bestFit="1" customWidth="1"/>
    <col min="5961" max="5961" width="9.5703125" style="18" bestFit="1" customWidth="1"/>
    <col min="5962" max="5962" width="5.42578125" style="18" customWidth="1"/>
    <col min="5963" max="5963" width="9.7109375" style="18" bestFit="1" customWidth="1"/>
    <col min="5964" max="5964" width="9.5703125" style="18" bestFit="1" customWidth="1"/>
    <col min="5965" max="5965" width="6.140625" style="18" customWidth="1"/>
    <col min="5966" max="5966" width="8.5703125" style="18" customWidth="1"/>
    <col min="5967" max="5967" width="7.42578125" style="18" customWidth="1"/>
    <col min="5968" max="6144" width="9.140625" style="18"/>
    <col min="6145" max="6145" width="3.28515625" style="18" customWidth="1"/>
    <col min="6146" max="6146" width="5.140625" style="18" customWidth="1"/>
    <col min="6147" max="6147" width="6.85546875" style="18" customWidth="1"/>
    <col min="6148" max="6148" width="6" style="18" customWidth="1"/>
    <col min="6149" max="6149" width="3" style="18" customWidth="1"/>
    <col min="6150" max="6150" width="5.140625" style="18" customWidth="1"/>
    <col min="6151" max="6151" width="3.85546875" style="18" customWidth="1"/>
    <col min="6152" max="6152" width="5.140625" style="18" customWidth="1"/>
    <col min="6153" max="6153" width="8.42578125" style="18" customWidth="1"/>
    <col min="6154" max="6154" width="8.7109375" style="18" customWidth="1"/>
    <col min="6155" max="6155" width="6" style="18" customWidth="1"/>
    <col min="6156" max="6156" width="7.85546875" style="18" customWidth="1"/>
    <col min="6157" max="6157" width="7" style="18" customWidth="1"/>
    <col min="6158" max="6158" width="6.85546875" style="18" customWidth="1"/>
    <col min="6159" max="6159" width="7.42578125" style="18" customWidth="1"/>
    <col min="6160" max="6160" width="7.140625" style="18" customWidth="1"/>
    <col min="6161" max="6161" width="5.7109375" style="18" customWidth="1"/>
    <col min="6162" max="6163" width="8.7109375" style="18" customWidth="1"/>
    <col min="6164" max="6164" width="6.28515625" style="18" customWidth="1"/>
    <col min="6165" max="6165" width="8.140625" style="18" customWidth="1"/>
    <col min="6166" max="6166" width="7.85546875" style="18" customWidth="1"/>
    <col min="6167" max="6167" width="5.28515625" style="18" customWidth="1"/>
    <col min="6168" max="6168" width="8.28515625" style="18" customWidth="1"/>
    <col min="6169" max="6169" width="7.85546875" style="18" customWidth="1"/>
    <col min="6170" max="6170" width="6" style="18" customWidth="1"/>
    <col min="6171" max="6171" width="8" style="18" customWidth="1"/>
    <col min="6172" max="6172" width="8.140625" style="18" customWidth="1"/>
    <col min="6173" max="6173" width="6" style="18" customWidth="1"/>
    <col min="6174" max="6174" width="7.140625" style="18" customWidth="1"/>
    <col min="6175" max="6175" width="7.5703125" style="18" customWidth="1"/>
    <col min="6176" max="6176" width="6.28515625" style="18" customWidth="1"/>
    <col min="6177" max="6177" width="8.28515625" style="18" customWidth="1"/>
    <col min="6178" max="6178" width="7.5703125" style="18" customWidth="1"/>
    <col min="6179" max="6179" width="5.7109375" style="18" customWidth="1"/>
    <col min="6180" max="6181" width="7.7109375" style="18" customWidth="1"/>
    <col min="6182" max="6182" width="5.7109375" style="18" customWidth="1"/>
    <col min="6183" max="6183" width="8.140625" style="18" customWidth="1"/>
    <col min="6184" max="6184" width="7.85546875" style="18" customWidth="1"/>
    <col min="6185" max="6185" width="5.7109375" style="18" customWidth="1"/>
    <col min="6186" max="6186" width="8.85546875" style="18" customWidth="1"/>
    <col min="6187" max="6187" width="8.5703125" style="18" customWidth="1"/>
    <col min="6188" max="6188" width="6.5703125" style="18" customWidth="1"/>
    <col min="6189" max="6189" width="9.28515625" style="18" customWidth="1"/>
    <col min="6190" max="6190" width="7" style="18" customWidth="1"/>
    <col min="6191" max="6191" width="5.85546875" style="18" customWidth="1"/>
    <col min="6192" max="6193" width="8.28515625" style="18" customWidth="1"/>
    <col min="6194" max="6194" width="5.5703125" style="18" customWidth="1"/>
    <col min="6195" max="6195" width="8.85546875" style="18" customWidth="1"/>
    <col min="6196" max="6196" width="8.28515625" style="18" customWidth="1"/>
    <col min="6197" max="6197" width="5" style="18" customWidth="1"/>
    <col min="6198" max="6198" width="10" style="18" customWidth="1"/>
    <col min="6199" max="6199" width="7.7109375" style="18" customWidth="1"/>
    <col min="6200" max="6200" width="5.5703125" style="18" customWidth="1"/>
    <col min="6201" max="6201" width="8.140625" style="18" customWidth="1"/>
    <col min="6202" max="6202" width="8.42578125" style="18" customWidth="1"/>
    <col min="6203" max="6203" width="5.140625" style="18" customWidth="1"/>
    <col min="6204" max="6204" width="8.85546875" style="18" customWidth="1"/>
    <col min="6205" max="6205" width="7.5703125" style="18" customWidth="1"/>
    <col min="6206" max="6206" width="4.85546875" style="18" customWidth="1"/>
    <col min="6207" max="6207" width="9.7109375" style="18" customWidth="1"/>
    <col min="6208" max="6208" width="7.42578125" style="18" customWidth="1"/>
    <col min="6209" max="6209" width="5.5703125" style="18" customWidth="1"/>
    <col min="6210" max="6210" width="7.7109375" style="18" customWidth="1"/>
    <col min="6211" max="6211" width="7" style="18" customWidth="1"/>
    <col min="6212" max="6212" width="5.28515625" style="18" customWidth="1"/>
    <col min="6213" max="6213" width="9.28515625" style="18" customWidth="1"/>
    <col min="6214" max="6214" width="9.5703125" style="18" bestFit="1" customWidth="1"/>
    <col min="6215" max="6215" width="5.28515625" style="18" customWidth="1"/>
    <col min="6216" max="6216" width="9.7109375" style="18" bestFit="1" customWidth="1"/>
    <col min="6217" max="6217" width="9.5703125" style="18" bestFit="1" customWidth="1"/>
    <col min="6218" max="6218" width="5.42578125" style="18" customWidth="1"/>
    <col min="6219" max="6219" width="9.7109375" style="18" bestFit="1" customWidth="1"/>
    <col min="6220" max="6220" width="9.5703125" style="18" bestFit="1" customWidth="1"/>
    <col min="6221" max="6221" width="6.140625" style="18" customWidth="1"/>
    <col min="6222" max="6222" width="8.5703125" style="18" customWidth="1"/>
    <col min="6223" max="6223" width="7.42578125" style="18" customWidth="1"/>
    <col min="6224" max="6400" width="9.140625" style="18"/>
    <col min="6401" max="6401" width="3.28515625" style="18" customWidth="1"/>
    <col min="6402" max="6402" width="5.140625" style="18" customWidth="1"/>
    <col min="6403" max="6403" width="6.85546875" style="18" customWidth="1"/>
    <col min="6404" max="6404" width="6" style="18" customWidth="1"/>
    <col min="6405" max="6405" width="3" style="18" customWidth="1"/>
    <col min="6406" max="6406" width="5.140625" style="18" customWidth="1"/>
    <col min="6407" max="6407" width="3.85546875" style="18" customWidth="1"/>
    <col min="6408" max="6408" width="5.140625" style="18" customWidth="1"/>
    <col min="6409" max="6409" width="8.42578125" style="18" customWidth="1"/>
    <col min="6410" max="6410" width="8.7109375" style="18" customWidth="1"/>
    <col min="6411" max="6411" width="6" style="18" customWidth="1"/>
    <col min="6412" max="6412" width="7.85546875" style="18" customWidth="1"/>
    <col min="6413" max="6413" width="7" style="18" customWidth="1"/>
    <col min="6414" max="6414" width="6.85546875" style="18" customWidth="1"/>
    <col min="6415" max="6415" width="7.42578125" style="18" customWidth="1"/>
    <col min="6416" max="6416" width="7.140625" style="18" customWidth="1"/>
    <col min="6417" max="6417" width="5.7109375" style="18" customWidth="1"/>
    <col min="6418" max="6419" width="8.7109375" style="18" customWidth="1"/>
    <col min="6420" max="6420" width="6.28515625" style="18" customWidth="1"/>
    <col min="6421" max="6421" width="8.140625" style="18" customWidth="1"/>
    <col min="6422" max="6422" width="7.85546875" style="18" customWidth="1"/>
    <col min="6423" max="6423" width="5.28515625" style="18" customWidth="1"/>
    <col min="6424" max="6424" width="8.28515625" style="18" customWidth="1"/>
    <col min="6425" max="6425" width="7.85546875" style="18" customWidth="1"/>
    <col min="6426" max="6426" width="6" style="18" customWidth="1"/>
    <col min="6427" max="6427" width="8" style="18" customWidth="1"/>
    <col min="6428" max="6428" width="8.140625" style="18" customWidth="1"/>
    <col min="6429" max="6429" width="6" style="18" customWidth="1"/>
    <col min="6430" max="6430" width="7.140625" style="18" customWidth="1"/>
    <col min="6431" max="6431" width="7.5703125" style="18" customWidth="1"/>
    <col min="6432" max="6432" width="6.28515625" style="18" customWidth="1"/>
    <col min="6433" max="6433" width="8.28515625" style="18" customWidth="1"/>
    <col min="6434" max="6434" width="7.5703125" style="18" customWidth="1"/>
    <col min="6435" max="6435" width="5.7109375" style="18" customWidth="1"/>
    <col min="6436" max="6437" width="7.7109375" style="18" customWidth="1"/>
    <col min="6438" max="6438" width="5.7109375" style="18" customWidth="1"/>
    <col min="6439" max="6439" width="8.140625" style="18" customWidth="1"/>
    <col min="6440" max="6440" width="7.85546875" style="18" customWidth="1"/>
    <col min="6441" max="6441" width="5.7109375" style="18" customWidth="1"/>
    <col min="6442" max="6442" width="8.85546875" style="18" customWidth="1"/>
    <col min="6443" max="6443" width="8.5703125" style="18" customWidth="1"/>
    <col min="6444" max="6444" width="6.5703125" style="18" customWidth="1"/>
    <col min="6445" max="6445" width="9.28515625" style="18" customWidth="1"/>
    <col min="6446" max="6446" width="7" style="18" customWidth="1"/>
    <col min="6447" max="6447" width="5.85546875" style="18" customWidth="1"/>
    <col min="6448" max="6449" width="8.28515625" style="18" customWidth="1"/>
    <col min="6450" max="6450" width="5.5703125" style="18" customWidth="1"/>
    <col min="6451" max="6451" width="8.85546875" style="18" customWidth="1"/>
    <col min="6452" max="6452" width="8.28515625" style="18" customWidth="1"/>
    <col min="6453" max="6453" width="5" style="18" customWidth="1"/>
    <col min="6454" max="6454" width="10" style="18" customWidth="1"/>
    <col min="6455" max="6455" width="7.7109375" style="18" customWidth="1"/>
    <col min="6456" max="6456" width="5.5703125" style="18" customWidth="1"/>
    <col min="6457" max="6457" width="8.140625" style="18" customWidth="1"/>
    <col min="6458" max="6458" width="8.42578125" style="18" customWidth="1"/>
    <col min="6459" max="6459" width="5.140625" style="18" customWidth="1"/>
    <col min="6460" max="6460" width="8.85546875" style="18" customWidth="1"/>
    <col min="6461" max="6461" width="7.5703125" style="18" customWidth="1"/>
    <col min="6462" max="6462" width="4.85546875" style="18" customWidth="1"/>
    <col min="6463" max="6463" width="9.7109375" style="18" customWidth="1"/>
    <col min="6464" max="6464" width="7.42578125" style="18" customWidth="1"/>
    <col min="6465" max="6465" width="5.5703125" style="18" customWidth="1"/>
    <col min="6466" max="6466" width="7.7109375" style="18" customWidth="1"/>
    <col min="6467" max="6467" width="7" style="18" customWidth="1"/>
    <col min="6468" max="6468" width="5.28515625" style="18" customWidth="1"/>
    <col min="6469" max="6469" width="9.28515625" style="18" customWidth="1"/>
    <col min="6470" max="6470" width="9.5703125" style="18" bestFit="1" customWidth="1"/>
    <col min="6471" max="6471" width="5.28515625" style="18" customWidth="1"/>
    <col min="6472" max="6472" width="9.7109375" style="18" bestFit="1" customWidth="1"/>
    <col min="6473" max="6473" width="9.5703125" style="18" bestFit="1" customWidth="1"/>
    <col min="6474" max="6474" width="5.42578125" style="18" customWidth="1"/>
    <col min="6475" max="6475" width="9.7109375" style="18" bestFit="1" customWidth="1"/>
    <col min="6476" max="6476" width="9.5703125" style="18" bestFit="1" customWidth="1"/>
    <col min="6477" max="6477" width="6.140625" style="18" customWidth="1"/>
    <col min="6478" max="6478" width="8.5703125" style="18" customWidth="1"/>
    <col min="6479" max="6479" width="7.42578125" style="18" customWidth="1"/>
    <col min="6480" max="6656" width="9.140625" style="18"/>
    <col min="6657" max="6657" width="3.28515625" style="18" customWidth="1"/>
    <col min="6658" max="6658" width="5.140625" style="18" customWidth="1"/>
    <col min="6659" max="6659" width="6.85546875" style="18" customWidth="1"/>
    <col min="6660" max="6660" width="6" style="18" customWidth="1"/>
    <col min="6661" max="6661" width="3" style="18" customWidth="1"/>
    <col min="6662" max="6662" width="5.140625" style="18" customWidth="1"/>
    <col min="6663" max="6663" width="3.85546875" style="18" customWidth="1"/>
    <col min="6664" max="6664" width="5.140625" style="18" customWidth="1"/>
    <col min="6665" max="6665" width="8.42578125" style="18" customWidth="1"/>
    <col min="6666" max="6666" width="8.7109375" style="18" customWidth="1"/>
    <col min="6667" max="6667" width="6" style="18" customWidth="1"/>
    <col min="6668" max="6668" width="7.85546875" style="18" customWidth="1"/>
    <col min="6669" max="6669" width="7" style="18" customWidth="1"/>
    <col min="6670" max="6670" width="6.85546875" style="18" customWidth="1"/>
    <col min="6671" max="6671" width="7.42578125" style="18" customWidth="1"/>
    <col min="6672" max="6672" width="7.140625" style="18" customWidth="1"/>
    <col min="6673" max="6673" width="5.7109375" style="18" customWidth="1"/>
    <col min="6674" max="6675" width="8.7109375" style="18" customWidth="1"/>
    <col min="6676" max="6676" width="6.28515625" style="18" customWidth="1"/>
    <col min="6677" max="6677" width="8.140625" style="18" customWidth="1"/>
    <col min="6678" max="6678" width="7.85546875" style="18" customWidth="1"/>
    <col min="6679" max="6679" width="5.28515625" style="18" customWidth="1"/>
    <col min="6680" max="6680" width="8.28515625" style="18" customWidth="1"/>
    <col min="6681" max="6681" width="7.85546875" style="18" customWidth="1"/>
    <col min="6682" max="6682" width="6" style="18" customWidth="1"/>
    <col min="6683" max="6683" width="8" style="18" customWidth="1"/>
    <col min="6684" max="6684" width="8.140625" style="18" customWidth="1"/>
    <col min="6685" max="6685" width="6" style="18" customWidth="1"/>
    <col min="6686" max="6686" width="7.140625" style="18" customWidth="1"/>
    <col min="6687" max="6687" width="7.5703125" style="18" customWidth="1"/>
    <col min="6688" max="6688" width="6.28515625" style="18" customWidth="1"/>
    <col min="6689" max="6689" width="8.28515625" style="18" customWidth="1"/>
    <col min="6690" max="6690" width="7.5703125" style="18" customWidth="1"/>
    <col min="6691" max="6691" width="5.7109375" style="18" customWidth="1"/>
    <col min="6692" max="6693" width="7.7109375" style="18" customWidth="1"/>
    <col min="6694" max="6694" width="5.7109375" style="18" customWidth="1"/>
    <col min="6695" max="6695" width="8.140625" style="18" customWidth="1"/>
    <col min="6696" max="6696" width="7.85546875" style="18" customWidth="1"/>
    <col min="6697" max="6697" width="5.7109375" style="18" customWidth="1"/>
    <col min="6698" max="6698" width="8.85546875" style="18" customWidth="1"/>
    <col min="6699" max="6699" width="8.5703125" style="18" customWidth="1"/>
    <col min="6700" max="6700" width="6.5703125" style="18" customWidth="1"/>
    <col min="6701" max="6701" width="9.28515625" style="18" customWidth="1"/>
    <col min="6702" max="6702" width="7" style="18" customWidth="1"/>
    <col min="6703" max="6703" width="5.85546875" style="18" customWidth="1"/>
    <col min="6704" max="6705" width="8.28515625" style="18" customWidth="1"/>
    <col min="6706" max="6706" width="5.5703125" style="18" customWidth="1"/>
    <col min="6707" max="6707" width="8.85546875" style="18" customWidth="1"/>
    <col min="6708" max="6708" width="8.28515625" style="18" customWidth="1"/>
    <col min="6709" max="6709" width="5" style="18" customWidth="1"/>
    <col min="6710" max="6710" width="10" style="18" customWidth="1"/>
    <col min="6711" max="6711" width="7.7109375" style="18" customWidth="1"/>
    <col min="6712" max="6712" width="5.5703125" style="18" customWidth="1"/>
    <col min="6713" max="6713" width="8.140625" style="18" customWidth="1"/>
    <col min="6714" max="6714" width="8.42578125" style="18" customWidth="1"/>
    <col min="6715" max="6715" width="5.140625" style="18" customWidth="1"/>
    <col min="6716" max="6716" width="8.85546875" style="18" customWidth="1"/>
    <col min="6717" max="6717" width="7.5703125" style="18" customWidth="1"/>
    <col min="6718" max="6718" width="4.85546875" style="18" customWidth="1"/>
    <col min="6719" max="6719" width="9.7109375" style="18" customWidth="1"/>
    <col min="6720" max="6720" width="7.42578125" style="18" customWidth="1"/>
    <col min="6721" max="6721" width="5.5703125" style="18" customWidth="1"/>
    <col min="6722" max="6722" width="7.7109375" style="18" customWidth="1"/>
    <col min="6723" max="6723" width="7" style="18" customWidth="1"/>
    <col min="6724" max="6724" width="5.28515625" style="18" customWidth="1"/>
    <col min="6725" max="6725" width="9.28515625" style="18" customWidth="1"/>
    <col min="6726" max="6726" width="9.5703125" style="18" bestFit="1" customWidth="1"/>
    <col min="6727" max="6727" width="5.28515625" style="18" customWidth="1"/>
    <col min="6728" max="6728" width="9.7109375" style="18" bestFit="1" customWidth="1"/>
    <col min="6729" max="6729" width="9.5703125" style="18" bestFit="1" customWidth="1"/>
    <col min="6730" max="6730" width="5.42578125" style="18" customWidth="1"/>
    <col min="6731" max="6731" width="9.7109375" style="18" bestFit="1" customWidth="1"/>
    <col min="6732" max="6732" width="9.5703125" style="18" bestFit="1" customWidth="1"/>
    <col min="6733" max="6733" width="6.140625" style="18" customWidth="1"/>
    <col min="6734" max="6734" width="8.5703125" style="18" customWidth="1"/>
    <col min="6735" max="6735" width="7.42578125" style="18" customWidth="1"/>
    <col min="6736" max="6912" width="9.140625" style="18"/>
    <col min="6913" max="6913" width="3.28515625" style="18" customWidth="1"/>
    <col min="6914" max="6914" width="5.140625" style="18" customWidth="1"/>
    <col min="6915" max="6915" width="6.85546875" style="18" customWidth="1"/>
    <col min="6916" max="6916" width="6" style="18" customWidth="1"/>
    <col min="6917" max="6917" width="3" style="18" customWidth="1"/>
    <col min="6918" max="6918" width="5.140625" style="18" customWidth="1"/>
    <col min="6919" max="6919" width="3.85546875" style="18" customWidth="1"/>
    <col min="6920" max="6920" width="5.140625" style="18" customWidth="1"/>
    <col min="6921" max="6921" width="8.42578125" style="18" customWidth="1"/>
    <col min="6922" max="6922" width="8.7109375" style="18" customWidth="1"/>
    <col min="6923" max="6923" width="6" style="18" customWidth="1"/>
    <col min="6924" max="6924" width="7.85546875" style="18" customWidth="1"/>
    <col min="6925" max="6925" width="7" style="18" customWidth="1"/>
    <col min="6926" max="6926" width="6.85546875" style="18" customWidth="1"/>
    <col min="6927" max="6927" width="7.42578125" style="18" customWidth="1"/>
    <col min="6928" max="6928" width="7.140625" style="18" customWidth="1"/>
    <col min="6929" max="6929" width="5.7109375" style="18" customWidth="1"/>
    <col min="6930" max="6931" width="8.7109375" style="18" customWidth="1"/>
    <col min="6932" max="6932" width="6.28515625" style="18" customWidth="1"/>
    <col min="6933" max="6933" width="8.140625" style="18" customWidth="1"/>
    <col min="6934" max="6934" width="7.85546875" style="18" customWidth="1"/>
    <col min="6935" max="6935" width="5.28515625" style="18" customWidth="1"/>
    <col min="6936" max="6936" width="8.28515625" style="18" customWidth="1"/>
    <col min="6937" max="6937" width="7.85546875" style="18" customWidth="1"/>
    <col min="6938" max="6938" width="6" style="18" customWidth="1"/>
    <col min="6939" max="6939" width="8" style="18" customWidth="1"/>
    <col min="6940" max="6940" width="8.140625" style="18" customWidth="1"/>
    <col min="6941" max="6941" width="6" style="18" customWidth="1"/>
    <col min="6942" max="6942" width="7.140625" style="18" customWidth="1"/>
    <col min="6943" max="6943" width="7.5703125" style="18" customWidth="1"/>
    <col min="6944" max="6944" width="6.28515625" style="18" customWidth="1"/>
    <col min="6945" max="6945" width="8.28515625" style="18" customWidth="1"/>
    <col min="6946" max="6946" width="7.5703125" style="18" customWidth="1"/>
    <col min="6947" max="6947" width="5.7109375" style="18" customWidth="1"/>
    <col min="6948" max="6949" width="7.7109375" style="18" customWidth="1"/>
    <col min="6950" max="6950" width="5.7109375" style="18" customWidth="1"/>
    <col min="6951" max="6951" width="8.140625" style="18" customWidth="1"/>
    <col min="6952" max="6952" width="7.85546875" style="18" customWidth="1"/>
    <col min="6953" max="6953" width="5.7109375" style="18" customWidth="1"/>
    <col min="6954" max="6954" width="8.85546875" style="18" customWidth="1"/>
    <col min="6955" max="6955" width="8.5703125" style="18" customWidth="1"/>
    <col min="6956" max="6956" width="6.5703125" style="18" customWidth="1"/>
    <col min="6957" max="6957" width="9.28515625" style="18" customWidth="1"/>
    <col min="6958" max="6958" width="7" style="18" customWidth="1"/>
    <col min="6959" max="6959" width="5.85546875" style="18" customWidth="1"/>
    <col min="6960" max="6961" width="8.28515625" style="18" customWidth="1"/>
    <col min="6962" max="6962" width="5.5703125" style="18" customWidth="1"/>
    <col min="6963" max="6963" width="8.85546875" style="18" customWidth="1"/>
    <col min="6964" max="6964" width="8.28515625" style="18" customWidth="1"/>
    <col min="6965" max="6965" width="5" style="18" customWidth="1"/>
    <col min="6966" max="6966" width="10" style="18" customWidth="1"/>
    <col min="6967" max="6967" width="7.7109375" style="18" customWidth="1"/>
    <col min="6968" max="6968" width="5.5703125" style="18" customWidth="1"/>
    <col min="6969" max="6969" width="8.140625" style="18" customWidth="1"/>
    <col min="6970" max="6970" width="8.42578125" style="18" customWidth="1"/>
    <col min="6971" max="6971" width="5.140625" style="18" customWidth="1"/>
    <col min="6972" max="6972" width="8.85546875" style="18" customWidth="1"/>
    <col min="6973" max="6973" width="7.5703125" style="18" customWidth="1"/>
    <col min="6974" max="6974" width="4.85546875" style="18" customWidth="1"/>
    <col min="6975" max="6975" width="9.7109375" style="18" customWidth="1"/>
    <col min="6976" max="6976" width="7.42578125" style="18" customWidth="1"/>
    <col min="6977" max="6977" width="5.5703125" style="18" customWidth="1"/>
    <col min="6978" max="6978" width="7.7109375" style="18" customWidth="1"/>
    <col min="6979" max="6979" width="7" style="18" customWidth="1"/>
    <col min="6980" max="6980" width="5.28515625" style="18" customWidth="1"/>
    <col min="6981" max="6981" width="9.28515625" style="18" customWidth="1"/>
    <col min="6982" max="6982" width="9.5703125" style="18" bestFit="1" customWidth="1"/>
    <col min="6983" max="6983" width="5.28515625" style="18" customWidth="1"/>
    <col min="6984" max="6984" width="9.7109375" style="18" bestFit="1" customWidth="1"/>
    <col min="6985" max="6985" width="9.5703125" style="18" bestFit="1" customWidth="1"/>
    <col min="6986" max="6986" width="5.42578125" style="18" customWidth="1"/>
    <col min="6987" max="6987" width="9.7109375" style="18" bestFit="1" customWidth="1"/>
    <col min="6988" max="6988" width="9.5703125" style="18" bestFit="1" customWidth="1"/>
    <col min="6989" max="6989" width="6.140625" style="18" customWidth="1"/>
    <col min="6990" max="6990" width="8.5703125" style="18" customWidth="1"/>
    <col min="6991" max="6991" width="7.42578125" style="18" customWidth="1"/>
    <col min="6992" max="7168" width="9.140625" style="18"/>
    <col min="7169" max="7169" width="3.28515625" style="18" customWidth="1"/>
    <col min="7170" max="7170" width="5.140625" style="18" customWidth="1"/>
    <col min="7171" max="7171" width="6.85546875" style="18" customWidth="1"/>
    <col min="7172" max="7172" width="6" style="18" customWidth="1"/>
    <col min="7173" max="7173" width="3" style="18" customWidth="1"/>
    <col min="7174" max="7174" width="5.140625" style="18" customWidth="1"/>
    <col min="7175" max="7175" width="3.85546875" style="18" customWidth="1"/>
    <col min="7176" max="7176" width="5.140625" style="18" customWidth="1"/>
    <col min="7177" max="7177" width="8.42578125" style="18" customWidth="1"/>
    <col min="7178" max="7178" width="8.7109375" style="18" customWidth="1"/>
    <col min="7179" max="7179" width="6" style="18" customWidth="1"/>
    <col min="7180" max="7180" width="7.85546875" style="18" customWidth="1"/>
    <col min="7181" max="7181" width="7" style="18" customWidth="1"/>
    <col min="7182" max="7182" width="6.85546875" style="18" customWidth="1"/>
    <col min="7183" max="7183" width="7.42578125" style="18" customWidth="1"/>
    <col min="7184" max="7184" width="7.140625" style="18" customWidth="1"/>
    <col min="7185" max="7185" width="5.7109375" style="18" customWidth="1"/>
    <col min="7186" max="7187" width="8.7109375" style="18" customWidth="1"/>
    <col min="7188" max="7188" width="6.28515625" style="18" customWidth="1"/>
    <col min="7189" max="7189" width="8.140625" style="18" customWidth="1"/>
    <col min="7190" max="7190" width="7.85546875" style="18" customWidth="1"/>
    <col min="7191" max="7191" width="5.28515625" style="18" customWidth="1"/>
    <col min="7192" max="7192" width="8.28515625" style="18" customWidth="1"/>
    <col min="7193" max="7193" width="7.85546875" style="18" customWidth="1"/>
    <col min="7194" max="7194" width="6" style="18" customWidth="1"/>
    <col min="7195" max="7195" width="8" style="18" customWidth="1"/>
    <col min="7196" max="7196" width="8.140625" style="18" customWidth="1"/>
    <col min="7197" max="7197" width="6" style="18" customWidth="1"/>
    <col min="7198" max="7198" width="7.140625" style="18" customWidth="1"/>
    <col min="7199" max="7199" width="7.5703125" style="18" customWidth="1"/>
    <col min="7200" max="7200" width="6.28515625" style="18" customWidth="1"/>
    <col min="7201" max="7201" width="8.28515625" style="18" customWidth="1"/>
    <col min="7202" max="7202" width="7.5703125" style="18" customWidth="1"/>
    <col min="7203" max="7203" width="5.7109375" style="18" customWidth="1"/>
    <col min="7204" max="7205" width="7.7109375" style="18" customWidth="1"/>
    <col min="7206" max="7206" width="5.7109375" style="18" customWidth="1"/>
    <col min="7207" max="7207" width="8.140625" style="18" customWidth="1"/>
    <col min="7208" max="7208" width="7.85546875" style="18" customWidth="1"/>
    <col min="7209" max="7209" width="5.7109375" style="18" customWidth="1"/>
    <col min="7210" max="7210" width="8.85546875" style="18" customWidth="1"/>
    <col min="7211" max="7211" width="8.5703125" style="18" customWidth="1"/>
    <col min="7212" max="7212" width="6.5703125" style="18" customWidth="1"/>
    <col min="7213" max="7213" width="9.28515625" style="18" customWidth="1"/>
    <col min="7214" max="7214" width="7" style="18" customWidth="1"/>
    <col min="7215" max="7215" width="5.85546875" style="18" customWidth="1"/>
    <col min="7216" max="7217" width="8.28515625" style="18" customWidth="1"/>
    <col min="7218" max="7218" width="5.5703125" style="18" customWidth="1"/>
    <col min="7219" max="7219" width="8.85546875" style="18" customWidth="1"/>
    <col min="7220" max="7220" width="8.28515625" style="18" customWidth="1"/>
    <col min="7221" max="7221" width="5" style="18" customWidth="1"/>
    <col min="7222" max="7222" width="10" style="18" customWidth="1"/>
    <col min="7223" max="7223" width="7.7109375" style="18" customWidth="1"/>
    <col min="7224" max="7224" width="5.5703125" style="18" customWidth="1"/>
    <col min="7225" max="7225" width="8.140625" style="18" customWidth="1"/>
    <col min="7226" max="7226" width="8.42578125" style="18" customWidth="1"/>
    <col min="7227" max="7227" width="5.140625" style="18" customWidth="1"/>
    <col min="7228" max="7228" width="8.85546875" style="18" customWidth="1"/>
    <col min="7229" max="7229" width="7.5703125" style="18" customWidth="1"/>
    <col min="7230" max="7230" width="4.85546875" style="18" customWidth="1"/>
    <col min="7231" max="7231" width="9.7109375" style="18" customWidth="1"/>
    <col min="7232" max="7232" width="7.42578125" style="18" customWidth="1"/>
    <col min="7233" max="7233" width="5.5703125" style="18" customWidth="1"/>
    <col min="7234" max="7234" width="7.7109375" style="18" customWidth="1"/>
    <col min="7235" max="7235" width="7" style="18" customWidth="1"/>
    <col min="7236" max="7236" width="5.28515625" style="18" customWidth="1"/>
    <col min="7237" max="7237" width="9.28515625" style="18" customWidth="1"/>
    <col min="7238" max="7238" width="9.5703125" style="18" bestFit="1" customWidth="1"/>
    <col min="7239" max="7239" width="5.28515625" style="18" customWidth="1"/>
    <col min="7240" max="7240" width="9.7109375" style="18" bestFit="1" customWidth="1"/>
    <col min="7241" max="7241" width="9.5703125" style="18" bestFit="1" customWidth="1"/>
    <col min="7242" max="7242" width="5.42578125" style="18" customWidth="1"/>
    <col min="7243" max="7243" width="9.7109375" style="18" bestFit="1" customWidth="1"/>
    <col min="7244" max="7244" width="9.5703125" style="18" bestFit="1" customWidth="1"/>
    <col min="7245" max="7245" width="6.140625" style="18" customWidth="1"/>
    <col min="7246" max="7246" width="8.5703125" style="18" customWidth="1"/>
    <col min="7247" max="7247" width="7.42578125" style="18" customWidth="1"/>
    <col min="7248" max="7424" width="9.140625" style="18"/>
    <col min="7425" max="7425" width="3.28515625" style="18" customWidth="1"/>
    <col min="7426" max="7426" width="5.140625" style="18" customWidth="1"/>
    <col min="7427" max="7427" width="6.85546875" style="18" customWidth="1"/>
    <col min="7428" max="7428" width="6" style="18" customWidth="1"/>
    <col min="7429" max="7429" width="3" style="18" customWidth="1"/>
    <col min="7430" max="7430" width="5.140625" style="18" customWidth="1"/>
    <col min="7431" max="7431" width="3.85546875" style="18" customWidth="1"/>
    <col min="7432" max="7432" width="5.140625" style="18" customWidth="1"/>
    <col min="7433" max="7433" width="8.42578125" style="18" customWidth="1"/>
    <col min="7434" max="7434" width="8.7109375" style="18" customWidth="1"/>
    <col min="7435" max="7435" width="6" style="18" customWidth="1"/>
    <col min="7436" max="7436" width="7.85546875" style="18" customWidth="1"/>
    <col min="7437" max="7437" width="7" style="18" customWidth="1"/>
    <col min="7438" max="7438" width="6.85546875" style="18" customWidth="1"/>
    <col min="7439" max="7439" width="7.42578125" style="18" customWidth="1"/>
    <col min="7440" max="7440" width="7.140625" style="18" customWidth="1"/>
    <col min="7441" max="7441" width="5.7109375" style="18" customWidth="1"/>
    <col min="7442" max="7443" width="8.7109375" style="18" customWidth="1"/>
    <col min="7444" max="7444" width="6.28515625" style="18" customWidth="1"/>
    <col min="7445" max="7445" width="8.140625" style="18" customWidth="1"/>
    <col min="7446" max="7446" width="7.85546875" style="18" customWidth="1"/>
    <col min="7447" max="7447" width="5.28515625" style="18" customWidth="1"/>
    <col min="7448" max="7448" width="8.28515625" style="18" customWidth="1"/>
    <col min="7449" max="7449" width="7.85546875" style="18" customWidth="1"/>
    <col min="7450" max="7450" width="6" style="18" customWidth="1"/>
    <col min="7451" max="7451" width="8" style="18" customWidth="1"/>
    <col min="7452" max="7452" width="8.140625" style="18" customWidth="1"/>
    <col min="7453" max="7453" width="6" style="18" customWidth="1"/>
    <col min="7454" max="7454" width="7.140625" style="18" customWidth="1"/>
    <col min="7455" max="7455" width="7.5703125" style="18" customWidth="1"/>
    <col min="7456" max="7456" width="6.28515625" style="18" customWidth="1"/>
    <col min="7457" max="7457" width="8.28515625" style="18" customWidth="1"/>
    <col min="7458" max="7458" width="7.5703125" style="18" customWidth="1"/>
    <col min="7459" max="7459" width="5.7109375" style="18" customWidth="1"/>
    <col min="7460" max="7461" width="7.7109375" style="18" customWidth="1"/>
    <col min="7462" max="7462" width="5.7109375" style="18" customWidth="1"/>
    <col min="7463" max="7463" width="8.140625" style="18" customWidth="1"/>
    <col min="7464" max="7464" width="7.85546875" style="18" customWidth="1"/>
    <col min="7465" max="7465" width="5.7109375" style="18" customWidth="1"/>
    <col min="7466" max="7466" width="8.85546875" style="18" customWidth="1"/>
    <col min="7467" max="7467" width="8.5703125" style="18" customWidth="1"/>
    <col min="7468" max="7468" width="6.5703125" style="18" customWidth="1"/>
    <col min="7469" max="7469" width="9.28515625" style="18" customWidth="1"/>
    <col min="7470" max="7470" width="7" style="18" customWidth="1"/>
    <col min="7471" max="7471" width="5.85546875" style="18" customWidth="1"/>
    <col min="7472" max="7473" width="8.28515625" style="18" customWidth="1"/>
    <col min="7474" max="7474" width="5.5703125" style="18" customWidth="1"/>
    <col min="7475" max="7475" width="8.85546875" style="18" customWidth="1"/>
    <col min="7476" max="7476" width="8.28515625" style="18" customWidth="1"/>
    <col min="7477" max="7477" width="5" style="18" customWidth="1"/>
    <col min="7478" max="7478" width="10" style="18" customWidth="1"/>
    <col min="7479" max="7479" width="7.7109375" style="18" customWidth="1"/>
    <col min="7480" max="7480" width="5.5703125" style="18" customWidth="1"/>
    <col min="7481" max="7481" width="8.140625" style="18" customWidth="1"/>
    <col min="7482" max="7482" width="8.42578125" style="18" customWidth="1"/>
    <col min="7483" max="7483" width="5.140625" style="18" customWidth="1"/>
    <col min="7484" max="7484" width="8.85546875" style="18" customWidth="1"/>
    <col min="7485" max="7485" width="7.5703125" style="18" customWidth="1"/>
    <col min="7486" max="7486" width="4.85546875" style="18" customWidth="1"/>
    <col min="7487" max="7487" width="9.7109375" style="18" customWidth="1"/>
    <col min="7488" max="7488" width="7.42578125" style="18" customWidth="1"/>
    <col min="7489" max="7489" width="5.5703125" style="18" customWidth="1"/>
    <col min="7490" max="7490" width="7.7109375" style="18" customWidth="1"/>
    <col min="7491" max="7491" width="7" style="18" customWidth="1"/>
    <col min="7492" max="7492" width="5.28515625" style="18" customWidth="1"/>
    <col min="7493" max="7493" width="9.28515625" style="18" customWidth="1"/>
    <col min="7494" max="7494" width="9.5703125" style="18" bestFit="1" customWidth="1"/>
    <col min="7495" max="7495" width="5.28515625" style="18" customWidth="1"/>
    <col min="7496" max="7496" width="9.7109375" style="18" bestFit="1" customWidth="1"/>
    <col min="7497" max="7497" width="9.5703125" style="18" bestFit="1" customWidth="1"/>
    <col min="7498" max="7498" width="5.42578125" style="18" customWidth="1"/>
    <col min="7499" max="7499" width="9.7109375" style="18" bestFit="1" customWidth="1"/>
    <col min="7500" max="7500" width="9.5703125" style="18" bestFit="1" customWidth="1"/>
    <col min="7501" max="7501" width="6.140625" style="18" customWidth="1"/>
    <col min="7502" max="7502" width="8.5703125" style="18" customWidth="1"/>
    <col min="7503" max="7503" width="7.42578125" style="18" customWidth="1"/>
    <col min="7504" max="7680" width="9.140625" style="18"/>
    <col min="7681" max="7681" width="3.28515625" style="18" customWidth="1"/>
    <col min="7682" max="7682" width="5.140625" style="18" customWidth="1"/>
    <col min="7683" max="7683" width="6.85546875" style="18" customWidth="1"/>
    <col min="7684" max="7684" width="6" style="18" customWidth="1"/>
    <col min="7685" max="7685" width="3" style="18" customWidth="1"/>
    <col min="7686" max="7686" width="5.140625" style="18" customWidth="1"/>
    <col min="7687" max="7687" width="3.85546875" style="18" customWidth="1"/>
    <col min="7688" max="7688" width="5.140625" style="18" customWidth="1"/>
    <col min="7689" max="7689" width="8.42578125" style="18" customWidth="1"/>
    <col min="7690" max="7690" width="8.7109375" style="18" customWidth="1"/>
    <col min="7691" max="7691" width="6" style="18" customWidth="1"/>
    <col min="7692" max="7692" width="7.85546875" style="18" customWidth="1"/>
    <col min="7693" max="7693" width="7" style="18" customWidth="1"/>
    <col min="7694" max="7694" width="6.85546875" style="18" customWidth="1"/>
    <col min="7695" max="7695" width="7.42578125" style="18" customWidth="1"/>
    <col min="7696" max="7696" width="7.140625" style="18" customWidth="1"/>
    <col min="7697" max="7697" width="5.7109375" style="18" customWidth="1"/>
    <col min="7698" max="7699" width="8.7109375" style="18" customWidth="1"/>
    <col min="7700" max="7700" width="6.28515625" style="18" customWidth="1"/>
    <col min="7701" max="7701" width="8.140625" style="18" customWidth="1"/>
    <col min="7702" max="7702" width="7.85546875" style="18" customWidth="1"/>
    <col min="7703" max="7703" width="5.28515625" style="18" customWidth="1"/>
    <col min="7704" max="7704" width="8.28515625" style="18" customWidth="1"/>
    <col min="7705" max="7705" width="7.85546875" style="18" customWidth="1"/>
    <col min="7706" max="7706" width="6" style="18" customWidth="1"/>
    <col min="7707" max="7707" width="8" style="18" customWidth="1"/>
    <col min="7708" max="7708" width="8.140625" style="18" customWidth="1"/>
    <col min="7709" max="7709" width="6" style="18" customWidth="1"/>
    <col min="7710" max="7710" width="7.140625" style="18" customWidth="1"/>
    <col min="7711" max="7711" width="7.5703125" style="18" customWidth="1"/>
    <col min="7712" max="7712" width="6.28515625" style="18" customWidth="1"/>
    <col min="7713" max="7713" width="8.28515625" style="18" customWidth="1"/>
    <col min="7714" max="7714" width="7.5703125" style="18" customWidth="1"/>
    <col min="7715" max="7715" width="5.7109375" style="18" customWidth="1"/>
    <col min="7716" max="7717" width="7.7109375" style="18" customWidth="1"/>
    <col min="7718" max="7718" width="5.7109375" style="18" customWidth="1"/>
    <col min="7719" max="7719" width="8.140625" style="18" customWidth="1"/>
    <col min="7720" max="7720" width="7.85546875" style="18" customWidth="1"/>
    <col min="7721" max="7721" width="5.7109375" style="18" customWidth="1"/>
    <col min="7722" max="7722" width="8.85546875" style="18" customWidth="1"/>
    <col min="7723" max="7723" width="8.5703125" style="18" customWidth="1"/>
    <col min="7724" max="7724" width="6.5703125" style="18" customWidth="1"/>
    <col min="7725" max="7725" width="9.28515625" style="18" customWidth="1"/>
    <col min="7726" max="7726" width="7" style="18" customWidth="1"/>
    <col min="7727" max="7727" width="5.85546875" style="18" customWidth="1"/>
    <col min="7728" max="7729" width="8.28515625" style="18" customWidth="1"/>
    <col min="7730" max="7730" width="5.5703125" style="18" customWidth="1"/>
    <col min="7731" max="7731" width="8.85546875" style="18" customWidth="1"/>
    <col min="7732" max="7732" width="8.28515625" style="18" customWidth="1"/>
    <col min="7733" max="7733" width="5" style="18" customWidth="1"/>
    <col min="7734" max="7734" width="10" style="18" customWidth="1"/>
    <col min="7735" max="7735" width="7.7109375" style="18" customWidth="1"/>
    <col min="7736" max="7736" width="5.5703125" style="18" customWidth="1"/>
    <col min="7737" max="7737" width="8.140625" style="18" customWidth="1"/>
    <col min="7738" max="7738" width="8.42578125" style="18" customWidth="1"/>
    <col min="7739" max="7739" width="5.140625" style="18" customWidth="1"/>
    <col min="7740" max="7740" width="8.85546875" style="18" customWidth="1"/>
    <col min="7741" max="7741" width="7.5703125" style="18" customWidth="1"/>
    <col min="7742" max="7742" width="4.85546875" style="18" customWidth="1"/>
    <col min="7743" max="7743" width="9.7109375" style="18" customWidth="1"/>
    <col min="7744" max="7744" width="7.42578125" style="18" customWidth="1"/>
    <col min="7745" max="7745" width="5.5703125" style="18" customWidth="1"/>
    <col min="7746" max="7746" width="7.7109375" style="18" customWidth="1"/>
    <col min="7747" max="7747" width="7" style="18" customWidth="1"/>
    <col min="7748" max="7748" width="5.28515625" style="18" customWidth="1"/>
    <col min="7749" max="7749" width="9.28515625" style="18" customWidth="1"/>
    <col min="7750" max="7750" width="9.5703125" style="18" bestFit="1" customWidth="1"/>
    <col min="7751" max="7751" width="5.28515625" style="18" customWidth="1"/>
    <col min="7752" max="7752" width="9.7109375" style="18" bestFit="1" customWidth="1"/>
    <col min="7753" max="7753" width="9.5703125" style="18" bestFit="1" customWidth="1"/>
    <col min="7754" max="7754" width="5.42578125" style="18" customWidth="1"/>
    <col min="7755" max="7755" width="9.7109375" style="18" bestFit="1" customWidth="1"/>
    <col min="7756" max="7756" width="9.5703125" style="18" bestFit="1" customWidth="1"/>
    <col min="7757" max="7757" width="6.140625" style="18" customWidth="1"/>
    <col min="7758" max="7758" width="8.5703125" style="18" customWidth="1"/>
    <col min="7759" max="7759" width="7.42578125" style="18" customWidth="1"/>
    <col min="7760" max="7936" width="9.140625" style="18"/>
    <col min="7937" max="7937" width="3.28515625" style="18" customWidth="1"/>
    <col min="7938" max="7938" width="5.140625" style="18" customWidth="1"/>
    <col min="7939" max="7939" width="6.85546875" style="18" customWidth="1"/>
    <col min="7940" max="7940" width="6" style="18" customWidth="1"/>
    <col min="7941" max="7941" width="3" style="18" customWidth="1"/>
    <col min="7942" max="7942" width="5.140625" style="18" customWidth="1"/>
    <col min="7943" max="7943" width="3.85546875" style="18" customWidth="1"/>
    <col min="7944" max="7944" width="5.140625" style="18" customWidth="1"/>
    <col min="7945" max="7945" width="8.42578125" style="18" customWidth="1"/>
    <col min="7946" max="7946" width="8.7109375" style="18" customWidth="1"/>
    <col min="7947" max="7947" width="6" style="18" customWidth="1"/>
    <col min="7948" max="7948" width="7.85546875" style="18" customWidth="1"/>
    <col min="7949" max="7949" width="7" style="18" customWidth="1"/>
    <col min="7950" max="7950" width="6.85546875" style="18" customWidth="1"/>
    <col min="7951" max="7951" width="7.42578125" style="18" customWidth="1"/>
    <col min="7952" max="7952" width="7.140625" style="18" customWidth="1"/>
    <col min="7953" max="7953" width="5.7109375" style="18" customWidth="1"/>
    <col min="7954" max="7955" width="8.7109375" style="18" customWidth="1"/>
    <col min="7956" max="7956" width="6.28515625" style="18" customWidth="1"/>
    <col min="7957" max="7957" width="8.140625" style="18" customWidth="1"/>
    <col min="7958" max="7958" width="7.85546875" style="18" customWidth="1"/>
    <col min="7959" max="7959" width="5.28515625" style="18" customWidth="1"/>
    <col min="7960" max="7960" width="8.28515625" style="18" customWidth="1"/>
    <col min="7961" max="7961" width="7.85546875" style="18" customWidth="1"/>
    <col min="7962" max="7962" width="6" style="18" customWidth="1"/>
    <col min="7963" max="7963" width="8" style="18" customWidth="1"/>
    <col min="7964" max="7964" width="8.140625" style="18" customWidth="1"/>
    <col min="7965" max="7965" width="6" style="18" customWidth="1"/>
    <col min="7966" max="7966" width="7.140625" style="18" customWidth="1"/>
    <col min="7967" max="7967" width="7.5703125" style="18" customWidth="1"/>
    <col min="7968" max="7968" width="6.28515625" style="18" customWidth="1"/>
    <col min="7969" max="7969" width="8.28515625" style="18" customWidth="1"/>
    <col min="7970" max="7970" width="7.5703125" style="18" customWidth="1"/>
    <col min="7971" max="7971" width="5.7109375" style="18" customWidth="1"/>
    <col min="7972" max="7973" width="7.7109375" style="18" customWidth="1"/>
    <col min="7974" max="7974" width="5.7109375" style="18" customWidth="1"/>
    <col min="7975" max="7975" width="8.140625" style="18" customWidth="1"/>
    <col min="7976" max="7976" width="7.85546875" style="18" customWidth="1"/>
    <col min="7977" max="7977" width="5.7109375" style="18" customWidth="1"/>
    <col min="7978" max="7978" width="8.85546875" style="18" customWidth="1"/>
    <col min="7979" max="7979" width="8.5703125" style="18" customWidth="1"/>
    <col min="7980" max="7980" width="6.5703125" style="18" customWidth="1"/>
    <col min="7981" max="7981" width="9.28515625" style="18" customWidth="1"/>
    <col min="7982" max="7982" width="7" style="18" customWidth="1"/>
    <col min="7983" max="7983" width="5.85546875" style="18" customWidth="1"/>
    <col min="7984" max="7985" width="8.28515625" style="18" customWidth="1"/>
    <col min="7986" max="7986" width="5.5703125" style="18" customWidth="1"/>
    <col min="7987" max="7987" width="8.85546875" style="18" customWidth="1"/>
    <col min="7988" max="7988" width="8.28515625" style="18" customWidth="1"/>
    <col min="7989" max="7989" width="5" style="18" customWidth="1"/>
    <col min="7990" max="7990" width="10" style="18" customWidth="1"/>
    <col min="7991" max="7991" width="7.7109375" style="18" customWidth="1"/>
    <col min="7992" max="7992" width="5.5703125" style="18" customWidth="1"/>
    <col min="7993" max="7993" width="8.140625" style="18" customWidth="1"/>
    <col min="7994" max="7994" width="8.42578125" style="18" customWidth="1"/>
    <col min="7995" max="7995" width="5.140625" style="18" customWidth="1"/>
    <col min="7996" max="7996" width="8.85546875" style="18" customWidth="1"/>
    <col min="7997" max="7997" width="7.5703125" style="18" customWidth="1"/>
    <col min="7998" max="7998" width="4.85546875" style="18" customWidth="1"/>
    <col min="7999" max="7999" width="9.7109375" style="18" customWidth="1"/>
    <col min="8000" max="8000" width="7.42578125" style="18" customWidth="1"/>
    <col min="8001" max="8001" width="5.5703125" style="18" customWidth="1"/>
    <col min="8002" max="8002" width="7.7109375" style="18" customWidth="1"/>
    <col min="8003" max="8003" width="7" style="18" customWidth="1"/>
    <col min="8004" max="8004" width="5.28515625" style="18" customWidth="1"/>
    <col min="8005" max="8005" width="9.28515625" style="18" customWidth="1"/>
    <col min="8006" max="8006" width="9.5703125" style="18" bestFit="1" customWidth="1"/>
    <col min="8007" max="8007" width="5.28515625" style="18" customWidth="1"/>
    <col min="8008" max="8008" width="9.7109375" style="18" bestFit="1" customWidth="1"/>
    <col min="8009" max="8009" width="9.5703125" style="18" bestFit="1" customWidth="1"/>
    <col min="8010" max="8010" width="5.42578125" style="18" customWidth="1"/>
    <col min="8011" max="8011" width="9.7109375" style="18" bestFit="1" customWidth="1"/>
    <col min="8012" max="8012" width="9.5703125" style="18" bestFit="1" customWidth="1"/>
    <col min="8013" max="8013" width="6.140625" style="18" customWidth="1"/>
    <col min="8014" max="8014" width="8.5703125" style="18" customWidth="1"/>
    <col min="8015" max="8015" width="7.42578125" style="18" customWidth="1"/>
    <col min="8016" max="8192" width="9.140625" style="18"/>
    <col min="8193" max="8193" width="3.28515625" style="18" customWidth="1"/>
    <col min="8194" max="8194" width="5.140625" style="18" customWidth="1"/>
    <col min="8195" max="8195" width="6.85546875" style="18" customWidth="1"/>
    <col min="8196" max="8196" width="6" style="18" customWidth="1"/>
    <col min="8197" max="8197" width="3" style="18" customWidth="1"/>
    <col min="8198" max="8198" width="5.140625" style="18" customWidth="1"/>
    <col min="8199" max="8199" width="3.85546875" style="18" customWidth="1"/>
    <col min="8200" max="8200" width="5.140625" style="18" customWidth="1"/>
    <col min="8201" max="8201" width="8.42578125" style="18" customWidth="1"/>
    <col min="8202" max="8202" width="8.7109375" style="18" customWidth="1"/>
    <col min="8203" max="8203" width="6" style="18" customWidth="1"/>
    <col min="8204" max="8204" width="7.85546875" style="18" customWidth="1"/>
    <col min="8205" max="8205" width="7" style="18" customWidth="1"/>
    <col min="8206" max="8206" width="6.85546875" style="18" customWidth="1"/>
    <col min="8207" max="8207" width="7.42578125" style="18" customWidth="1"/>
    <col min="8208" max="8208" width="7.140625" style="18" customWidth="1"/>
    <col min="8209" max="8209" width="5.7109375" style="18" customWidth="1"/>
    <col min="8210" max="8211" width="8.7109375" style="18" customWidth="1"/>
    <col min="8212" max="8212" width="6.28515625" style="18" customWidth="1"/>
    <col min="8213" max="8213" width="8.140625" style="18" customWidth="1"/>
    <col min="8214" max="8214" width="7.85546875" style="18" customWidth="1"/>
    <col min="8215" max="8215" width="5.28515625" style="18" customWidth="1"/>
    <col min="8216" max="8216" width="8.28515625" style="18" customWidth="1"/>
    <col min="8217" max="8217" width="7.85546875" style="18" customWidth="1"/>
    <col min="8218" max="8218" width="6" style="18" customWidth="1"/>
    <col min="8219" max="8219" width="8" style="18" customWidth="1"/>
    <col min="8220" max="8220" width="8.140625" style="18" customWidth="1"/>
    <col min="8221" max="8221" width="6" style="18" customWidth="1"/>
    <col min="8222" max="8222" width="7.140625" style="18" customWidth="1"/>
    <col min="8223" max="8223" width="7.5703125" style="18" customWidth="1"/>
    <col min="8224" max="8224" width="6.28515625" style="18" customWidth="1"/>
    <col min="8225" max="8225" width="8.28515625" style="18" customWidth="1"/>
    <col min="8226" max="8226" width="7.5703125" style="18" customWidth="1"/>
    <col min="8227" max="8227" width="5.7109375" style="18" customWidth="1"/>
    <col min="8228" max="8229" width="7.7109375" style="18" customWidth="1"/>
    <col min="8230" max="8230" width="5.7109375" style="18" customWidth="1"/>
    <col min="8231" max="8231" width="8.140625" style="18" customWidth="1"/>
    <col min="8232" max="8232" width="7.85546875" style="18" customWidth="1"/>
    <col min="8233" max="8233" width="5.7109375" style="18" customWidth="1"/>
    <col min="8234" max="8234" width="8.85546875" style="18" customWidth="1"/>
    <col min="8235" max="8235" width="8.5703125" style="18" customWidth="1"/>
    <col min="8236" max="8236" width="6.5703125" style="18" customWidth="1"/>
    <col min="8237" max="8237" width="9.28515625" style="18" customWidth="1"/>
    <col min="8238" max="8238" width="7" style="18" customWidth="1"/>
    <col min="8239" max="8239" width="5.85546875" style="18" customWidth="1"/>
    <col min="8240" max="8241" width="8.28515625" style="18" customWidth="1"/>
    <col min="8242" max="8242" width="5.5703125" style="18" customWidth="1"/>
    <col min="8243" max="8243" width="8.85546875" style="18" customWidth="1"/>
    <col min="8244" max="8244" width="8.28515625" style="18" customWidth="1"/>
    <col min="8245" max="8245" width="5" style="18" customWidth="1"/>
    <col min="8246" max="8246" width="10" style="18" customWidth="1"/>
    <col min="8247" max="8247" width="7.7109375" style="18" customWidth="1"/>
    <col min="8248" max="8248" width="5.5703125" style="18" customWidth="1"/>
    <col min="8249" max="8249" width="8.140625" style="18" customWidth="1"/>
    <col min="8250" max="8250" width="8.42578125" style="18" customWidth="1"/>
    <col min="8251" max="8251" width="5.140625" style="18" customWidth="1"/>
    <col min="8252" max="8252" width="8.85546875" style="18" customWidth="1"/>
    <col min="8253" max="8253" width="7.5703125" style="18" customWidth="1"/>
    <col min="8254" max="8254" width="4.85546875" style="18" customWidth="1"/>
    <col min="8255" max="8255" width="9.7109375" style="18" customWidth="1"/>
    <col min="8256" max="8256" width="7.42578125" style="18" customWidth="1"/>
    <col min="8257" max="8257" width="5.5703125" style="18" customWidth="1"/>
    <col min="8258" max="8258" width="7.7109375" style="18" customWidth="1"/>
    <col min="8259" max="8259" width="7" style="18" customWidth="1"/>
    <col min="8260" max="8260" width="5.28515625" style="18" customWidth="1"/>
    <col min="8261" max="8261" width="9.28515625" style="18" customWidth="1"/>
    <col min="8262" max="8262" width="9.5703125" style="18" bestFit="1" customWidth="1"/>
    <col min="8263" max="8263" width="5.28515625" style="18" customWidth="1"/>
    <col min="8264" max="8264" width="9.7109375" style="18" bestFit="1" customWidth="1"/>
    <col min="8265" max="8265" width="9.5703125" style="18" bestFit="1" customWidth="1"/>
    <col min="8266" max="8266" width="5.42578125" style="18" customWidth="1"/>
    <col min="8267" max="8267" width="9.7109375" style="18" bestFit="1" customWidth="1"/>
    <col min="8268" max="8268" width="9.5703125" style="18" bestFit="1" customWidth="1"/>
    <col min="8269" max="8269" width="6.140625" style="18" customWidth="1"/>
    <col min="8270" max="8270" width="8.5703125" style="18" customWidth="1"/>
    <col min="8271" max="8271" width="7.42578125" style="18" customWidth="1"/>
    <col min="8272" max="8448" width="9.140625" style="18"/>
    <col min="8449" max="8449" width="3.28515625" style="18" customWidth="1"/>
    <col min="8450" max="8450" width="5.140625" style="18" customWidth="1"/>
    <col min="8451" max="8451" width="6.85546875" style="18" customWidth="1"/>
    <col min="8452" max="8452" width="6" style="18" customWidth="1"/>
    <col min="8453" max="8453" width="3" style="18" customWidth="1"/>
    <col min="8454" max="8454" width="5.140625" style="18" customWidth="1"/>
    <col min="8455" max="8455" width="3.85546875" style="18" customWidth="1"/>
    <col min="8456" max="8456" width="5.140625" style="18" customWidth="1"/>
    <col min="8457" max="8457" width="8.42578125" style="18" customWidth="1"/>
    <col min="8458" max="8458" width="8.7109375" style="18" customWidth="1"/>
    <col min="8459" max="8459" width="6" style="18" customWidth="1"/>
    <col min="8460" max="8460" width="7.85546875" style="18" customWidth="1"/>
    <col min="8461" max="8461" width="7" style="18" customWidth="1"/>
    <col min="8462" max="8462" width="6.85546875" style="18" customWidth="1"/>
    <col min="8463" max="8463" width="7.42578125" style="18" customWidth="1"/>
    <col min="8464" max="8464" width="7.140625" style="18" customWidth="1"/>
    <col min="8465" max="8465" width="5.7109375" style="18" customWidth="1"/>
    <col min="8466" max="8467" width="8.7109375" style="18" customWidth="1"/>
    <col min="8468" max="8468" width="6.28515625" style="18" customWidth="1"/>
    <col min="8469" max="8469" width="8.140625" style="18" customWidth="1"/>
    <col min="8470" max="8470" width="7.85546875" style="18" customWidth="1"/>
    <col min="8471" max="8471" width="5.28515625" style="18" customWidth="1"/>
    <col min="8472" max="8472" width="8.28515625" style="18" customWidth="1"/>
    <col min="8473" max="8473" width="7.85546875" style="18" customWidth="1"/>
    <col min="8474" max="8474" width="6" style="18" customWidth="1"/>
    <col min="8475" max="8475" width="8" style="18" customWidth="1"/>
    <col min="8476" max="8476" width="8.140625" style="18" customWidth="1"/>
    <col min="8477" max="8477" width="6" style="18" customWidth="1"/>
    <col min="8478" max="8478" width="7.140625" style="18" customWidth="1"/>
    <col min="8479" max="8479" width="7.5703125" style="18" customWidth="1"/>
    <col min="8480" max="8480" width="6.28515625" style="18" customWidth="1"/>
    <col min="8481" max="8481" width="8.28515625" style="18" customWidth="1"/>
    <col min="8482" max="8482" width="7.5703125" style="18" customWidth="1"/>
    <col min="8483" max="8483" width="5.7109375" style="18" customWidth="1"/>
    <col min="8484" max="8485" width="7.7109375" style="18" customWidth="1"/>
    <col min="8486" max="8486" width="5.7109375" style="18" customWidth="1"/>
    <col min="8487" max="8487" width="8.140625" style="18" customWidth="1"/>
    <col min="8488" max="8488" width="7.85546875" style="18" customWidth="1"/>
    <col min="8489" max="8489" width="5.7109375" style="18" customWidth="1"/>
    <col min="8490" max="8490" width="8.85546875" style="18" customWidth="1"/>
    <col min="8491" max="8491" width="8.5703125" style="18" customWidth="1"/>
    <col min="8492" max="8492" width="6.5703125" style="18" customWidth="1"/>
    <col min="8493" max="8493" width="9.28515625" style="18" customWidth="1"/>
    <col min="8494" max="8494" width="7" style="18" customWidth="1"/>
    <col min="8495" max="8495" width="5.85546875" style="18" customWidth="1"/>
    <col min="8496" max="8497" width="8.28515625" style="18" customWidth="1"/>
    <col min="8498" max="8498" width="5.5703125" style="18" customWidth="1"/>
    <col min="8499" max="8499" width="8.85546875" style="18" customWidth="1"/>
    <col min="8500" max="8500" width="8.28515625" style="18" customWidth="1"/>
    <col min="8501" max="8501" width="5" style="18" customWidth="1"/>
    <col min="8502" max="8502" width="10" style="18" customWidth="1"/>
    <col min="8503" max="8503" width="7.7109375" style="18" customWidth="1"/>
    <col min="8504" max="8504" width="5.5703125" style="18" customWidth="1"/>
    <col min="8505" max="8505" width="8.140625" style="18" customWidth="1"/>
    <col min="8506" max="8506" width="8.42578125" style="18" customWidth="1"/>
    <col min="8507" max="8507" width="5.140625" style="18" customWidth="1"/>
    <col min="8508" max="8508" width="8.85546875" style="18" customWidth="1"/>
    <col min="8509" max="8509" width="7.5703125" style="18" customWidth="1"/>
    <col min="8510" max="8510" width="4.85546875" style="18" customWidth="1"/>
    <col min="8511" max="8511" width="9.7109375" style="18" customWidth="1"/>
    <col min="8512" max="8512" width="7.42578125" style="18" customWidth="1"/>
    <col min="8513" max="8513" width="5.5703125" style="18" customWidth="1"/>
    <col min="8514" max="8514" width="7.7109375" style="18" customWidth="1"/>
    <col min="8515" max="8515" width="7" style="18" customWidth="1"/>
    <col min="8516" max="8516" width="5.28515625" style="18" customWidth="1"/>
    <col min="8517" max="8517" width="9.28515625" style="18" customWidth="1"/>
    <col min="8518" max="8518" width="9.5703125" style="18" bestFit="1" customWidth="1"/>
    <col min="8519" max="8519" width="5.28515625" style="18" customWidth="1"/>
    <col min="8520" max="8520" width="9.7109375" style="18" bestFit="1" customWidth="1"/>
    <col min="8521" max="8521" width="9.5703125" style="18" bestFit="1" customWidth="1"/>
    <col min="8522" max="8522" width="5.42578125" style="18" customWidth="1"/>
    <col min="8523" max="8523" width="9.7109375" style="18" bestFit="1" customWidth="1"/>
    <col min="8524" max="8524" width="9.5703125" style="18" bestFit="1" customWidth="1"/>
    <col min="8525" max="8525" width="6.140625" style="18" customWidth="1"/>
    <col min="8526" max="8526" width="8.5703125" style="18" customWidth="1"/>
    <col min="8527" max="8527" width="7.42578125" style="18" customWidth="1"/>
    <col min="8528" max="8704" width="9.140625" style="18"/>
    <col min="8705" max="8705" width="3.28515625" style="18" customWidth="1"/>
    <col min="8706" max="8706" width="5.140625" style="18" customWidth="1"/>
    <col min="8707" max="8707" width="6.85546875" style="18" customWidth="1"/>
    <col min="8708" max="8708" width="6" style="18" customWidth="1"/>
    <col min="8709" max="8709" width="3" style="18" customWidth="1"/>
    <col min="8710" max="8710" width="5.140625" style="18" customWidth="1"/>
    <col min="8711" max="8711" width="3.85546875" style="18" customWidth="1"/>
    <col min="8712" max="8712" width="5.140625" style="18" customWidth="1"/>
    <col min="8713" max="8713" width="8.42578125" style="18" customWidth="1"/>
    <col min="8714" max="8714" width="8.7109375" style="18" customWidth="1"/>
    <col min="8715" max="8715" width="6" style="18" customWidth="1"/>
    <col min="8716" max="8716" width="7.85546875" style="18" customWidth="1"/>
    <col min="8717" max="8717" width="7" style="18" customWidth="1"/>
    <col min="8718" max="8718" width="6.85546875" style="18" customWidth="1"/>
    <col min="8719" max="8719" width="7.42578125" style="18" customWidth="1"/>
    <col min="8720" max="8720" width="7.140625" style="18" customWidth="1"/>
    <col min="8721" max="8721" width="5.7109375" style="18" customWidth="1"/>
    <col min="8722" max="8723" width="8.7109375" style="18" customWidth="1"/>
    <col min="8724" max="8724" width="6.28515625" style="18" customWidth="1"/>
    <col min="8725" max="8725" width="8.140625" style="18" customWidth="1"/>
    <col min="8726" max="8726" width="7.85546875" style="18" customWidth="1"/>
    <col min="8727" max="8727" width="5.28515625" style="18" customWidth="1"/>
    <col min="8728" max="8728" width="8.28515625" style="18" customWidth="1"/>
    <col min="8729" max="8729" width="7.85546875" style="18" customWidth="1"/>
    <col min="8730" max="8730" width="6" style="18" customWidth="1"/>
    <col min="8731" max="8731" width="8" style="18" customWidth="1"/>
    <col min="8732" max="8732" width="8.140625" style="18" customWidth="1"/>
    <col min="8733" max="8733" width="6" style="18" customWidth="1"/>
    <col min="8734" max="8734" width="7.140625" style="18" customWidth="1"/>
    <col min="8735" max="8735" width="7.5703125" style="18" customWidth="1"/>
    <col min="8736" max="8736" width="6.28515625" style="18" customWidth="1"/>
    <col min="8737" max="8737" width="8.28515625" style="18" customWidth="1"/>
    <col min="8738" max="8738" width="7.5703125" style="18" customWidth="1"/>
    <col min="8739" max="8739" width="5.7109375" style="18" customWidth="1"/>
    <col min="8740" max="8741" width="7.7109375" style="18" customWidth="1"/>
    <col min="8742" max="8742" width="5.7109375" style="18" customWidth="1"/>
    <col min="8743" max="8743" width="8.140625" style="18" customWidth="1"/>
    <col min="8744" max="8744" width="7.85546875" style="18" customWidth="1"/>
    <col min="8745" max="8745" width="5.7109375" style="18" customWidth="1"/>
    <col min="8746" max="8746" width="8.85546875" style="18" customWidth="1"/>
    <col min="8747" max="8747" width="8.5703125" style="18" customWidth="1"/>
    <col min="8748" max="8748" width="6.5703125" style="18" customWidth="1"/>
    <col min="8749" max="8749" width="9.28515625" style="18" customWidth="1"/>
    <col min="8750" max="8750" width="7" style="18" customWidth="1"/>
    <col min="8751" max="8751" width="5.85546875" style="18" customWidth="1"/>
    <col min="8752" max="8753" width="8.28515625" style="18" customWidth="1"/>
    <col min="8754" max="8754" width="5.5703125" style="18" customWidth="1"/>
    <col min="8755" max="8755" width="8.85546875" style="18" customWidth="1"/>
    <col min="8756" max="8756" width="8.28515625" style="18" customWidth="1"/>
    <col min="8757" max="8757" width="5" style="18" customWidth="1"/>
    <col min="8758" max="8758" width="10" style="18" customWidth="1"/>
    <col min="8759" max="8759" width="7.7109375" style="18" customWidth="1"/>
    <col min="8760" max="8760" width="5.5703125" style="18" customWidth="1"/>
    <col min="8761" max="8761" width="8.140625" style="18" customWidth="1"/>
    <col min="8762" max="8762" width="8.42578125" style="18" customWidth="1"/>
    <col min="8763" max="8763" width="5.140625" style="18" customWidth="1"/>
    <col min="8764" max="8764" width="8.85546875" style="18" customWidth="1"/>
    <col min="8765" max="8765" width="7.5703125" style="18" customWidth="1"/>
    <col min="8766" max="8766" width="4.85546875" style="18" customWidth="1"/>
    <col min="8767" max="8767" width="9.7109375" style="18" customWidth="1"/>
    <col min="8768" max="8768" width="7.42578125" style="18" customWidth="1"/>
    <col min="8769" max="8769" width="5.5703125" style="18" customWidth="1"/>
    <col min="8770" max="8770" width="7.7109375" style="18" customWidth="1"/>
    <col min="8771" max="8771" width="7" style="18" customWidth="1"/>
    <col min="8772" max="8772" width="5.28515625" style="18" customWidth="1"/>
    <col min="8773" max="8773" width="9.28515625" style="18" customWidth="1"/>
    <col min="8774" max="8774" width="9.5703125" style="18" bestFit="1" customWidth="1"/>
    <col min="8775" max="8775" width="5.28515625" style="18" customWidth="1"/>
    <col min="8776" max="8776" width="9.7109375" style="18" bestFit="1" customWidth="1"/>
    <col min="8777" max="8777" width="9.5703125" style="18" bestFit="1" customWidth="1"/>
    <col min="8778" max="8778" width="5.42578125" style="18" customWidth="1"/>
    <col min="8779" max="8779" width="9.7109375" style="18" bestFit="1" customWidth="1"/>
    <col min="8780" max="8780" width="9.5703125" style="18" bestFit="1" customWidth="1"/>
    <col min="8781" max="8781" width="6.140625" style="18" customWidth="1"/>
    <col min="8782" max="8782" width="8.5703125" style="18" customWidth="1"/>
    <col min="8783" max="8783" width="7.42578125" style="18" customWidth="1"/>
    <col min="8784" max="8960" width="9.140625" style="18"/>
    <col min="8961" max="8961" width="3.28515625" style="18" customWidth="1"/>
    <col min="8962" max="8962" width="5.140625" style="18" customWidth="1"/>
    <col min="8963" max="8963" width="6.85546875" style="18" customWidth="1"/>
    <col min="8964" max="8964" width="6" style="18" customWidth="1"/>
    <col min="8965" max="8965" width="3" style="18" customWidth="1"/>
    <col min="8966" max="8966" width="5.140625" style="18" customWidth="1"/>
    <col min="8967" max="8967" width="3.85546875" style="18" customWidth="1"/>
    <col min="8968" max="8968" width="5.140625" style="18" customWidth="1"/>
    <col min="8969" max="8969" width="8.42578125" style="18" customWidth="1"/>
    <col min="8970" max="8970" width="8.7109375" style="18" customWidth="1"/>
    <col min="8971" max="8971" width="6" style="18" customWidth="1"/>
    <col min="8972" max="8972" width="7.85546875" style="18" customWidth="1"/>
    <col min="8973" max="8973" width="7" style="18" customWidth="1"/>
    <col min="8974" max="8974" width="6.85546875" style="18" customWidth="1"/>
    <col min="8975" max="8975" width="7.42578125" style="18" customWidth="1"/>
    <col min="8976" max="8976" width="7.140625" style="18" customWidth="1"/>
    <col min="8977" max="8977" width="5.7109375" style="18" customWidth="1"/>
    <col min="8978" max="8979" width="8.7109375" style="18" customWidth="1"/>
    <col min="8980" max="8980" width="6.28515625" style="18" customWidth="1"/>
    <col min="8981" max="8981" width="8.140625" style="18" customWidth="1"/>
    <col min="8982" max="8982" width="7.85546875" style="18" customWidth="1"/>
    <col min="8983" max="8983" width="5.28515625" style="18" customWidth="1"/>
    <col min="8984" max="8984" width="8.28515625" style="18" customWidth="1"/>
    <col min="8985" max="8985" width="7.85546875" style="18" customWidth="1"/>
    <col min="8986" max="8986" width="6" style="18" customWidth="1"/>
    <col min="8987" max="8987" width="8" style="18" customWidth="1"/>
    <col min="8988" max="8988" width="8.140625" style="18" customWidth="1"/>
    <col min="8989" max="8989" width="6" style="18" customWidth="1"/>
    <col min="8990" max="8990" width="7.140625" style="18" customWidth="1"/>
    <col min="8991" max="8991" width="7.5703125" style="18" customWidth="1"/>
    <col min="8992" max="8992" width="6.28515625" style="18" customWidth="1"/>
    <col min="8993" max="8993" width="8.28515625" style="18" customWidth="1"/>
    <col min="8994" max="8994" width="7.5703125" style="18" customWidth="1"/>
    <col min="8995" max="8995" width="5.7109375" style="18" customWidth="1"/>
    <col min="8996" max="8997" width="7.7109375" style="18" customWidth="1"/>
    <col min="8998" max="8998" width="5.7109375" style="18" customWidth="1"/>
    <col min="8999" max="8999" width="8.140625" style="18" customWidth="1"/>
    <col min="9000" max="9000" width="7.85546875" style="18" customWidth="1"/>
    <col min="9001" max="9001" width="5.7109375" style="18" customWidth="1"/>
    <col min="9002" max="9002" width="8.85546875" style="18" customWidth="1"/>
    <col min="9003" max="9003" width="8.5703125" style="18" customWidth="1"/>
    <col min="9004" max="9004" width="6.5703125" style="18" customWidth="1"/>
    <col min="9005" max="9005" width="9.28515625" style="18" customWidth="1"/>
    <col min="9006" max="9006" width="7" style="18" customWidth="1"/>
    <col min="9007" max="9007" width="5.85546875" style="18" customWidth="1"/>
    <col min="9008" max="9009" width="8.28515625" style="18" customWidth="1"/>
    <col min="9010" max="9010" width="5.5703125" style="18" customWidth="1"/>
    <col min="9011" max="9011" width="8.85546875" style="18" customWidth="1"/>
    <col min="9012" max="9012" width="8.28515625" style="18" customWidth="1"/>
    <col min="9013" max="9013" width="5" style="18" customWidth="1"/>
    <col min="9014" max="9014" width="10" style="18" customWidth="1"/>
    <col min="9015" max="9015" width="7.7109375" style="18" customWidth="1"/>
    <col min="9016" max="9016" width="5.5703125" style="18" customWidth="1"/>
    <col min="9017" max="9017" width="8.140625" style="18" customWidth="1"/>
    <col min="9018" max="9018" width="8.42578125" style="18" customWidth="1"/>
    <col min="9019" max="9019" width="5.140625" style="18" customWidth="1"/>
    <col min="9020" max="9020" width="8.85546875" style="18" customWidth="1"/>
    <col min="9021" max="9021" width="7.5703125" style="18" customWidth="1"/>
    <col min="9022" max="9022" width="4.85546875" style="18" customWidth="1"/>
    <col min="9023" max="9023" width="9.7109375" style="18" customWidth="1"/>
    <col min="9024" max="9024" width="7.42578125" style="18" customWidth="1"/>
    <col min="9025" max="9025" width="5.5703125" style="18" customWidth="1"/>
    <col min="9026" max="9026" width="7.7109375" style="18" customWidth="1"/>
    <col min="9027" max="9027" width="7" style="18" customWidth="1"/>
    <col min="9028" max="9028" width="5.28515625" style="18" customWidth="1"/>
    <col min="9029" max="9029" width="9.28515625" style="18" customWidth="1"/>
    <col min="9030" max="9030" width="9.5703125" style="18" bestFit="1" customWidth="1"/>
    <col min="9031" max="9031" width="5.28515625" style="18" customWidth="1"/>
    <col min="9032" max="9032" width="9.7109375" style="18" bestFit="1" customWidth="1"/>
    <col min="9033" max="9033" width="9.5703125" style="18" bestFit="1" customWidth="1"/>
    <col min="9034" max="9034" width="5.42578125" style="18" customWidth="1"/>
    <col min="9035" max="9035" width="9.7109375" style="18" bestFit="1" customWidth="1"/>
    <col min="9036" max="9036" width="9.5703125" style="18" bestFit="1" customWidth="1"/>
    <col min="9037" max="9037" width="6.140625" style="18" customWidth="1"/>
    <col min="9038" max="9038" width="8.5703125" style="18" customWidth="1"/>
    <col min="9039" max="9039" width="7.42578125" style="18" customWidth="1"/>
    <col min="9040" max="9216" width="9.140625" style="18"/>
    <col min="9217" max="9217" width="3.28515625" style="18" customWidth="1"/>
    <col min="9218" max="9218" width="5.140625" style="18" customWidth="1"/>
    <col min="9219" max="9219" width="6.85546875" style="18" customWidth="1"/>
    <col min="9220" max="9220" width="6" style="18" customWidth="1"/>
    <col min="9221" max="9221" width="3" style="18" customWidth="1"/>
    <col min="9222" max="9222" width="5.140625" style="18" customWidth="1"/>
    <col min="9223" max="9223" width="3.85546875" style="18" customWidth="1"/>
    <col min="9224" max="9224" width="5.140625" style="18" customWidth="1"/>
    <col min="9225" max="9225" width="8.42578125" style="18" customWidth="1"/>
    <col min="9226" max="9226" width="8.7109375" style="18" customWidth="1"/>
    <col min="9227" max="9227" width="6" style="18" customWidth="1"/>
    <col min="9228" max="9228" width="7.85546875" style="18" customWidth="1"/>
    <col min="9229" max="9229" width="7" style="18" customWidth="1"/>
    <col min="9230" max="9230" width="6.85546875" style="18" customWidth="1"/>
    <col min="9231" max="9231" width="7.42578125" style="18" customWidth="1"/>
    <col min="9232" max="9232" width="7.140625" style="18" customWidth="1"/>
    <col min="9233" max="9233" width="5.7109375" style="18" customWidth="1"/>
    <col min="9234" max="9235" width="8.7109375" style="18" customWidth="1"/>
    <col min="9236" max="9236" width="6.28515625" style="18" customWidth="1"/>
    <col min="9237" max="9237" width="8.140625" style="18" customWidth="1"/>
    <col min="9238" max="9238" width="7.85546875" style="18" customWidth="1"/>
    <col min="9239" max="9239" width="5.28515625" style="18" customWidth="1"/>
    <col min="9240" max="9240" width="8.28515625" style="18" customWidth="1"/>
    <col min="9241" max="9241" width="7.85546875" style="18" customWidth="1"/>
    <col min="9242" max="9242" width="6" style="18" customWidth="1"/>
    <col min="9243" max="9243" width="8" style="18" customWidth="1"/>
    <col min="9244" max="9244" width="8.140625" style="18" customWidth="1"/>
    <col min="9245" max="9245" width="6" style="18" customWidth="1"/>
    <col min="9246" max="9246" width="7.140625" style="18" customWidth="1"/>
    <col min="9247" max="9247" width="7.5703125" style="18" customWidth="1"/>
    <col min="9248" max="9248" width="6.28515625" style="18" customWidth="1"/>
    <col min="9249" max="9249" width="8.28515625" style="18" customWidth="1"/>
    <col min="9250" max="9250" width="7.5703125" style="18" customWidth="1"/>
    <col min="9251" max="9251" width="5.7109375" style="18" customWidth="1"/>
    <col min="9252" max="9253" width="7.7109375" style="18" customWidth="1"/>
    <col min="9254" max="9254" width="5.7109375" style="18" customWidth="1"/>
    <col min="9255" max="9255" width="8.140625" style="18" customWidth="1"/>
    <col min="9256" max="9256" width="7.85546875" style="18" customWidth="1"/>
    <col min="9257" max="9257" width="5.7109375" style="18" customWidth="1"/>
    <col min="9258" max="9258" width="8.85546875" style="18" customWidth="1"/>
    <col min="9259" max="9259" width="8.5703125" style="18" customWidth="1"/>
    <col min="9260" max="9260" width="6.5703125" style="18" customWidth="1"/>
    <col min="9261" max="9261" width="9.28515625" style="18" customWidth="1"/>
    <col min="9262" max="9262" width="7" style="18" customWidth="1"/>
    <col min="9263" max="9263" width="5.85546875" style="18" customWidth="1"/>
    <col min="9264" max="9265" width="8.28515625" style="18" customWidth="1"/>
    <col min="9266" max="9266" width="5.5703125" style="18" customWidth="1"/>
    <col min="9267" max="9267" width="8.85546875" style="18" customWidth="1"/>
    <col min="9268" max="9268" width="8.28515625" style="18" customWidth="1"/>
    <col min="9269" max="9269" width="5" style="18" customWidth="1"/>
    <col min="9270" max="9270" width="10" style="18" customWidth="1"/>
    <col min="9271" max="9271" width="7.7109375" style="18" customWidth="1"/>
    <col min="9272" max="9272" width="5.5703125" style="18" customWidth="1"/>
    <col min="9273" max="9273" width="8.140625" style="18" customWidth="1"/>
    <col min="9274" max="9274" width="8.42578125" style="18" customWidth="1"/>
    <col min="9275" max="9275" width="5.140625" style="18" customWidth="1"/>
    <col min="9276" max="9276" width="8.85546875" style="18" customWidth="1"/>
    <col min="9277" max="9277" width="7.5703125" style="18" customWidth="1"/>
    <col min="9278" max="9278" width="4.85546875" style="18" customWidth="1"/>
    <col min="9279" max="9279" width="9.7109375" style="18" customWidth="1"/>
    <col min="9280" max="9280" width="7.42578125" style="18" customWidth="1"/>
    <col min="9281" max="9281" width="5.5703125" style="18" customWidth="1"/>
    <col min="9282" max="9282" width="7.7109375" style="18" customWidth="1"/>
    <col min="9283" max="9283" width="7" style="18" customWidth="1"/>
    <col min="9284" max="9284" width="5.28515625" style="18" customWidth="1"/>
    <col min="9285" max="9285" width="9.28515625" style="18" customWidth="1"/>
    <col min="9286" max="9286" width="9.5703125" style="18" bestFit="1" customWidth="1"/>
    <col min="9287" max="9287" width="5.28515625" style="18" customWidth="1"/>
    <col min="9288" max="9288" width="9.7109375" style="18" bestFit="1" customWidth="1"/>
    <col min="9289" max="9289" width="9.5703125" style="18" bestFit="1" customWidth="1"/>
    <col min="9290" max="9290" width="5.42578125" style="18" customWidth="1"/>
    <col min="9291" max="9291" width="9.7109375" style="18" bestFit="1" customWidth="1"/>
    <col min="9292" max="9292" width="9.5703125" style="18" bestFit="1" customWidth="1"/>
    <col min="9293" max="9293" width="6.140625" style="18" customWidth="1"/>
    <col min="9294" max="9294" width="8.5703125" style="18" customWidth="1"/>
    <col min="9295" max="9295" width="7.42578125" style="18" customWidth="1"/>
    <col min="9296" max="9472" width="9.140625" style="18"/>
    <col min="9473" max="9473" width="3.28515625" style="18" customWidth="1"/>
    <col min="9474" max="9474" width="5.140625" style="18" customWidth="1"/>
    <col min="9475" max="9475" width="6.85546875" style="18" customWidth="1"/>
    <col min="9476" max="9476" width="6" style="18" customWidth="1"/>
    <col min="9477" max="9477" width="3" style="18" customWidth="1"/>
    <col min="9478" max="9478" width="5.140625" style="18" customWidth="1"/>
    <col min="9479" max="9479" width="3.85546875" style="18" customWidth="1"/>
    <col min="9480" max="9480" width="5.140625" style="18" customWidth="1"/>
    <col min="9481" max="9481" width="8.42578125" style="18" customWidth="1"/>
    <col min="9482" max="9482" width="8.7109375" style="18" customWidth="1"/>
    <col min="9483" max="9483" width="6" style="18" customWidth="1"/>
    <col min="9484" max="9484" width="7.85546875" style="18" customWidth="1"/>
    <col min="9485" max="9485" width="7" style="18" customWidth="1"/>
    <col min="9486" max="9486" width="6.85546875" style="18" customWidth="1"/>
    <col min="9487" max="9487" width="7.42578125" style="18" customWidth="1"/>
    <col min="9488" max="9488" width="7.140625" style="18" customWidth="1"/>
    <col min="9489" max="9489" width="5.7109375" style="18" customWidth="1"/>
    <col min="9490" max="9491" width="8.7109375" style="18" customWidth="1"/>
    <col min="9492" max="9492" width="6.28515625" style="18" customWidth="1"/>
    <col min="9493" max="9493" width="8.140625" style="18" customWidth="1"/>
    <col min="9494" max="9494" width="7.85546875" style="18" customWidth="1"/>
    <col min="9495" max="9495" width="5.28515625" style="18" customWidth="1"/>
    <col min="9496" max="9496" width="8.28515625" style="18" customWidth="1"/>
    <col min="9497" max="9497" width="7.85546875" style="18" customWidth="1"/>
    <col min="9498" max="9498" width="6" style="18" customWidth="1"/>
    <col min="9499" max="9499" width="8" style="18" customWidth="1"/>
    <col min="9500" max="9500" width="8.140625" style="18" customWidth="1"/>
    <col min="9501" max="9501" width="6" style="18" customWidth="1"/>
    <col min="9502" max="9502" width="7.140625" style="18" customWidth="1"/>
    <col min="9503" max="9503" width="7.5703125" style="18" customWidth="1"/>
    <col min="9504" max="9504" width="6.28515625" style="18" customWidth="1"/>
    <col min="9505" max="9505" width="8.28515625" style="18" customWidth="1"/>
    <col min="9506" max="9506" width="7.5703125" style="18" customWidth="1"/>
    <col min="9507" max="9507" width="5.7109375" style="18" customWidth="1"/>
    <col min="9508" max="9509" width="7.7109375" style="18" customWidth="1"/>
    <col min="9510" max="9510" width="5.7109375" style="18" customWidth="1"/>
    <col min="9511" max="9511" width="8.140625" style="18" customWidth="1"/>
    <col min="9512" max="9512" width="7.85546875" style="18" customWidth="1"/>
    <col min="9513" max="9513" width="5.7109375" style="18" customWidth="1"/>
    <col min="9514" max="9514" width="8.85546875" style="18" customWidth="1"/>
    <col min="9515" max="9515" width="8.5703125" style="18" customWidth="1"/>
    <col min="9516" max="9516" width="6.5703125" style="18" customWidth="1"/>
    <col min="9517" max="9517" width="9.28515625" style="18" customWidth="1"/>
    <col min="9518" max="9518" width="7" style="18" customWidth="1"/>
    <col min="9519" max="9519" width="5.85546875" style="18" customWidth="1"/>
    <col min="9520" max="9521" width="8.28515625" style="18" customWidth="1"/>
    <col min="9522" max="9522" width="5.5703125" style="18" customWidth="1"/>
    <col min="9523" max="9523" width="8.85546875" style="18" customWidth="1"/>
    <col min="9524" max="9524" width="8.28515625" style="18" customWidth="1"/>
    <col min="9525" max="9525" width="5" style="18" customWidth="1"/>
    <col min="9526" max="9526" width="10" style="18" customWidth="1"/>
    <col min="9527" max="9527" width="7.7109375" style="18" customWidth="1"/>
    <col min="9528" max="9528" width="5.5703125" style="18" customWidth="1"/>
    <col min="9529" max="9529" width="8.140625" style="18" customWidth="1"/>
    <col min="9530" max="9530" width="8.42578125" style="18" customWidth="1"/>
    <col min="9531" max="9531" width="5.140625" style="18" customWidth="1"/>
    <col min="9532" max="9532" width="8.85546875" style="18" customWidth="1"/>
    <col min="9533" max="9533" width="7.5703125" style="18" customWidth="1"/>
    <col min="9534" max="9534" width="4.85546875" style="18" customWidth="1"/>
    <col min="9535" max="9535" width="9.7109375" style="18" customWidth="1"/>
    <col min="9536" max="9536" width="7.42578125" style="18" customWidth="1"/>
    <col min="9537" max="9537" width="5.5703125" style="18" customWidth="1"/>
    <col min="9538" max="9538" width="7.7109375" style="18" customWidth="1"/>
    <col min="9539" max="9539" width="7" style="18" customWidth="1"/>
    <col min="9540" max="9540" width="5.28515625" style="18" customWidth="1"/>
    <col min="9541" max="9541" width="9.28515625" style="18" customWidth="1"/>
    <col min="9542" max="9542" width="9.5703125" style="18" bestFit="1" customWidth="1"/>
    <col min="9543" max="9543" width="5.28515625" style="18" customWidth="1"/>
    <col min="9544" max="9544" width="9.7109375" style="18" bestFit="1" customWidth="1"/>
    <col min="9545" max="9545" width="9.5703125" style="18" bestFit="1" customWidth="1"/>
    <col min="9546" max="9546" width="5.42578125" style="18" customWidth="1"/>
    <col min="9547" max="9547" width="9.7109375" style="18" bestFit="1" customWidth="1"/>
    <col min="9548" max="9548" width="9.5703125" style="18" bestFit="1" customWidth="1"/>
    <col min="9549" max="9549" width="6.140625" style="18" customWidth="1"/>
    <col min="9550" max="9550" width="8.5703125" style="18" customWidth="1"/>
    <col min="9551" max="9551" width="7.42578125" style="18" customWidth="1"/>
    <col min="9552" max="9728" width="9.140625" style="18"/>
    <col min="9729" max="9729" width="3.28515625" style="18" customWidth="1"/>
    <col min="9730" max="9730" width="5.140625" style="18" customWidth="1"/>
    <col min="9731" max="9731" width="6.85546875" style="18" customWidth="1"/>
    <col min="9732" max="9732" width="6" style="18" customWidth="1"/>
    <col min="9733" max="9733" width="3" style="18" customWidth="1"/>
    <col min="9734" max="9734" width="5.140625" style="18" customWidth="1"/>
    <col min="9735" max="9735" width="3.85546875" style="18" customWidth="1"/>
    <col min="9736" max="9736" width="5.140625" style="18" customWidth="1"/>
    <col min="9737" max="9737" width="8.42578125" style="18" customWidth="1"/>
    <col min="9738" max="9738" width="8.7109375" style="18" customWidth="1"/>
    <col min="9739" max="9739" width="6" style="18" customWidth="1"/>
    <col min="9740" max="9740" width="7.85546875" style="18" customWidth="1"/>
    <col min="9741" max="9741" width="7" style="18" customWidth="1"/>
    <col min="9742" max="9742" width="6.85546875" style="18" customWidth="1"/>
    <col min="9743" max="9743" width="7.42578125" style="18" customWidth="1"/>
    <col min="9744" max="9744" width="7.140625" style="18" customWidth="1"/>
    <col min="9745" max="9745" width="5.7109375" style="18" customWidth="1"/>
    <col min="9746" max="9747" width="8.7109375" style="18" customWidth="1"/>
    <col min="9748" max="9748" width="6.28515625" style="18" customWidth="1"/>
    <col min="9749" max="9749" width="8.140625" style="18" customWidth="1"/>
    <col min="9750" max="9750" width="7.85546875" style="18" customWidth="1"/>
    <col min="9751" max="9751" width="5.28515625" style="18" customWidth="1"/>
    <col min="9752" max="9752" width="8.28515625" style="18" customWidth="1"/>
    <col min="9753" max="9753" width="7.85546875" style="18" customWidth="1"/>
    <col min="9754" max="9754" width="6" style="18" customWidth="1"/>
    <col min="9755" max="9755" width="8" style="18" customWidth="1"/>
    <col min="9756" max="9756" width="8.140625" style="18" customWidth="1"/>
    <col min="9757" max="9757" width="6" style="18" customWidth="1"/>
    <col min="9758" max="9758" width="7.140625" style="18" customWidth="1"/>
    <col min="9759" max="9759" width="7.5703125" style="18" customWidth="1"/>
    <col min="9760" max="9760" width="6.28515625" style="18" customWidth="1"/>
    <col min="9761" max="9761" width="8.28515625" style="18" customWidth="1"/>
    <col min="9762" max="9762" width="7.5703125" style="18" customWidth="1"/>
    <col min="9763" max="9763" width="5.7109375" style="18" customWidth="1"/>
    <col min="9764" max="9765" width="7.7109375" style="18" customWidth="1"/>
    <col min="9766" max="9766" width="5.7109375" style="18" customWidth="1"/>
    <col min="9767" max="9767" width="8.140625" style="18" customWidth="1"/>
    <col min="9768" max="9768" width="7.85546875" style="18" customWidth="1"/>
    <col min="9769" max="9769" width="5.7109375" style="18" customWidth="1"/>
    <col min="9770" max="9770" width="8.85546875" style="18" customWidth="1"/>
    <col min="9771" max="9771" width="8.5703125" style="18" customWidth="1"/>
    <col min="9772" max="9772" width="6.5703125" style="18" customWidth="1"/>
    <col min="9773" max="9773" width="9.28515625" style="18" customWidth="1"/>
    <col min="9774" max="9774" width="7" style="18" customWidth="1"/>
    <col min="9775" max="9775" width="5.85546875" style="18" customWidth="1"/>
    <col min="9776" max="9777" width="8.28515625" style="18" customWidth="1"/>
    <col min="9778" max="9778" width="5.5703125" style="18" customWidth="1"/>
    <col min="9779" max="9779" width="8.85546875" style="18" customWidth="1"/>
    <col min="9780" max="9780" width="8.28515625" style="18" customWidth="1"/>
    <col min="9781" max="9781" width="5" style="18" customWidth="1"/>
    <col min="9782" max="9782" width="10" style="18" customWidth="1"/>
    <col min="9783" max="9783" width="7.7109375" style="18" customWidth="1"/>
    <col min="9784" max="9784" width="5.5703125" style="18" customWidth="1"/>
    <col min="9785" max="9785" width="8.140625" style="18" customWidth="1"/>
    <col min="9786" max="9786" width="8.42578125" style="18" customWidth="1"/>
    <col min="9787" max="9787" width="5.140625" style="18" customWidth="1"/>
    <col min="9788" max="9788" width="8.85546875" style="18" customWidth="1"/>
    <col min="9789" max="9789" width="7.5703125" style="18" customWidth="1"/>
    <col min="9790" max="9790" width="4.85546875" style="18" customWidth="1"/>
    <col min="9791" max="9791" width="9.7109375" style="18" customWidth="1"/>
    <col min="9792" max="9792" width="7.42578125" style="18" customWidth="1"/>
    <col min="9793" max="9793" width="5.5703125" style="18" customWidth="1"/>
    <col min="9794" max="9794" width="7.7109375" style="18" customWidth="1"/>
    <col min="9795" max="9795" width="7" style="18" customWidth="1"/>
    <col min="9796" max="9796" width="5.28515625" style="18" customWidth="1"/>
    <col min="9797" max="9797" width="9.28515625" style="18" customWidth="1"/>
    <col min="9798" max="9798" width="9.5703125" style="18" bestFit="1" customWidth="1"/>
    <col min="9799" max="9799" width="5.28515625" style="18" customWidth="1"/>
    <col min="9800" max="9800" width="9.7109375" style="18" bestFit="1" customWidth="1"/>
    <col min="9801" max="9801" width="9.5703125" style="18" bestFit="1" customWidth="1"/>
    <col min="9802" max="9802" width="5.42578125" style="18" customWidth="1"/>
    <col min="9803" max="9803" width="9.7109375" style="18" bestFit="1" customWidth="1"/>
    <col min="9804" max="9804" width="9.5703125" style="18" bestFit="1" customWidth="1"/>
    <col min="9805" max="9805" width="6.140625" style="18" customWidth="1"/>
    <col min="9806" max="9806" width="8.5703125" style="18" customWidth="1"/>
    <col min="9807" max="9807" width="7.42578125" style="18" customWidth="1"/>
    <col min="9808" max="9984" width="9.140625" style="18"/>
    <col min="9985" max="9985" width="3.28515625" style="18" customWidth="1"/>
    <col min="9986" max="9986" width="5.140625" style="18" customWidth="1"/>
    <col min="9987" max="9987" width="6.85546875" style="18" customWidth="1"/>
    <col min="9988" max="9988" width="6" style="18" customWidth="1"/>
    <col min="9989" max="9989" width="3" style="18" customWidth="1"/>
    <col min="9990" max="9990" width="5.140625" style="18" customWidth="1"/>
    <col min="9991" max="9991" width="3.85546875" style="18" customWidth="1"/>
    <col min="9992" max="9992" width="5.140625" style="18" customWidth="1"/>
    <col min="9993" max="9993" width="8.42578125" style="18" customWidth="1"/>
    <col min="9994" max="9994" width="8.7109375" style="18" customWidth="1"/>
    <col min="9995" max="9995" width="6" style="18" customWidth="1"/>
    <col min="9996" max="9996" width="7.85546875" style="18" customWidth="1"/>
    <col min="9997" max="9997" width="7" style="18" customWidth="1"/>
    <col min="9998" max="9998" width="6.85546875" style="18" customWidth="1"/>
    <col min="9999" max="9999" width="7.42578125" style="18" customWidth="1"/>
    <col min="10000" max="10000" width="7.140625" style="18" customWidth="1"/>
    <col min="10001" max="10001" width="5.7109375" style="18" customWidth="1"/>
    <col min="10002" max="10003" width="8.7109375" style="18" customWidth="1"/>
    <col min="10004" max="10004" width="6.28515625" style="18" customWidth="1"/>
    <col min="10005" max="10005" width="8.140625" style="18" customWidth="1"/>
    <col min="10006" max="10006" width="7.85546875" style="18" customWidth="1"/>
    <col min="10007" max="10007" width="5.28515625" style="18" customWidth="1"/>
    <col min="10008" max="10008" width="8.28515625" style="18" customWidth="1"/>
    <col min="10009" max="10009" width="7.85546875" style="18" customWidth="1"/>
    <col min="10010" max="10010" width="6" style="18" customWidth="1"/>
    <col min="10011" max="10011" width="8" style="18" customWidth="1"/>
    <col min="10012" max="10012" width="8.140625" style="18" customWidth="1"/>
    <col min="10013" max="10013" width="6" style="18" customWidth="1"/>
    <col min="10014" max="10014" width="7.140625" style="18" customWidth="1"/>
    <col min="10015" max="10015" width="7.5703125" style="18" customWidth="1"/>
    <col min="10016" max="10016" width="6.28515625" style="18" customWidth="1"/>
    <col min="10017" max="10017" width="8.28515625" style="18" customWidth="1"/>
    <col min="10018" max="10018" width="7.5703125" style="18" customWidth="1"/>
    <col min="10019" max="10019" width="5.7109375" style="18" customWidth="1"/>
    <col min="10020" max="10021" width="7.7109375" style="18" customWidth="1"/>
    <col min="10022" max="10022" width="5.7109375" style="18" customWidth="1"/>
    <col min="10023" max="10023" width="8.140625" style="18" customWidth="1"/>
    <col min="10024" max="10024" width="7.85546875" style="18" customWidth="1"/>
    <col min="10025" max="10025" width="5.7109375" style="18" customWidth="1"/>
    <col min="10026" max="10026" width="8.85546875" style="18" customWidth="1"/>
    <col min="10027" max="10027" width="8.5703125" style="18" customWidth="1"/>
    <col min="10028" max="10028" width="6.5703125" style="18" customWidth="1"/>
    <col min="10029" max="10029" width="9.28515625" style="18" customWidth="1"/>
    <col min="10030" max="10030" width="7" style="18" customWidth="1"/>
    <col min="10031" max="10031" width="5.85546875" style="18" customWidth="1"/>
    <col min="10032" max="10033" width="8.28515625" style="18" customWidth="1"/>
    <col min="10034" max="10034" width="5.5703125" style="18" customWidth="1"/>
    <col min="10035" max="10035" width="8.85546875" style="18" customWidth="1"/>
    <col min="10036" max="10036" width="8.28515625" style="18" customWidth="1"/>
    <col min="10037" max="10037" width="5" style="18" customWidth="1"/>
    <col min="10038" max="10038" width="10" style="18" customWidth="1"/>
    <col min="10039" max="10039" width="7.7109375" style="18" customWidth="1"/>
    <col min="10040" max="10040" width="5.5703125" style="18" customWidth="1"/>
    <col min="10041" max="10041" width="8.140625" style="18" customWidth="1"/>
    <col min="10042" max="10042" width="8.42578125" style="18" customWidth="1"/>
    <col min="10043" max="10043" width="5.140625" style="18" customWidth="1"/>
    <col min="10044" max="10044" width="8.85546875" style="18" customWidth="1"/>
    <col min="10045" max="10045" width="7.5703125" style="18" customWidth="1"/>
    <col min="10046" max="10046" width="4.85546875" style="18" customWidth="1"/>
    <col min="10047" max="10047" width="9.7109375" style="18" customWidth="1"/>
    <col min="10048" max="10048" width="7.42578125" style="18" customWidth="1"/>
    <col min="10049" max="10049" width="5.5703125" style="18" customWidth="1"/>
    <col min="10050" max="10050" width="7.7109375" style="18" customWidth="1"/>
    <col min="10051" max="10051" width="7" style="18" customWidth="1"/>
    <col min="10052" max="10052" width="5.28515625" style="18" customWidth="1"/>
    <col min="10053" max="10053" width="9.28515625" style="18" customWidth="1"/>
    <col min="10054" max="10054" width="9.5703125" style="18" bestFit="1" customWidth="1"/>
    <col min="10055" max="10055" width="5.28515625" style="18" customWidth="1"/>
    <col min="10056" max="10056" width="9.7109375" style="18" bestFit="1" customWidth="1"/>
    <col min="10057" max="10057" width="9.5703125" style="18" bestFit="1" customWidth="1"/>
    <col min="10058" max="10058" width="5.42578125" style="18" customWidth="1"/>
    <col min="10059" max="10059" width="9.7109375" style="18" bestFit="1" customWidth="1"/>
    <col min="10060" max="10060" width="9.5703125" style="18" bestFit="1" customWidth="1"/>
    <col min="10061" max="10061" width="6.140625" style="18" customWidth="1"/>
    <col min="10062" max="10062" width="8.5703125" style="18" customWidth="1"/>
    <col min="10063" max="10063" width="7.42578125" style="18" customWidth="1"/>
    <col min="10064" max="10240" width="9.140625" style="18"/>
    <col min="10241" max="10241" width="3.28515625" style="18" customWidth="1"/>
    <col min="10242" max="10242" width="5.140625" style="18" customWidth="1"/>
    <col min="10243" max="10243" width="6.85546875" style="18" customWidth="1"/>
    <col min="10244" max="10244" width="6" style="18" customWidth="1"/>
    <col min="10245" max="10245" width="3" style="18" customWidth="1"/>
    <col min="10246" max="10246" width="5.140625" style="18" customWidth="1"/>
    <col min="10247" max="10247" width="3.85546875" style="18" customWidth="1"/>
    <col min="10248" max="10248" width="5.140625" style="18" customWidth="1"/>
    <col min="10249" max="10249" width="8.42578125" style="18" customWidth="1"/>
    <col min="10250" max="10250" width="8.7109375" style="18" customWidth="1"/>
    <col min="10251" max="10251" width="6" style="18" customWidth="1"/>
    <col min="10252" max="10252" width="7.85546875" style="18" customWidth="1"/>
    <col min="10253" max="10253" width="7" style="18" customWidth="1"/>
    <col min="10254" max="10254" width="6.85546875" style="18" customWidth="1"/>
    <col min="10255" max="10255" width="7.42578125" style="18" customWidth="1"/>
    <col min="10256" max="10256" width="7.140625" style="18" customWidth="1"/>
    <col min="10257" max="10257" width="5.7109375" style="18" customWidth="1"/>
    <col min="10258" max="10259" width="8.7109375" style="18" customWidth="1"/>
    <col min="10260" max="10260" width="6.28515625" style="18" customWidth="1"/>
    <col min="10261" max="10261" width="8.140625" style="18" customWidth="1"/>
    <col min="10262" max="10262" width="7.85546875" style="18" customWidth="1"/>
    <col min="10263" max="10263" width="5.28515625" style="18" customWidth="1"/>
    <col min="10264" max="10264" width="8.28515625" style="18" customWidth="1"/>
    <col min="10265" max="10265" width="7.85546875" style="18" customWidth="1"/>
    <col min="10266" max="10266" width="6" style="18" customWidth="1"/>
    <col min="10267" max="10267" width="8" style="18" customWidth="1"/>
    <col min="10268" max="10268" width="8.140625" style="18" customWidth="1"/>
    <col min="10269" max="10269" width="6" style="18" customWidth="1"/>
    <col min="10270" max="10270" width="7.140625" style="18" customWidth="1"/>
    <col min="10271" max="10271" width="7.5703125" style="18" customWidth="1"/>
    <col min="10272" max="10272" width="6.28515625" style="18" customWidth="1"/>
    <col min="10273" max="10273" width="8.28515625" style="18" customWidth="1"/>
    <col min="10274" max="10274" width="7.5703125" style="18" customWidth="1"/>
    <col min="10275" max="10275" width="5.7109375" style="18" customWidth="1"/>
    <col min="10276" max="10277" width="7.7109375" style="18" customWidth="1"/>
    <col min="10278" max="10278" width="5.7109375" style="18" customWidth="1"/>
    <col min="10279" max="10279" width="8.140625" style="18" customWidth="1"/>
    <col min="10280" max="10280" width="7.85546875" style="18" customWidth="1"/>
    <col min="10281" max="10281" width="5.7109375" style="18" customWidth="1"/>
    <col min="10282" max="10282" width="8.85546875" style="18" customWidth="1"/>
    <col min="10283" max="10283" width="8.5703125" style="18" customWidth="1"/>
    <col min="10284" max="10284" width="6.5703125" style="18" customWidth="1"/>
    <col min="10285" max="10285" width="9.28515625" style="18" customWidth="1"/>
    <col min="10286" max="10286" width="7" style="18" customWidth="1"/>
    <col min="10287" max="10287" width="5.85546875" style="18" customWidth="1"/>
    <col min="10288" max="10289" width="8.28515625" style="18" customWidth="1"/>
    <col min="10290" max="10290" width="5.5703125" style="18" customWidth="1"/>
    <col min="10291" max="10291" width="8.85546875" style="18" customWidth="1"/>
    <col min="10292" max="10292" width="8.28515625" style="18" customWidth="1"/>
    <col min="10293" max="10293" width="5" style="18" customWidth="1"/>
    <col min="10294" max="10294" width="10" style="18" customWidth="1"/>
    <col min="10295" max="10295" width="7.7109375" style="18" customWidth="1"/>
    <col min="10296" max="10296" width="5.5703125" style="18" customWidth="1"/>
    <col min="10297" max="10297" width="8.140625" style="18" customWidth="1"/>
    <col min="10298" max="10298" width="8.42578125" style="18" customWidth="1"/>
    <col min="10299" max="10299" width="5.140625" style="18" customWidth="1"/>
    <col min="10300" max="10300" width="8.85546875" style="18" customWidth="1"/>
    <col min="10301" max="10301" width="7.5703125" style="18" customWidth="1"/>
    <col min="10302" max="10302" width="4.85546875" style="18" customWidth="1"/>
    <col min="10303" max="10303" width="9.7109375" style="18" customWidth="1"/>
    <col min="10304" max="10304" width="7.42578125" style="18" customWidth="1"/>
    <col min="10305" max="10305" width="5.5703125" style="18" customWidth="1"/>
    <col min="10306" max="10306" width="7.7109375" style="18" customWidth="1"/>
    <col min="10307" max="10307" width="7" style="18" customWidth="1"/>
    <col min="10308" max="10308" width="5.28515625" style="18" customWidth="1"/>
    <col min="10309" max="10309" width="9.28515625" style="18" customWidth="1"/>
    <col min="10310" max="10310" width="9.5703125" style="18" bestFit="1" customWidth="1"/>
    <col min="10311" max="10311" width="5.28515625" style="18" customWidth="1"/>
    <col min="10312" max="10312" width="9.7109375" style="18" bestFit="1" customWidth="1"/>
    <col min="10313" max="10313" width="9.5703125" style="18" bestFit="1" customWidth="1"/>
    <col min="10314" max="10314" width="5.42578125" style="18" customWidth="1"/>
    <col min="10315" max="10315" width="9.7109375" style="18" bestFit="1" customWidth="1"/>
    <col min="10316" max="10316" width="9.5703125" style="18" bestFit="1" customWidth="1"/>
    <col min="10317" max="10317" width="6.140625" style="18" customWidth="1"/>
    <col min="10318" max="10318" width="8.5703125" style="18" customWidth="1"/>
    <col min="10319" max="10319" width="7.42578125" style="18" customWidth="1"/>
    <col min="10320" max="10496" width="9.140625" style="18"/>
    <col min="10497" max="10497" width="3.28515625" style="18" customWidth="1"/>
    <col min="10498" max="10498" width="5.140625" style="18" customWidth="1"/>
    <col min="10499" max="10499" width="6.85546875" style="18" customWidth="1"/>
    <col min="10500" max="10500" width="6" style="18" customWidth="1"/>
    <col min="10501" max="10501" width="3" style="18" customWidth="1"/>
    <col min="10502" max="10502" width="5.140625" style="18" customWidth="1"/>
    <col min="10503" max="10503" width="3.85546875" style="18" customWidth="1"/>
    <col min="10504" max="10504" width="5.140625" style="18" customWidth="1"/>
    <col min="10505" max="10505" width="8.42578125" style="18" customWidth="1"/>
    <col min="10506" max="10506" width="8.7109375" style="18" customWidth="1"/>
    <col min="10507" max="10507" width="6" style="18" customWidth="1"/>
    <col min="10508" max="10508" width="7.85546875" style="18" customWidth="1"/>
    <col min="10509" max="10509" width="7" style="18" customWidth="1"/>
    <col min="10510" max="10510" width="6.85546875" style="18" customWidth="1"/>
    <col min="10511" max="10511" width="7.42578125" style="18" customWidth="1"/>
    <col min="10512" max="10512" width="7.140625" style="18" customWidth="1"/>
    <col min="10513" max="10513" width="5.7109375" style="18" customWidth="1"/>
    <col min="10514" max="10515" width="8.7109375" style="18" customWidth="1"/>
    <col min="10516" max="10516" width="6.28515625" style="18" customWidth="1"/>
    <col min="10517" max="10517" width="8.140625" style="18" customWidth="1"/>
    <col min="10518" max="10518" width="7.85546875" style="18" customWidth="1"/>
    <col min="10519" max="10519" width="5.28515625" style="18" customWidth="1"/>
    <col min="10520" max="10520" width="8.28515625" style="18" customWidth="1"/>
    <col min="10521" max="10521" width="7.85546875" style="18" customWidth="1"/>
    <col min="10522" max="10522" width="6" style="18" customWidth="1"/>
    <col min="10523" max="10523" width="8" style="18" customWidth="1"/>
    <col min="10524" max="10524" width="8.140625" style="18" customWidth="1"/>
    <col min="10525" max="10525" width="6" style="18" customWidth="1"/>
    <col min="10526" max="10526" width="7.140625" style="18" customWidth="1"/>
    <col min="10527" max="10527" width="7.5703125" style="18" customWidth="1"/>
    <col min="10528" max="10528" width="6.28515625" style="18" customWidth="1"/>
    <col min="10529" max="10529" width="8.28515625" style="18" customWidth="1"/>
    <col min="10530" max="10530" width="7.5703125" style="18" customWidth="1"/>
    <col min="10531" max="10531" width="5.7109375" style="18" customWidth="1"/>
    <col min="10532" max="10533" width="7.7109375" style="18" customWidth="1"/>
    <col min="10534" max="10534" width="5.7109375" style="18" customWidth="1"/>
    <col min="10535" max="10535" width="8.140625" style="18" customWidth="1"/>
    <col min="10536" max="10536" width="7.85546875" style="18" customWidth="1"/>
    <col min="10537" max="10537" width="5.7109375" style="18" customWidth="1"/>
    <col min="10538" max="10538" width="8.85546875" style="18" customWidth="1"/>
    <col min="10539" max="10539" width="8.5703125" style="18" customWidth="1"/>
    <col min="10540" max="10540" width="6.5703125" style="18" customWidth="1"/>
    <col min="10541" max="10541" width="9.28515625" style="18" customWidth="1"/>
    <col min="10542" max="10542" width="7" style="18" customWidth="1"/>
    <col min="10543" max="10543" width="5.85546875" style="18" customWidth="1"/>
    <col min="10544" max="10545" width="8.28515625" style="18" customWidth="1"/>
    <col min="10546" max="10546" width="5.5703125" style="18" customWidth="1"/>
    <col min="10547" max="10547" width="8.85546875" style="18" customWidth="1"/>
    <col min="10548" max="10548" width="8.28515625" style="18" customWidth="1"/>
    <col min="10549" max="10549" width="5" style="18" customWidth="1"/>
    <col min="10550" max="10550" width="10" style="18" customWidth="1"/>
    <col min="10551" max="10551" width="7.7109375" style="18" customWidth="1"/>
    <col min="10552" max="10552" width="5.5703125" style="18" customWidth="1"/>
    <col min="10553" max="10553" width="8.140625" style="18" customWidth="1"/>
    <col min="10554" max="10554" width="8.42578125" style="18" customWidth="1"/>
    <col min="10555" max="10555" width="5.140625" style="18" customWidth="1"/>
    <col min="10556" max="10556" width="8.85546875" style="18" customWidth="1"/>
    <col min="10557" max="10557" width="7.5703125" style="18" customWidth="1"/>
    <col min="10558" max="10558" width="4.85546875" style="18" customWidth="1"/>
    <col min="10559" max="10559" width="9.7109375" style="18" customWidth="1"/>
    <col min="10560" max="10560" width="7.42578125" style="18" customWidth="1"/>
    <col min="10561" max="10561" width="5.5703125" style="18" customWidth="1"/>
    <col min="10562" max="10562" width="7.7109375" style="18" customWidth="1"/>
    <col min="10563" max="10563" width="7" style="18" customWidth="1"/>
    <col min="10564" max="10564" width="5.28515625" style="18" customWidth="1"/>
    <col min="10565" max="10565" width="9.28515625" style="18" customWidth="1"/>
    <col min="10566" max="10566" width="9.5703125" style="18" bestFit="1" customWidth="1"/>
    <col min="10567" max="10567" width="5.28515625" style="18" customWidth="1"/>
    <col min="10568" max="10568" width="9.7109375" style="18" bestFit="1" customWidth="1"/>
    <col min="10569" max="10569" width="9.5703125" style="18" bestFit="1" customWidth="1"/>
    <col min="10570" max="10570" width="5.42578125" style="18" customWidth="1"/>
    <col min="10571" max="10571" width="9.7109375" style="18" bestFit="1" customWidth="1"/>
    <col min="10572" max="10572" width="9.5703125" style="18" bestFit="1" customWidth="1"/>
    <col min="10573" max="10573" width="6.140625" style="18" customWidth="1"/>
    <col min="10574" max="10574" width="8.5703125" style="18" customWidth="1"/>
    <col min="10575" max="10575" width="7.42578125" style="18" customWidth="1"/>
    <col min="10576" max="10752" width="9.140625" style="18"/>
    <col min="10753" max="10753" width="3.28515625" style="18" customWidth="1"/>
    <col min="10754" max="10754" width="5.140625" style="18" customWidth="1"/>
    <col min="10755" max="10755" width="6.85546875" style="18" customWidth="1"/>
    <col min="10756" max="10756" width="6" style="18" customWidth="1"/>
    <col min="10757" max="10757" width="3" style="18" customWidth="1"/>
    <col min="10758" max="10758" width="5.140625" style="18" customWidth="1"/>
    <col min="10759" max="10759" width="3.85546875" style="18" customWidth="1"/>
    <col min="10760" max="10760" width="5.140625" style="18" customWidth="1"/>
    <col min="10761" max="10761" width="8.42578125" style="18" customWidth="1"/>
    <col min="10762" max="10762" width="8.7109375" style="18" customWidth="1"/>
    <col min="10763" max="10763" width="6" style="18" customWidth="1"/>
    <col min="10764" max="10764" width="7.85546875" style="18" customWidth="1"/>
    <col min="10765" max="10765" width="7" style="18" customWidth="1"/>
    <col min="10766" max="10766" width="6.85546875" style="18" customWidth="1"/>
    <col min="10767" max="10767" width="7.42578125" style="18" customWidth="1"/>
    <col min="10768" max="10768" width="7.140625" style="18" customWidth="1"/>
    <col min="10769" max="10769" width="5.7109375" style="18" customWidth="1"/>
    <col min="10770" max="10771" width="8.7109375" style="18" customWidth="1"/>
    <col min="10772" max="10772" width="6.28515625" style="18" customWidth="1"/>
    <col min="10773" max="10773" width="8.140625" style="18" customWidth="1"/>
    <col min="10774" max="10774" width="7.85546875" style="18" customWidth="1"/>
    <col min="10775" max="10775" width="5.28515625" style="18" customWidth="1"/>
    <col min="10776" max="10776" width="8.28515625" style="18" customWidth="1"/>
    <col min="10777" max="10777" width="7.85546875" style="18" customWidth="1"/>
    <col min="10778" max="10778" width="6" style="18" customWidth="1"/>
    <col min="10779" max="10779" width="8" style="18" customWidth="1"/>
    <col min="10780" max="10780" width="8.140625" style="18" customWidth="1"/>
    <col min="10781" max="10781" width="6" style="18" customWidth="1"/>
    <col min="10782" max="10782" width="7.140625" style="18" customWidth="1"/>
    <col min="10783" max="10783" width="7.5703125" style="18" customWidth="1"/>
    <col min="10784" max="10784" width="6.28515625" style="18" customWidth="1"/>
    <col min="10785" max="10785" width="8.28515625" style="18" customWidth="1"/>
    <col min="10786" max="10786" width="7.5703125" style="18" customWidth="1"/>
    <col min="10787" max="10787" width="5.7109375" style="18" customWidth="1"/>
    <col min="10788" max="10789" width="7.7109375" style="18" customWidth="1"/>
    <col min="10790" max="10790" width="5.7109375" style="18" customWidth="1"/>
    <col min="10791" max="10791" width="8.140625" style="18" customWidth="1"/>
    <col min="10792" max="10792" width="7.85546875" style="18" customWidth="1"/>
    <col min="10793" max="10793" width="5.7109375" style="18" customWidth="1"/>
    <col min="10794" max="10794" width="8.85546875" style="18" customWidth="1"/>
    <col min="10795" max="10795" width="8.5703125" style="18" customWidth="1"/>
    <col min="10796" max="10796" width="6.5703125" style="18" customWidth="1"/>
    <col min="10797" max="10797" width="9.28515625" style="18" customWidth="1"/>
    <col min="10798" max="10798" width="7" style="18" customWidth="1"/>
    <col min="10799" max="10799" width="5.85546875" style="18" customWidth="1"/>
    <col min="10800" max="10801" width="8.28515625" style="18" customWidth="1"/>
    <col min="10802" max="10802" width="5.5703125" style="18" customWidth="1"/>
    <col min="10803" max="10803" width="8.85546875" style="18" customWidth="1"/>
    <col min="10804" max="10804" width="8.28515625" style="18" customWidth="1"/>
    <col min="10805" max="10805" width="5" style="18" customWidth="1"/>
    <col min="10806" max="10806" width="10" style="18" customWidth="1"/>
    <col min="10807" max="10807" width="7.7109375" style="18" customWidth="1"/>
    <col min="10808" max="10808" width="5.5703125" style="18" customWidth="1"/>
    <col min="10809" max="10809" width="8.140625" style="18" customWidth="1"/>
    <col min="10810" max="10810" width="8.42578125" style="18" customWidth="1"/>
    <col min="10811" max="10811" width="5.140625" style="18" customWidth="1"/>
    <col min="10812" max="10812" width="8.85546875" style="18" customWidth="1"/>
    <col min="10813" max="10813" width="7.5703125" style="18" customWidth="1"/>
    <col min="10814" max="10814" width="4.85546875" style="18" customWidth="1"/>
    <col min="10815" max="10815" width="9.7109375" style="18" customWidth="1"/>
    <col min="10816" max="10816" width="7.42578125" style="18" customWidth="1"/>
    <col min="10817" max="10817" width="5.5703125" style="18" customWidth="1"/>
    <col min="10818" max="10818" width="7.7109375" style="18" customWidth="1"/>
    <col min="10819" max="10819" width="7" style="18" customWidth="1"/>
    <col min="10820" max="10820" width="5.28515625" style="18" customWidth="1"/>
    <col min="10821" max="10821" width="9.28515625" style="18" customWidth="1"/>
    <col min="10822" max="10822" width="9.5703125" style="18" bestFit="1" customWidth="1"/>
    <col min="10823" max="10823" width="5.28515625" style="18" customWidth="1"/>
    <col min="10824" max="10824" width="9.7109375" style="18" bestFit="1" customWidth="1"/>
    <col min="10825" max="10825" width="9.5703125" style="18" bestFit="1" customWidth="1"/>
    <col min="10826" max="10826" width="5.42578125" style="18" customWidth="1"/>
    <col min="10827" max="10827" width="9.7109375" style="18" bestFit="1" customWidth="1"/>
    <col min="10828" max="10828" width="9.5703125" style="18" bestFit="1" customWidth="1"/>
    <col min="10829" max="10829" width="6.140625" style="18" customWidth="1"/>
    <col min="10830" max="10830" width="8.5703125" style="18" customWidth="1"/>
    <col min="10831" max="10831" width="7.42578125" style="18" customWidth="1"/>
    <col min="10832" max="11008" width="9.140625" style="18"/>
    <col min="11009" max="11009" width="3.28515625" style="18" customWidth="1"/>
    <col min="11010" max="11010" width="5.140625" style="18" customWidth="1"/>
    <col min="11011" max="11011" width="6.85546875" style="18" customWidth="1"/>
    <col min="11012" max="11012" width="6" style="18" customWidth="1"/>
    <col min="11013" max="11013" width="3" style="18" customWidth="1"/>
    <col min="11014" max="11014" width="5.140625" style="18" customWidth="1"/>
    <col min="11015" max="11015" width="3.85546875" style="18" customWidth="1"/>
    <col min="11016" max="11016" width="5.140625" style="18" customWidth="1"/>
    <col min="11017" max="11017" width="8.42578125" style="18" customWidth="1"/>
    <col min="11018" max="11018" width="8.7109375" style="18" customWidth="1"/>
    <col min="11019" max="11019" width="6" style="18" customWidth="1"/>
    <col min="11020" max="11020" width="7.85546875" style="18" customWidth="1"/>
    <col min="11021" max="11021" width="7" style="18" customWidth="1"/>
    <col min="11022" max="11022" width="6.85546875" style="18" customWidth="1"/>
    <col min="11023" max="11023" width="7.42578125" style="18" customWidth="1"/>
    <col min="11024" max="11024" width="7.140625" style="18" customWidth="1"/>
    <col min="11025" max="11025" width="5.7109375" style="18" customWidth="1"/>
    <col min="11026" max="11027" width="8.7109375" style="18" customWidth="1"/>
    <col min="11028" max="11028" width="6.28515625" style="18" customWidth="1"/>
    <col min="11029" max="11029" width="8.140625" style="18" customWidth="1"/>
    <col min="11030" max="11030" width="7.85546875" style="18" customWidth="1"/>
    <col min="11031" max="11031" width="5.28515625" style="18" customWidth="1"/>
    <col min="11032" max="11032" width="8.28515625" style="18" customWidth="1"/>
    <col min="11033" max="11033" width="7.85546875" style="18" customWidth="1"/>
    <col min="11034" max="11034" width="6" style="18" customWidth="1"/>
    <col min="11035" max="11035" width="8" style="18" customWidth="1"/>
    <col min="11036" max="11036" width="8.140625" style="18" customWidth="1"/>
    <col min="11037" max="11037" width="6" style="18" customWidth="1"/>
    <col min="11038" max="11038" width="7.140625" style="18" customWidth="1"/>
    <col min="11039" max="11039" width="7.5703125" style="18" customWidth="1"/>
    <col min="11040" max="11040" width="6.28515625" style="18" customWidth="1"/>
    <col min="11041" max="11041" width="8.28515625" style="18" customWidth="1"/>
    <col min="11042" max="11042" width="7.5703125" style="18" customWidth="1"/>
    <col min="11043" max="11043" width="5.7109375" style="18" customWidth="1"/>
    <col min="11044" max="11045" width="7.7109375" style="18" customWidth="1"/>
    <col min="11046" max="11046" width="5.7109375" style="18" customWidth="1"/>
    <col min="11047" max="11047" width="8.140625" style="18" customWidth="1"/>
    <col min="11048" max="11048" width="7.85546875" style="18" customWidth="1"/>
    <col min="11049" max="11049" width="5.7109375" style="18" customWidth="1"/>
    <col min="11050" max="11050" width="8.85546875" style="18" customWidth="1"/>
    <col min="11051" max="11051" width="8.5703125" style="18" customWidth="1"/>
    <col min="11052" max="11052" width="6.5703125" style="18" customWidth="1"/>
    <col min="11053" max="11053" width="9.28515625" style="18" customWidth="1"/>
    <col min="11054" max="11054" width="7" style="18" customWidth="1"/>
    <col min="11055" max="11055" width="5.85546875" style="18" customWidth="1"/>
    <col min="11056" max="11057" width="8.28515625" style="18" customWidth="1"/>
    <col min="11058" max="11058" width="5.5703125" style="18" customWidth="1"/>
    <col min="11059" max="11059" width="8.85546875" style="18" customWidth="1"/>
    <col min="11060" max="11060" width="8.28515625" style="18" customWidth="1"/>
    <col min="11061" max="11061" width="5" style="18" customWidth="1"/>
    <col min="11062" max="11062" width="10" style="18" customWidth="1"/>
    <col min="11063" max="11063" width="7.7109375" style="18" customWidth="1"/>
    <col min="11064" max="11064" width="5.5703125" style="18" customWidth="1"/>
    <col min="11065" max="11065" width="8.140625" style="18" customWidth="1"/>
    <col min="11066" max="11066" width="8.42578125" style="18" customWidth="1"/>
    <col min="11067" max="11067" width="5.140625" style="18" customWidth="1"/>
    <col min="11068" max="11068" width="8.85546875" style="18" customWidth="1"/>
    <col min="11069" max="11069" width="7.5703125" style="18" customWidth="1"/>
    <col min="11070" max="11070" width="4.85546875" style="18" customWidth="1"/>
    <col min="11071" max="11071" width="9.7109375" style="18" customWidth="1"/>
    <col min="11072" max="11072" width="7.42578125" style="18" customWidth="1"/>
    <col min="11073" max="11073" width="5.5703125" style="18" customWidth="1"/>
    <col min="11074" max="11074" width="7.7109375" style="18" customWidth="1"/>
    <col min="11075" max="11075" width="7" style="18" customWidth="1"/>
    <col min="11076" max="11076" width="5.28515625" style="18" customWidth="1"/>
    <col min="11077" max="11077" width="9.28515625" style="18" customWidth="1"/>
    <col min="11078" max="11078" width="9.5703125" style="18" bestFit="1" customWidth="1"/>
    <col min="11079" max="11079" width="5.28515625" style="18" customWidth="1"/>
    <col min="11080" max="11080" width="9.7109375" style="18" bestFit="1" customWidth="1"/>
    <col min="11081" max="11081" width="9.5703125" style="18" bestFit="1" customWidth="1"/>
    <col min="11082" max="11082" width="5.42578125" style="18" customWidth="1"/>
    <col min="11083" max="11083" width="9.7109375" style="18" bestFit="1" customWidth="1"/>
    <col min="11084" max="11084" width="9.5703125" style="18" bestFit="1" customWidth="1"/>
    <col min="11085" max="11085" width="6.140625" style="18" customWidth="1"/>
    <col min="11086" max="11086" width="8.5703125" style="18" customWidth="1"/>
    <col min="11087" max="11087" width="7.42578125" style="18" customWidth="1"/>
    <col min="11088" max="11264" width="9.140625" style="18"/>
    <col min="11265" max="11265" width="3.28515625" style="18" customWidth="1"/>
    <col min="11266" max="11266" width="5.140625" style="18" customWidth="1"/>
    <col min="11267" max="11267" width="6.85546875" style="18" customWidth="1"/>
    <col min="11268" max="11268" width="6" style="18" customWidth="1"/>
    <col min="11269" max="11269" width="3" style="18" customWidth="1"/>
    <col min="11270" max="11270" width="5.140625" style="18" customWidth="1"/>
    <col min="11271" max="11271" width="3.85546875" style="18" customWidth="1"/>
    <col min="11272" max="11272" width="5.140625" style="18" customWidth="1"/>
    <col min="11273" max="11273" width="8.42578125" style="18" customWidth="1"/>
    <col min="11274" max="11274" width="8.7109375" style="18" customWidth="1"/>
    <col min="11275" max="11275" width="6" style="18" customWidth="1"/>
    <col min="11276" max="11276" width="7.85546875" style="18" customWidth="1"/>
    <col min="11277" max="11277" width="7" style="18" customWidth="1"/>
    <col min="11278" max="11278" width="6.85546875" style="18" customWidth="1"/>
    <col min="11279" max="11279" width="7.42578125" style="18" customWidth="1"/>
    <col min="11280" max="11280" width="7.140625" style="18" customWidth="1"/>
    <col min="11281" max="11281" width="5.7109375" style="18" customWidth="1"/>
    <col min="11282" max="11283" width="8.7109375" style="18" customWidth="1"/>
    <col min="11284" max="11284" width="6.28515625" style="18" customWidth="1"/>
    <col min="11285" max="11285" width="8.140625" style="18" customWidth="1"/>
    <col min="11286" max="11286" width="7.85546875" style="18" customWidth="1"/>
    <col min="11287" max="11287" width="5.28515625" style="18" customWidth="1"/>
    <col min="11288" max="11288" width="8.28515625" style="18" customWidth="1"/>
    <col min="11289" max="11289" width="7.85546875" style="18" customWidth="1"/>
    <col min="11290" max="11290" width="6" style="18" customWidth="1"/>
    <col min="11291" max="11291" width="8" style="18" customWidth="1"/>
    <col min="11292" max="11292" width="8.140625" style="18" customWidth="1"/>
    <col min="11293" max="11293" width="6" style="18" customWidth="1"/>
    <col min="11294" max="11294" width="7.140625" style="18" customWidth="1"/>
    <col min="11295" max="11295" width="7.5703125" style="18" customWidth="1"/>
    <col min="11296" max="11296" width="6.28515625" style="18" customWidth="1"/>
    <col min="11297" max="11297" width="8.28515625" style="18" customWidth="1"/>
    <col min="11298" max="11298" width="7.5703125" style="18" customWidth="1"/>
    <col min="11299" max="11299" width="5.7109375" style="18" customWidth="1"/>
    <col min="11300" max="11301" width="7.7109375" style="18" customWidth="1"/>
    <col min="11302" max="11302" width="5.7109375" style="18" customWidth="1"/>
    <col min="11303" max="11303" width="8.140625" style="18" customWidth="1"/>
    <col min="11304" max="11304" width="7.85546875" style="18" customWidth="1"/>
    <col min="11305" max="11305" width="5.7109375" style="18" customWidth="1"/>
    <col min="11306" max="11306" width="8.85546875" style="18" customWidth="1"/>
    <col min="11307" max="11307" width="8.5703125" style="18" customWidth="1"/>
    <col min="11308" max="11308" width="6.5703125" style="18" customWidth="1"/>
    <col min="11309" max="11309" width="9.28515625" style="18" customWidth="1"/>
    <col min="11310" max="11310" width="7" style="18" customWidth="1"/>
    <col min="11311" max="11311" width="5.85546875" style="18" customWidth="1"/>
    <col min="11312" max="11313" width="8.28515625" style="18" customWidth="1"/>
    <col min="11314" max="11314" width="5.5703125" style="18" customWidth="1"/>
    <col min="11315" max="11315" width="8.85546875" style="18" customWidth="1"/>
    <col min="11316" max="11316" width="8.28515625" style="18" customWidth="1"/>
    <col min="11317" max="11317" width="5" style="18" customWidth="1"/>
    <col min="11318" max="11318" width="10" style="18" customWidth="1"/>
    <col min="11319" max="11319" width="7.7109375" style="18" customWidth="1"/>
    <col min="11320" max="11320" width="5.5703125" style="18" customWidth="1"/>
    <col min="11321" max="11321" width="8.140625" style="18" customWidth="1"/>
    <col min="11322" max="11322" width="8.42578125" style="18" customWidth="1"/>
    <col min="11323" max="11323" width="5.140625" style="18" customWidth="1"/>
    <col min="11324" max="11324" width="8.85546875" style="18" customWidth="1"/>
    <col min="11325" max="11325" width="7.5703125" style="18" customWidth="1"/>
    <col min="11326" max="11326" width="4.85546875" style="18" customWidth="1"/>
    <col min="11327" max="11327" width="9.7109375" style="18" customWidth="1"/>
    <col min="11328" max="11328" width="7.42578125" style="18" customWidth="1"/>
    <col min="11329" max="11329" width="5.5703125" style="18" customWidth="1"/>
    <col min="11330" max="11330" width="7.7109375" style="18" customWidth="1"/>
    <col min="11331" max="11331" width="7" style="18" customWidth="1"/>
    <col min="11332" max="11332" width="5.28515625" style="18" customWidth="1"/>
    <col min="11333" max="11333" width="9.28515625" style="18" customWidth="1"/>
    <col min="11334" max="11334" width="9.5703125" style="18" bestFit="1" customWidth="1"/>
    <col min="11335" max="11335" width="5.28515625" style="18" customWidth="1"/>
    <col min="11336" max="11336" width="9.7109375" style="18" bestFit="1" customWidth="1"/>
    <col min="11337" max="11337" width="9.5703125" style="18" bestFit="1" customWidth="1"/>
    <col min="11338" max="11338" width="5.42578125" style="18" customWidth="1"/>
    <col min="11339" max="11339" width="9.7109375" style="18" bestFit="1" customWidth="1"/>
    <col min="11340" max="11340" width="9.5703125" style="18" bestFit="1" customWidth="1"/>
    <col min="11341" max="11341" width="6.140625" style="18" customWidth="1"/>
    <col min="11342" max="11342" width="8.5703125" style="18" customWidth="1"/>
    <col min="11343" max="11343" width="7.42578125" style="18" customWidth="1"/>
    <col min="11344" max="11520" width="9.140625" style="18"/>
    <col min="11521" max="11521" width="3.28515625" style="18" customWidth="1"/>
    <col min="11522" max="11522" width="5.140625" style="18" customWidth="1"/>
    <col min="11523" max="11523" width="6.85546875" style="18" customWidth="1"/>
    <col min="11524" max="11524" width="6" style="18" customWidth="1"/>
    <col min="11525" max="11525" width="3" style="18" customWidth="1"/>
    <col min="11526" max="11526" width="5.140625" style="18" customWidth="1"/>
    <col min="11527" max="11527" width="3.85546875" style="18" customWidth="1"/>
    <col min="11528" max="11528" width="5.140625" style="18" customWidth="1"/>
    <col min="11529" max="11529" width="8.42578125" style="18" customWidth="1"/>
    <col min="11530" max="11530" width="8.7109375" style="18" customWidth="1"/>
    <col min="11531" max="11531" width="6" style="18" customWidth="1"/>
    <col min="11532" max="11532" width="7.85546875" style="18" customWidth="1"/>
    <col min="11533" max="11533" width="7" style="18" customWidth="1"/>
    <col min="11534" max="11534" width="6.85546875" style="18" customWidth="1"/>
    <col min="11535" max="11535" width="7.42578125" style="18" customWidth="1"/>
    <col min="11536" max="11536" width="7.140625" style="18" customWidth="1"/>
    <col min="11537" max="11537" width="5.7109375" style="18" customWidth="1"/>
    <col min="11538" max="11539" width="8.7109375" style="18" customWidth="1"/>
    <col min="11540" max="11540" width="6.28515625" style="18" customWidth="1"/>
    <col min="11541" max="11541" width="8.140625" style="18" customWidth="1"/>
    <col min="11542" max="11542" width="7.85546875" style="18" customWidth="1"/>
    <col min="11543" max="11543" width="5.28515625" style="18" customWidth="1"/>
    <col min="11544" max="11544" width="8.28515625" style="18" customWidth="1"/>
    <col min="11545" max="11545" width="7.85546875" style="18" customWidth="1"/>
    <col min="11546" max="11546" width="6" style="18" customWidth="1"/>
    <col min="11547" max="11547" width="8" style="18" customWidth="1"/>
    <col min="11548" max="11548" width="8.140625" style="18" customWidth="1"/>
    <col min="11549" max="11549" width="6" style="18" customWidth="1"/>
    <col min="11550" max="11550" width="7.140625" style="18" customWidth="1"/>
    <col min="11551" max="11551" width="7.5703125" style="18" customWidth="1"/>
    <col min="11552" max="11552" width="6.28515625" style="18" customWidth="1"/>
    <col min="11553" max="11553" width="8.28515625" style="18" customWidth="1"/>
    <col min="11554" max="11554" width="7.5703125" style="18" customWidth="1"/>
    <col min="11555" max="11555" width="5.7109375" style="18" customWidth="1"/>
    <col min="11556" max="11557" width="7.7109375" style="18" customWidth="1"/>
    <col min="11558" max="11558" width="5.7109375" style="18" customWidth="1"/>
    <col min="11559" max="11559" width="8.140625" style="18" customWidth="1"/>
    <col min="11560" max="11560" width="7.85546875" style="18" customWidth="1"/>
    <col min="11561" max="11561" width="5.7109375" style="18" customWidth="1"/>
    <col min="11562" max="11562" width="8.85546875" style="18" customWidth="1"/>
    <col min="11563" max="11563" width="8.5703125" style="18" customWidth="1"/>
    <col min="11564" max="11564" width="6.5703125" style="18" customWidth="1"/>
    <col min="11565" max="11565" width="9.28515625" style="18" customWidth="1"/>
    <col min="11566" max="11566" width="7" style="18" customWidth="1"/>
    <col min="11567" max="11567" width="5.85546875" style="18" customWidth="1"/>
    <col min="11568" max="11569" width="8.28515625" style="18" customWidth="1"/>
    <col min="11570" max="11570" width="5.5703125" style="18" customWidth="1"/>
    <col min="11571" max="11571" width="8.85546875" style="18" customWidth="1"/>
    <col min="11572" max="11572" width="8.28515625" style="18" customWidth="1"/>
    <col min="11573" max="11573" width="5" style="18" customWidth="1"/>
    <col min="11574" max="11574" width="10" style="18" customWidth="1"/>
    <col min="11575" max="11575" width="7.7109375" style="18" customWidth="1"/>
    <col min="11576" max="11576" width="5.5703125" style="18" customWidth="1"/>
    <col min="11577" max="11577" width="8.140625" style="18" customWidth="1"/>
    <col min="11578" max="11578" width="8.42578125" style="18" customWidth="1"/>
    <col min="11579" max="11579" width="5.140625" style="18" customWidth="1"/>
    <col min="11580" max="11580" width="8.85546875" style="18" customWidth="1"/>
    <col min="11581" max="11581" width="7.5703125" style="18" customWidth="1"/>
    <col min="11582" max="11582" width="4.85546875" style="18" customWidth="1"/>
    <col min="11583" max="11583" width="9.7109375" style="18" customWidth="1"/>
    <col min="11584" max="11584" width="7.42578125" style="18" customWidth="1"/>
    <col min="11585" max="11585" width="5.5703125" style="18" customWidth="1"/>
    <col min="11586" max="11586" width="7.7109375" style="18" customWidth="1"/>
    <col min="11587" max="11587" width="7" style="18" customWidth="1"/>
    <col min="11588" max="11588" width="5.28515625" style="18" customWidth="1"/>
    <col min="11589" max="11589" width="9.28515625" style="18" customWidth="1"/>
    <col min="11590" max="11590" width="9.5703125" style="18" bestFit="1" customWidth="1"/>
    <col min="11591" max="11591" width="5.28515625" style="18" customWidth="1"/>
    <col min="11592" max="11592" width="9.7109375" style="18" bestFit="1" customWidth="1"/>
    <col min="11593" max="11593" width="9.5703125" style="18" bestFit="1" customWidth="1"/>
    <col min="11594" max="11594" width="5.42578125" style="18" customWidth="1"/>
    <col min="11595" max="11595" width="9.7109375" style="18" bestFit="1" customWidth="1"/>
    <col min="11596" max="11596" width="9.5703125" style="18" bestFit="1" customWidth="1"/>
    <col min="11597" max="11597" width="6.140625" style="18" customWidth="1"/>
    <col min="11598" max="11598" width="8.5703125" style="18" customWidth="1"/>
    <col min="11599" max="11599" width="7.42578125" style="18" customWidth="1"/>
    <col min="11600" max="11776" width="9.140625" style="18"/>
    <col min="11777" max="11777" width="3.28515625" style="18" customWidth="1"/>
    <col min="11778" max="11778" width="5.140625" style="18" customWidth="1"/>
    <col min="11779" max="11779" width="6.85546875" style="18" customWidth="1"/>
    <col min="11780" max="11780" width="6" style="18" customWidth="1"/>
    <col min="11781" max="11781" width="3" style="18" customWidth="1"/>
    <col min="11782" max="11782" width="5.140625" style="18" customWidth="1"/>
    <col min="11783" max="11783" width="3.85546875" style="18" customWidth="1"/>
    <col min="11784" max="11784" width="5.140625" style="18" customWidth="1"/>
    <col min="11785" max="11785" width="8.42578125" style="18" customWidth="1"/>
    <col min="11786" max="11786" width="8.7109375" style="18" customWidth="1"/>
    <col min="11787" max="11787" width="6" style="18" customWidth="1"/>
    <col min="11788" max="11788" width="7.85546875" style="18" customWidth="1"/>
    <col min="11789" max="11789" width="7" style="18" customWidth="1"/>
    <col min="11790" max="11790" width="6.85546875" style="18" customWidth="1"/>
    <col min="11791" max="11791" width="7.42578125" style="18" customWidth="1"/>
    <col min="11792" max="11792" width="7.140625" style="18" customWidth="1"/>
    <col min="11793" max="11793" width="5.7109375" style="18" customWidth="1"/>
    <col min="11794" max="11795" width="8.7109375" style="18" customWidth="1"/>
    <col min="11796" max="11796" width="6.28515625" style="18" customWidth="1"/>
    <col min="11797" max="11797" width="8.140625" style="18" customWidth="1"/>
    <col min="11798" max="11798" width="7.85546875" style="18" customWidth="1"/>
    <col min="11799" max="11799" width="5.28515625" style="18" customWidth="1"/>
    <col min="11800" max="11800" width="8.28515625" style="18" customWidth="1"/>
    <col min="11801" max="11801" width="7.85546875" style="18" customWidth="1"/>
    <col min="11802" max="11802" width="6" style="18" customWidth="1"/>
    <col min="11803" max="11803" width="8" style="18" customWidth="1"/>
    <col min="11804" max="11804" width="8.140625" style="18" customWidth="1"/>
    <col min="11805" max="11805" width="6" style="18" customWidth="1"/>
    <col min="11806" max="11806" width="7.140625" style="18" customWidth="1"/>
    <col min="11807" max="11807" width="7.5703125" style="18" customWidth="1"/>
    <col min="11808" max="11808" width="6.28515625" style="18" customWidth="1"/>
    <col min="11809" max="11809" width="8.28515625" style="18" customWidth="1"/>
    <col min="11810" max="11810" width="7.5703125" style="18" customWidth="1"/>
    <col min="11811" max="11811" width="5.7109375" style="18" customWidth="1"/>
    <col min="11812" max="11813" width="7.7109375" style="18" customWidth="1"/>
    <col min="11814" max="11814" width="5.7109375" style="18" customWidth="1"/>
    <col min="11815" max="11815" width="8.140625" style="18" customWidth="1"/>
    <col min="11816" max="11816" width="7.85546875" style="18" customWidth="1"/>
    <col min="11817" max="11817" width="5.7109375" style="18" customWidth="1"/>
    <col min="11818" max="11818" width="8.85546875" style="18" customWidth="1"/>
    <col min="11819" max="11819" width="8.5703125" style="18" customWidth="1"/>
    <col min="11820" max="11820" width="6.5703125" style="18" customWidth="1"/>
    <col min="11821" max="11821" width="9.28515625" style="18" customWidth="1"/>
    <col min="11822" max="11822" width="7" style="18" customWidth="1"/>
    <col min="11823" max="11823" width="5.85546875" style="18" customWidth="1"/>
    <col min="11824" max="11825" width="8.28515625" style="18" customWidth="1"/>
    <col min="11826" max="11826" width="5.5703125" style="18" customWidth="1"/>
    <col min="11827" max="11827" width="8.85546875" style="18" customWidth="1"/>
    <col min="11828" max="11828" width="8.28515625" style="18" customWidth="1"/>
    <col min="11829" max="11829" width="5" style="18" customWidth="1"/>
    <col min="11830" max="11830" width="10" style="18" customWidth="1"/>
    <col min="11831" max="11831" width="7.7109375" style="18" customWidth="1"/>
    <col min="11832" max="11832" width="5.5703125" style="18" customWidth="1"/>
    <col min="11833" max="11833" width="8.140625" style="18" customWidth="1"/>
    <col min="11834" max="11834" width="8.42578125" style="18" customWidth="1"/>
    <col min="11835" max="11835" width="5.140625" style="18" customWidth="1"/>
    <col min="11836" max="11836" width="8.85546875" style="18" customWidth="1"/>
    <col min="11837" max="11837" width="7.5703125" style="18" customWidth="1"/>
    <col min="11838" max="11838" width="4.85546875" style="18" customWidth="1"/>
    <col min="11839" max="11839" width="9.7109375" style="18" customWidth="1"/>
    <col min="11840" max="11840" width="7.42578125" style="18" customWidth="1"/>
    <col min="11841" max="11841" width="5.5703125" style="18" customWidth="1"/>
    <col min="11842" max="11842" width="7.7109375" style="18" customWidth="1"/>
    <col min="11843" max="11843" width="7" style="18" customWidth="1"/>
    <col min="11844" max="11844" width="5.28515625" style="18" customWidth="1"/>
    <col min="11845" max="11845" width="9.28515625" style="18" customWidth="1"/>
    <col min="11846" max="11846" width="9.5703125" style="18" bestFit="1" customWidth="1"/>
    <col min="11847" max="11847" width="5.28515625" style="18" customWidth="1"/>
    <col min="11848" max="11848" width="9.7109375" style="18" bestFit="1" customWidth="1"/>
    <col min="11849" max="11849" width="9.5703125" style="18" bestFit="1" customWidth="1"/>
    <col min="11850" max="11850" width="5.42578125" style="18" customWidth="1"/>
    <col min="11851" max="11851" width="9.7109375" style="18" bestFit="1" customWidth="1"/>
    <col min="11852" max="11852" width="9.5703125" style="18" bestFit="1" customWidth="1"/>
    <col min="11853" max="11853" width="6.140625" style="18" customWidth="1"/>
    <col min="11854" max="11854" width="8.5703125" style="18" customWidth="1"/>
    <col min="11855" max="11855" width="7.42578125" style="18" customWidth="1"/>
    <col min="11856" max="12032" width="9.140625" style="18"/>
    <col min="12033" max="12033" width="3.28515625" style="18" customWidth="1"/>
    <col min="12034" max="12034" width="5.140625" style="18" customWidth="1"/>
    <col min="12035" max="12035" width="6.85546875" style="18" customWidth="1"/>
    <col min="12036" max="12036" width="6" style="18" customWidth="1"/>
    <col min="12037" max="12037" width="3" style="18" customWidth="1"/>
    <col min="12038" max="12038" width="5.140625" style="18" customWidth="1"/>
    <col min="12039" max="12039" width="3.85546875" style="18" customWidth="1"/>
    <col min="12040" max="12040" width="5.140625" style="18" customWidth="1"/>
    <col min="12041" max="12041" width="8.42578125" style="18" customWidth="1"/>
    <col min="12042" max="12042" width="8.7109375" style="18" customWidth="1"/>
    <col min="12043" max="12043" width="6" style="18" customWidth="1"/>
    <col min="12044" max="12044" width="7.85546875" style="18" customWidth="1"/>
    <col min="12045" max="12045" width="7" style="18" customWidth="1"/>
    <col min="12046" max="12046" width="6.85546875" style="18" customWidth="1"/>
    <col min="12047" max="12047" width="7.42578125" style="18" customWidth="1"/>
    <col min="12048" max="12048" width="7.140625" style="18" customWidth="1"/>
    <col min="12049" max="12049" width="5.7109375" style="18" customWidth="1"/>
    <col min="12050" max="12051" width="8.7109375" style="18" customWidth="1"/>
    <col min="12052" max="12052" width="6.28515625" style="18" customWidth="1"/>
    <col min="12053" max="12053" width="8.140625" style="18" customWidth="1"/>
    <col min="12054" max="12054" width="7.85546875" style="18" customWidth="1"/>
    <col min="12055" max="12055" width="5.28515625" style="18" customWidth="1"/>
    <col min="12056" max="12056" width="8.28515625" style="18" customWidth="1"/>
    <col min="12057" max="12057" width="7.85546875" style="18" customWidth="1"/>
    <col min="12058" max="12058" width="6" style="18" customWidth="1"/>
    <col min="12059" max="12059" width="8" style="18" customWidth="1"/>
    <col min="12060" max="12060" width="8.140625" style="18" customWidth="1"/>
    <col min="12061" max="12061" width="6" style="18" customWidth="1"/>
    <col min="12062" max="12062" width="7.140625" style="18" customWidth="1"/>
    <col min="12063" max="12063" width="7.5703125" style="18" customWidth="1"/>
    <col min="12064" max="12064" width="6.28515625" style="18" customWidth="1"/>
    <col min="12065" max="12065" width="8.28515625" style="18" customWidth="1"/>
    <col min="12066" max="12066" width="7.5703125" style="18" customWidth="1"/>
    <col min="12067" max="12067" width="5.7109375" style="18" customWidth="1"/>
    <col min="12068" max="12069" width="7.7109375" style="18" customWidth="1"/>
    <col min="12070" max="12070" width="5.7109375" style="18" customWidth="1"/>
    <col min="12071" max="12071" width="8.140625" style="18" customWidth="1"/>
    <col min="12072" max="12072" width="7.85546875" style="18" customWidth="1"/>
    <col min="12073" max="12073" width="5.7109375" style="18" customWidth="1"/>
    <col min="12074" max="12074" width="8.85546875" style="18" customWidth="1"/>
    <col min="12075" max="12075" width="8.5703125" style="18" customWidth="1"/>
    <col min="12076" max="12076" width="6.5703125" style="18" customWidth="1"/>
    <col min="12077" max="12077" width="9.28515625" style="18" customWidth="1"/>
    <col min="12078" max="12078" width="7" style="18" customWidth="1"/>
    <col min="12079" max="12079" width="5.85546875" style="18" customWidth="1"/>
    <col min="12080" max="12081" width="8.28515625" style="18" customWidth="1"/>
    <col min="12082" max="12082" width="5.5703125" style="18" customWidth="1"/>
    <col min="12083" max="12083" width="8.85546875" style="18" customWidth="1"/>
    <col min="12084" max="12084" width="8.28515625" style="18" customWidth="1"/>
    <col min="12085" max="12085" width="5" style="18" customWidth="1"/>
    <col min="12086" max="12086" width="10" style="18" customWidth="1"/>
    <col min="12087" max="12087" width="7.7109375" style="18" customWidth="1"/>
    <col min="12088" max="12088" width="5.5703125" style="18" customWidth="1"/>
    <col min="12089" max="12089" width="8.140625" style="18" customWidth="1"/>
    <col min="12090" max="12090" width="8.42578125" style="18" customWidth="1"/>
    <col min="12091" max="12091" width="5.140625" style="18" customWidth="1"/>
    <col min="12092" max="12092" width="8.85546875" style="18" customWidth="1"/>
    <col min="12093" max="12093" width="7.5703125" style="18" customWidth="1"/>
    <col min="12094" max="12094" width="4.85546875" style="18" customWidth="1"/>
    <col min="12095" max="12095" width="9.7109375" style="18" customWidth="1"/>
    <col min="12096" max="12096" width="7.42578125" style="18" customWidth="1"/>
    <col min="12097" max="12097" width="5.5703125" style="18" customWidth="1"/>
    <col min="12098" max="12098" width="7.7109375" style="18" customWidth="1"/>
    <col min="12099" max="12099" width="7" style="18" customWidth="1"/>
    <col min="12100" max="12100" width="5.28515625" style="18" customWidth="1"/>
    <col min="12101" max="12101" width="9.28515625" style="18" customWidth="1"/>
    <col min="12102" max="12102" width="9.5703125" style="18" bestFit="1" customWidth="1"/>
    <col min="12103" max="12103" width="5.28515625" style="18" customWidth="1"/>
    <col min="12104" max="12104" width="9.7109375" style="18" bestFit="1" customWidth="1"/>
    <col min="12105" max="12105" width="9.5703125" style="18" bestFit="1" customWidth="1"/>
    <col min="12106" max="12106" width="5.42578125" style="18" customWidth="1"/>
    <col min="12107" max="12107" width="9.7109375" style="18" bestFit="1" customWidth="1"/>
    <col min="12108" max="12108" width="9.5703125" style="18" bestFit="1" customWidth="1"/>
    <col min="12109" max="12109" width="6.140625" style="18" customWidth="1"/>
    <col min="12110" max="12110" width="8.5703125" style="18" customWidth="1"/>
    <col min="12111" max="12111" width="7.42578125" style="18" customWidth="1"/>
    <col min="12112" max="12288" width="9.140625" style="18"/>
    <col min="12289" max="12289" width="3.28515625" style="18" customWidth="1"/>
    <col min="12290" max="12290" width="5.140625" style="18" customWidth="1"/>
    <col min="12291" max="12291" width="6.85546875" style="18" customWidth="1"/>
    <col min="12292" max="12292" width="6" style="18" customWidth="1"/>
    <col min="12293" max="12293" width="3" style="18" customWidth="1"/>
    <col min="12294" max="12294" width="5.140625" style="18" customWidth="1"/>
    <col min="12295" max="12295" width="3.85546875" style="18" customWidth="1"/>
    <col min="12296" max="12296" width="5.140625" style="18" customWidth="1"/>
    <col min="12297" max="12297" width="8.42578125" style="18" customWidth="1"/>
    <col min="12298" max="12298" width="8.7109375" style="18" customWidth="1"/>
    <col min="12299" max="12299" width="6" style="18" customWidth="1"/>
    <col min="12300" max="12300" width="7.85546875" style="18" customWidth="1"/>
    <col min="12301" max="12301" width="7" style="18" customWidth="1"/>
    <col min="12302" max="12302" width="6.85546875" style="18" customWidth="1"/>
    <col min="12303" max="12303" width="7.42578125" style="18" customWidth="1"/>
    <col min="12304" max="12304" width="7.140625" style="18" customWidth="1"/>
    <col min="12305" max="12305" width="5.7109375" style="18" customWidth="1"/>
    <col min="12306" max="12307" width="8.7109375" style="18" customWidth="1"/>
    <col min="12308" max="12308" width="6.28515625" style="18" customWidth="1"/>
    <col min="12309" max="12309" width="8.140625" style="18" customWidth="1"/>
    <col min="12310" max="12310" width="7.85546875" style="18" customWidth="1"/>
    <col min="12311" max="12311" width="5.28515625" style="18" customWidth="1"/>
    <col min="12312" max="12312" width="8.28515625" style="18" customWidth="1"/>
    <col min="12313" max="12313" width="7.85546875" style="18" customWidth="1"/>
    <col min="12314" max="12314" width="6" style="18" customWidth="1"/>
    <col min="12315" max="12315" width="8" style="18" customWidth="1"/>
    <col min="12316" max="12316" width="8.140625" style="18" customWidth="1"/>
    <col min="12317" max="12317" width="6" style="18" customWidth="1"/>
    <col min="12318" max="12318" width="7.140625" style="18" customWidth="1"/>
    <col min="12319" max="12319" width="7.5703125" style="18" customWidth="1"/>
    <col min="12320" max="12320" width="6.28515625" style="18" customWidth="1"/>
    <col min="12321" max="12321" width="8.28515625" style="18" customWidth="1"/>
    <col min="12322" max="12322" width="7.5703125" style="18" customWidth="1"/>
    <col min="12323" max="12323" width="5.7109375" style="18" customWidth="1"/>
    <col min="12324" max="12325" width="7.7109375" style="18" customWidth="1"/>
    <col min="12326" max="12326" width="5.7109375" style="18" customWidth="1"/>
    <col min="12327" max="12327" width="8.140625" style="18" customWidth="1"/>
    <col min="12328" max="12328" width="7.85546875" style="18" customWidth="1"/>
    <col min="12329" max="12329" width="5.7109375" style="18" customWidth="1"/>
    <col min="12330" max="12330" width="8.85546875" style="18" customWidth="1"/>
    <col min="12331" max="12331" width="8.5703125" style="18" customWidth="1"/>
    <col min="12332" max="12332" width="6.5703125" style="18" customWidth="1"/>
    <col min="12333" max="12333" width="9.28515625" style="18" customWidth="1"/>
    <col min="12334" max="12334" width="7" style="18" customWidth="1"/>
    <col min="12335" max="12335" width="5.85546875" style="18" customWidth="1"/>
    <col min="12336" max="12337" width="8.28515625" style="18" customWidth="1"/>
    <col min="12338" max="12338" width="5.5703125" style="18" customWidth="1"/>
    <col min="12339" max="12339" width="8.85546875" style="18" customWidth="1"/>
    <col min="12340" max="12340" width="8.28515625" style="18" customWidth="1"/>
    <col min="12341" max="12341" width="5" style="18" customWidth="1"/>
    <col min="12342" max="12342" width="10" style="18" customWidth="1"/>
    <col min="12343" max="12343" width="7.7109375" style="18" customWidth="1"/>
    <col min="12344" max="12344" width="5.5703125" style="18" customWidth="1"/>
    <col min="12345" max="12345" width="8.140625" style="18" customWidth="1"/>
    <col min="12346" max="12346" width="8.42578125" style="18" customWidth="1"/>
    <col min="12347" max="12347" width="5.140625" style="18" customWidth="1"/>
    <col min="12348" max="12348" width="8.85546875" style="18" customWidth="1"/>
    <col min="12349" max="12349" width="7.5703125" style="18" customWidth="1"/>
    <col min="12350" max="12350" width="4.85546875" style="18" customWidth="1"/>
    <col min="12351" max="12351" width="9.7109375" style="18" customWidth="1"/>
    <col min="12352" max="12352" width="7.42578125" style="18" customWidth="1"/>
    <col min="12353" max="12353" width="5.5703125" style="18" customWidth="1"/>
    <col min="12354" max="12354" width="7.7109375" style="18" customWidth="1"/>
    <col min="12355" max="12355" width="7" style="18" customWidth="1"/>
    <col min="12356" max="12356" width="5.28515625" style="18" customWidth="1"/>
    <col min="12357" max="12357" width="9.28515625" style="18" customWidth="1"/>
    <col min="12358" max="12358" width="9.5703125" style="18" bestFit="1" customWidth="1"/>
    <col min="12359" max="12359" width="5.28515625" style="18" customWidth="1"/>
    <col min="12360" max="12360" width="9.7109375" style="18" bestFit="1" customWidth="1"/>
    <col min="12361" max="12361" width="9.5703125" style="18" bestFit="1" customWidth="1"/>
    <col min="12362" max="12362" width="5.42578125" style="18" customWidth="1"/>
    <col min="12363" max="12363" width="9.7109375" style="18" bestFit="1" customWidth="1"/>
    <col min="12364" max="12364" width="9.5703125" style="18" bestFit="1" customWidth="1"/>
    <col min="12365" max="12365" width="6.140625" style="18" customWidth="1"/>
    <col min="12366" max="12366" width="8.5703125" style="18" customWidth="1"/>
    <col min="12367" max="12367" width="7.42578125" style="18" customWidth="1"/>
    <col min="12368" max="12544" width="9.140625" style="18"/>
    <col min="12545" max="12545" width="3.28515625" style="18" customWidth="1"/>
    <col min="12546" max="12546" width="5.140625" style="18" customWidth="1"/>
    <col min="12547" max="12547" width="6.85546875" style="18" customWidth="1"/>
    <col min="12548" max="12548" width="6" style="18" customWidth="1"/>
    <col min="12549" max="12549" width="3" style="18" customWidth="1"/>
    <col min="12550" max="12550" width="5.140625" style="18" customWidth="1"/>
    <col min="12551" max="12551" width="3.85546875" style="18" customWidth="1"/>
    <col min="12552" max="12552" width="5.140625" style="18" customWidth="1"/>
    <col min="12553" max="12553" width="8.42578125" style="18" customWidth="1"/>
    <col min="12554" max="12554" width="8.7109375" style="18" customWidth="1"/>
    <col min="12555" max="12555" width="6" style="18" customWidth="1"/>
    <col min="12556" max="12556" width="7.85546875" style="18" customWidth="1"/>
    <col min="12557" max="12557" width="7" style="18" customWidth="1"/>
    <col min="12558" max="12558" width="6.85546875" style="18" customWidth="1"/>
    <col min="12559" max="12559" width="7.42578125" style="18" customWidth="1"/>
    <col min="12560" max="12560" width="7.140625" style="18" customWidth="1"/>
    <col min="12561" max="12561" width="5.7109375" style="18" customWidth="1"/>
    <col min="12562" max="12563" width="8.7109375" style="18" customWidth="1"/>
    <col min="12564" max="12564" width="6.28515625" style="18" customWidth="1"/>
    <col min="12565" max="12565" width="8.140625" style="18" customWidth="1"/>
    <col min="12566" max="12566" width="7.85546875" style="18" customWidth="1"/>
    <col min="12567" max="12567" width="5.28515625" style="18" customWidth="1"/>
    <col min="12568" max="12568" width="8.28515625" style="18" customWidth="1"/>
    <col min="12569" max="12569" width="7.85546875" style="18" customWidth="1"/>
    <col min="12570" max="12570" width="6" style="18" customWidth="1"/>
    <col min="12571" max="12571" width="8" style="18" customWidth="1"/>
    <col min="12572" max="12572" width="8.140625" style="18" customWidth="1"/>
    <col min="12573" max="12573" width="6" style="18" customWidth="1"/>
    <col min="12574" max="12574" width="7.140625" style="18" customWidth="1"/>
    <col min="12575" max="12575" width="7.5703125" style="18" customWidth="1"/>
    <col min="12576" max="12576" width="6.28515625" style="18" customWidth="1"/>
    <col min="12577" max="12577" width="8.28515625" style="18" customWidth="1"/>
    <col min="12578" max="12578" width="7.5703125" style="18" customWidth="1"/>
    <col min="12579" max="12579" width="5.7109375" style="18" customWidth="1"/>
    <col min="12580" max="12581" width="7.7109375" style="18" customWidth="1"/>
    <col min="12582" max="12582" width="5.7109375" style="18" customWidth="1"/>
    <col min="12583" max="12583" width="8.140625" style="18" customWidth="1"/>
    <col min="12584" max="12584" width="7.85546875" style="18" customWidth="1"/>
    <col min="12585" max="12585" width="5.7109375" style="18" customWidth="1"/>
    <col min="12586" max="12586" width="8.85546875" style="18" customWidth="1"/>
    <col min="12587" max="12587" width="8.5703125" style="18" customWidth="1"/>
    <col min="12588" max="12588" width="6.5703125" style="18" customWidth="1"/>
    <col min="12589" max="12589" width="9.28515625" style="18" customWidth="1"/>
    <col min="12590" max="12590" width="7" style="18" customWidth="1"/>
    <col min="12591" max="12591" width="5.85546875" style="18" customWidth="1"/>
    <col min="12592" max="12593" width="8.28515625" style="18" customWidth="1"/>
    <col min="12594" max="12594" width="5.5703125" style="18" customWidth="1"/>
    <col min="12595" max="12595" width="8.85546875" style="18" customWidth="1"/>
    <col min="12596" max="12596" width="8.28515625" style="18" customWidth="1"/>
    <col min="12597" max="12597" width="5" style="18" customWidth="1"/>
    <col min="12598" max="12598" width="10" style="18" customWidth="1"/>
    <col min="12599" max="12599" width="7.7109375" style="18" customWidth="1"/>
    <col min="12600" max="12600" width="5.5703125" style="18" customWidth="1"/>
    <col min="12601" max="12601" width="8.140625" style="18" customWidth="1"/>
    <col min="12602" max="12602" width="8.42578125" style="18" customWidth="1"/>
    <col min="12603" max="12603" width="5.140625" style="18" customWidth="1"/>
    <col min="12604" max="12604" width="8.85546875" style="18" customWidth="1"/>
    <col min="12605" max="12605" width="7.5703125" style="18" customWidth="1"/>
    <col min="12606" max="12606" width="4.85546875" style="18" customWidth="1"/>
    <col min="12607" max="12607" width="9.7109375" style="18" customWidth="1"/>
    <col min="12608" max="12608" width="7.42578125" style="18" customWidth="1"/>
    <col min="12609" max="12609" width="5.5703125" style="18" customWidth="1"/>
    <col min="12610" max="12610" width="7.7109375" style="18" customWidth="1"/>
    <col min="12611" max="12611" width="7" style="18" customWidth="1"/>
    <col min="12612" max="12612" width="5.28515625" style="18" customWidth="1"/>
    <col min="12613" max="12613" width="9.28515625" style="18" customWidth="1"/>
    <col min="12614" max="12614" width="9.5703125" style="18" bestFit="1" customWidth="1"/>
    <col min="12615" max="12615" width="5.28515625" style="18" customWidth="1"/>
    <col min="12616" max="12616" width="9.7109375" style="18" bestFit="1" customWidth="1"/>
    <col min="12617" max="12617" width="9.5703125" style="18" bestFit="1" customWidth="1"/>
    <col min="12618" max="12618" width="5.42578125" style="18" customWidth="1"/>
    <col min="12619" max="12619" width="9.7109375" style="18" bestFit="1" customWidth="1"/>
    <col min="12620" max="12620" width="9.5703125" style="18" bestFit="1" customWidth="1"/>
    <col min="12621" max="12621" width="6.140625" style="18" customWidth="1"/>
    <col min="12622" max="12622" width="8.5703125" style="18" customWidth="1"/>
    <col min="12623" max="12623" width="7.42578125" style="18" customWidth="1"/>
    <col min="12624" max="12800" width="9.140625" style="18"/>
    <col min="12801" max="12801" width="3.28515625" style="18" customWidth="1"/>
    <col min="12802" max="12802" width="5.140625" style="18" customWidth="1"/>
    <col min="12803" max="12803" width="6.85546875" style="18" customWidth="1"/>
    <col min="12804" max="12804" width="6" style="18" customWidth="1"/>
    <col min="12805" max="12805" width="3" style="18" customWidth="1"/>
    <col min="12806" max="12806" width="5.140625" style="18" customWidth="1"/>
    <col min="12807" max="12807" width="3.85546875" style="18" customWidth="1"/>
    <col min="12808" max="12808" width="5.140625" style="18" customWidth="1"/>
    <col min="12809" max="12809" width="8.42578125" style="18" customWidth="1"/>
    <col min="12810" max="12810" width="8.7109375" style="18" customWidth="1"/>
    <col min="12811" max="12811" width="6" style="18" customWidth="1"/>
    <col min="12812" max="12812" width="7.85546875" style="18" customWidth="1"/>
    <col min="12813" max="12813" width="7" style="18" customWidth="1"/>
    <col min="12814" max="12814" width="6.85546875" style="18" customWidth="1"/>
    <col min="12815" max="12815" width="7.42578125" style="18" customWidth="1"/>
    <col min="12816" max="12816" width="7.140625" style="18" customWidth="1"/>
    <col min="12817" max="12817" width="5.7109375" style="18" customWidth="1"/>
    <col min="12818" max="12819" width="8.7109375" style="18" customWidth="1"/>
    <col min="12820" max="12820" width="6.28515625" style="18" customWidth="1"/>
    <col min="12821" max="12821" width="8.140625" style="18" customWidth="1"/>
    <col min="12822" max="12822" width="7.85546875" style="18" customWidth="1"/>
    <col min="12823" max="12823" width="5.28515625" style="18" customWidth="1"/>
    <col min="12824" max="12824" width="8.28515625" style="18" customWidth="1"/>
    <col min="12825" max="12825" width="7.85546875" style="18" customWidth="1"/>
    <col min="12826" max="12826" width="6" style="18" customWidth="1"/>
    <col min="12827" max="12827" width="8" style="18" customWidth="1"/>
    <col min="12828" max="12828" width="8.140625" style="18" customWidth="1"/>
    <col min="12829" max="12829" width="6" style="18" customWidth="1"/>
    <col min="12830" max="12830" width="7.140625" style="18" customWidth="1"/>
    <col min="12831" max="12831" width="7.5703125" style="18" customWidth="1"/>
    <col min="12832" max="12832" width="6.28515625" style="18" customWidth="1"/>
    <col min="12833" max="12833" width="8.28515625" style="18" customWidth="1"/>
    <col min="12834" max="12834" width="7.5703125" style="18" customWidth="1"/>
    <col min="12835" max="12835" width="5.7109375" style="18" customWidth="1"/>
    <col min="12836" max="12837" width="7.7109375" style="18" customWidth="1"/>
    <col min="12838" max="12838" width="5.7109375" style="18" customWidth="1"/>
    <col min="12839" max="12839" width="8.140625" style="18" customWidth="1"/>
    <col min="12840" max="12840" width="7.85546875" style="18" customWidth="1"/>
    <col min="12841" max="12841" width="5.7109375" style="18" customWidth="1"/>
    <col min="12842" max="12842" width="8.85546875" style="18" customWidth="1"/>
    <col min="12843" max="12843" width="8.5703125" style="18" customWidth="1"/>
    <col min="12844" max="12844" width="6.5703125" style="18" customWidth="1"/>
    <col min="12845" max="12845" width="9.28515625" style="18" customWidth="1"/>
    <col min="12846" max="12846" width="7" style="18" customWidth="1"/>
    <col min="12847" max="12847" width="5.85546875" style="18" customWidth="1"/>
    <col min="12848" max="12849" width="8.28515625" style="18" customWidth="1"/>
    <col min="12850" max="12850" width="5.5703125" style="18" customWidth="1"/>
    <col min="12851" max="12851" width="8.85546875" style="18" customWidth="1"/>
    <col min="12852" max="12852" width="8.28515625" style="18" customWidth="1"/>
    <col min="12853" max="12853" width="5" style="18" customWidth="1"/>
    <col min="12854" max="12854" width="10" style="18" customWidth="1"/>
    <col min="12855" max="12855" width="7.7109375" style="18" customWidth="1"/>
    <col min="12856" max="12856" width="5.5703125" style="18" customWidth="1"/>
    <col min="12857" max="12857" width="8.140625" style="18" customWidth="1"/>
    <col min="12858" max="12858" width="8.42578125" style="18" customWidth="1"/>
    <col min="12859" max="12859" width="5.140625" style="18" customWidth="1"/>
    <col min="12860" max="12860" width="8.85546875" style="18" customWidth="1"/>
    <col min="12861" max="12861" width="7.5703125" style="18" customWidth="1"/>
    <col min="12862" max="12862" width="4.85546875" style="18" customWidth="1"/>
    <col min="12863" max="12863" width="9.7109375" style="18" customWidth="1"/>
    <col min="12864" max="12864" width="7.42578125" style="18" customWidth="1"/>
    <col min="12865" max="12865" width="5.5703125" style="18" customWidth="1"/>
    <col min="12866" max="12866" width="7.7109375" style="18" customWidth="1"/>
    <col min="12867" max="12867" width="7" style="18" customWidth="1"/>
    <col min="12868" max="12868" width="5.28515625" style="18" customWidth="1"/>
    <col min="12869" max="12869" width="9.28515625" style="18" customWidth="1"/>
    <col min="12870" max="12870" width="9.5703125" style="18" bestFit="1" customWidth="1"/>
    <col min="12871" max="12871" width="5.28515625" style="18" customWidth="1"/>
    <col min="12872" max="12872" width="9.7109375" style="18" bestFit="1" customWidth="1"/>
    <col min="12873" max="12873" width="9.5703125" style="18" bestFit="1" customWidth="1"/>
    <col min="12874" max="12874" width="5.42578125" style="18" customWidth="1"/>
    <col min="12875" max="12875" width="9.7109375" style="18" bestFit="1" customWidth="1"/>
    <col min="12876" max="12876" width="9.5703125" style="18" bestFit="1" customWidth="1"/>
    <col min="12877" max="12877" width="6.140625" style="18" customWidth="1"/>
    <col min="12878" max="12878" width="8.5703125" style="18" customWidth="1"/>
    <col min="12879" max="12879" width="7.42578125" style="18" customWidth="1"/>
    <col min="12880" max="13056" width="9.140625" style="18"/>
    <col min="13057" max="13057" width="3.28515625" style="18" customWidth="1"/>
    <col min="13058" max="13058" width="5.140625" style="18" customWidth="1"/>
    <col min="13059" max="13059" width="6.85546875" style="18" customWidth="1"/>
    <col min="13060" max="13060" width="6" style="18" customWidth="1"/>
    <col min="13061" max="13061" width="3" style="18" customWidth="1"/>
    <col min="13062" max="13062" width="5.140625" style="18" customWidth="1"/>
    <col min="13063" max="13063" width="3.85546875" style="18" customWidth="1"/>
    <col min="13064" max="13064" width="5.140625" style="18" customWidth="1"/>
    <col min="13065" max="13065" width="8.42578125" style="18" customWidth="1"/>
    <col min="13066" max="13066" width="8.7109375" style="18" customWidth="1"/>
    <col min="13067" max="13067" width="6" style="18" customWidth="1"/>
    <col min="13068" max="13068" width="7.85546875" style="18" customWidth="1"/>
    <col min="13069" max="13069" width="7" style="18" customWidth="1"/>
    <col min="13070" max="13070" width="6.85546875" style="18" customWidth="1"/>
    <col min="13071" max="13071" width="7.42578125" style="18" customWidth="1"/>
    <col min="13072" max="13072" width="7.140625" style="18" customWidth="1"/>
    <col min="13073" max="13073" width="5.7109375" style="18" customWidth="1"/>
    <col min="13074" max="13075" width="8.7109375" style="18" customWidth="1"/>
    <col min="13076" max="13076" width="6.28515625" style="18" customWidth="1"/>
    <col min="13077" max="13077" width="8.140625" style="18" customWidth="1"/>
    <col min="13078" max="13078" width="7.85546875" style="18" customWidth="1"/>
    <col min="13079" max="13079" width="5.28515625" style="18" customWidth="1"/>
    <col min="13080" max="13080" width="8.28515625" style="18" customWidth="1"/>
    <col min="13081" max="13081" width="7.85546875" style="18" customWidth="1"/>
    <col min="13082" max="13082" width="6" style="18" customWidth="1"/>
    <col min="13083" max="13083" width="8" style="18" customWidth="1"/>
    <col min="13084" max="13084" width="8.140625" style="18" customWidth="1"/>
    <col min="13085" max="13085" width="6" style="18" customWidth="1"/>
    <col min="13086" max="13086" width="7.140625" style="18" customWidth="1"/>
    <col min="13087" max="13087" width="7.5703125" style="18" customWidth="1"/>
    <col min="13088" max="13088" width="6.28515625" style="18" customWidth="1"/>
    <col min="13089" max="13089" width="8.28515625" style="18" customWidth="1"/>
    <col min="13090" max="13090" width="7.5703125" style="18" customWidth="1"/>
    <col min="13091" max="13091" width="5.7109375" style="18" customWidth="1"/>
    <col min="13092" max="13093" width="7.7109375" style="18" customWidth="1"/>
    <col min="13094" max="13094" width="5.7109375" style="18" customWidth="1"/>
    <col min="13095" max="13095" width="8.140625" style="18" customWidth="1"/>
    <col min="13096" max="13096" width="7.85546875" style="18" customWidth="1"/>
    <col min="13097" max="13097" width="5.7109375" style="18" customWidth="1"/>
    <col min="13098" max="13098" width="8.85546875" style="18" customWidth="1"/>
    <col min="13099" max="13099" width="8.5703125" style="18" customWidth="1"/>
    <col min="13100" max="13100" width="6.5703125" style="18" customWidth="1"/>
    <col min="13101" max="13101" width="9.28515625" style="18" customWidth="1"/>
    <col min="13102" max="13102" width="7" style="18" customWidth="1"/>
    <col min="13103" max="13103" width="5.85546875" style="18" customWidth="1"/>
    <col min="13104" max="13105" width="8.28515625" style="18" customWidth="1"/>
    <col min="13106" max="13106" width="5.5703125" style="18" customWidth="1"/>
    <col min="13107" max="13107" width="8.85546875" style="18" customWidth="1"/>
    <col min="13108" max="13108" width="8.28515625" style="18" customWidth="1"/>
    <col min="13109" max="13109" width="5" style="18" customWidth="1"/>
    <col min="13110" max="13110" width="10" style="18" customWidth="1"/>
    <col min="13111" max="13111" width="7.7109375" style="18" customWidth="1"/>
    <col min="13112" max="13112" width="5.5703125" style="18" customWidth="1"/>
    <col min="13113" max="13113" width="8.140625" style="18" customWidth="1"/>
    <col min="13114" max="13114" width="8.42578125" style="18" customWidth="1"/>
    <col min="13115" max="13115" width="5.140625" style="18" customWidth="1"/>
    <col min="13116" max="13116" width="8.85546875" style="18" customWidth="1"/>
    <col min="13117" max="13117" width="7.5703125" style="18" customWidth="1"/>
    <col min="13118" max="13118" width="4.85546875" style="18" customWidth="1"/>
    <col min="13119" max="13119" width="9.7109375" style="18" customWidth="1"/>
    <col min="13120" max="13120" width="7.42578125" style="18" customWidth="1"/>
    <col min="13121" max="13121" width="5.5703125" style="18" customWidth="1"/>
    <col min="13122" max="13122" width="7.7109375" style="18" customWidth="1"/>
    <col min="13123" max="13123" width="7" style="18" customWidth="1"/>
    <col min="13124" max="13124" width="5.28515625" style="18" customWidth="1"/>
    <col min="13125" max="13125" width="9.28515625" style="18" customWidth="1"/>
    <col min="13126" max="13126" width="9.5703125" style="18" bestFit="1" customWidth="1"/>
    <col min="13127" max="13127" width="5.28515625" style="18" customWidth="1"/>
    <col min="13128" max="13128" width="9.7109375" style="18" bestFit="1" customWidth="1"/>
    <col min="13129" max="13129" width="9.5703125" style="18" bestFit="1" customWidth="1"/>
    <col min="13130" max="13130" width="5.42578125" style="18" customWidth="1"/>
    <col min="13131" max="13131" width="9.7109375" style="18" bestFit="1" customWidth="1"/>
    <col min="13132" max="13132" width="9.5703125" style="18" bestFit="1" customWidth="1"/>
    <col min="13133" max="13133" width="6.140625" style="18" customWidth="1"/>
    <col min="13134" max="13134" width="8.5703125" style="18" customWidth="1"/>
    <col min="13135" max="13135" width="7.42578125" style="18" customWidth="1"/>
    <col min="13136" max="13312" width="9.140625" style="18"/>
    <col min="13313" max="13313" width="3.28515625" style="18" customWidth="1"/>
    <col min="13314" max="13314" width="5.140625" style="18" customWidth="1"/>
    <col min="13315" max="13315" width="6.85546875" style="18" customWidth="1"/>
    <col min="13316" max="13316" width="6" style="18" customWidth="1"/>
    <col min="13317" max="13317" width="3" style="18" customWidth="1"/>
    <col min="13318" max="13318" width="5.140625" style="18" customWidth="1"/>
    <col min="13319" max="13319" width="3.85546875" style="18" customWidth="1"/>
    <col min="13320" max="13320" width="5.140625" style="18" customWidth="1"/>
    <col min="13321" max="13321" width="8.42578125" style="18" customWidth="1"/>
    <col min="13322" max="13322" width="8.7109375" style="18" customWidth="1"/>
    <col min="13323" max="13323" width="6" style="18" customWidth="1"/>
    <col min="13324" max="13324" width="7.85546875" style="18" customWidth="1"/>
    <col min="13325" max="13325" width="7" style="18" customWidth="1"/>
    <col min="13326" max="13326" width="6.85546875" style="18" customWidth="1"/>
    <col min="13327" max="13327" width="7.42578125" style="18" customWidth="1"/>
    <col min="13328" max="13328" width="7.140625" style="18" customWidth="1"/>
    <col min="13329" max="13329" width="5.7109375" style="18" customWidth="1"/>
    <col min="13330" max="13331" width="8.7109375" style="18" customWidth="1"/>
    <col min="13332" max="13332" width="6.28515625" style="18" customWidth="1"/>
    <col min="13333" max="13333" width="8.140625" style="18" customWidth="1"/>
    <col min="13334" max="13334" width="7.85546875" style="18" customWidth="1"/>
    <col min="13335" max="13335" width="5.28515625" style="18" customWidth="1"/>
    <col min="13336" max="13336" width="8.28515625" style="18" customWidth="1"/>
    <col min="13337" max="13337" width="7.85546875" style="18" customWidth="1"/>
    <col min="13338" max="13338" width="6" style="18" customWidth="1"/>
    <col min="13339" max="13339" width="8" style="18" customWidth="1"/>
    <col min="13340" max="13340" width="8.140625" style="18" customWidth="1"/>
    <col min="13341" max="13341" width="6" style="18" customWidth="1"/>
    <col min="13342" max="13342" width="7.140625" style="18" customWidth="1"/>
    <col min="13343" max="13343" width="7.5703125" style="18" customWidth="1"/>
    <col min="13344" max="13344" width="6.28515625" style="18" customWidth="1"/>
    <col min="13345" max="13345" width="8.28515625" style="18" customWidth="1"/>
    <col min="13346" max="13346" width="7.5703125" style="18" customWidth="1"/>
    <col min="13347" max="13347" width="5.7109375" style="18" customWidth="1"/>
    <col min="13348" max="13349" width="7.7109375" style="18" customWidth="1"/>
    <col min="13350" max="13350" width="5.7109375" style="18" customWidth="1"/>
    <col min="13351" max="13351" width="8.140625" style="18" customWidth="1"/>
    <col min="13352" max="13352" width="7.85546875" style="18" customWidth="1"/>
    <col min="13353" max="13353" width="5.7109375" style="18" customWidth="1"/>
    <col min="13354" max="13354" width="8.85546875" style="18" customWidth="1"/>
    <col min="13355" max="13355" width="8.5703125" style="18" customWidth="1"/>
    <col min="13356" max="13356" width="6.5703125" style="18" customWidth="1"/>
    <col min="13357" max="13357" width="9.28515625" style="18" customWidth="1"/>
    <col min="13358" max="13358" width="7" style="18" customWidth="1"/>
    <col min="13359" max="13359" width="5.85546875" style="18" customWidth="1"/>
    <col min="13360" max="13361" width="8.28515625" style="18" customWidth="1"/>
    <col min="13362" max="13362" width="5.5703125" style="18" customWidth="1"/>
    <col min="13363" max="13363" width="8.85546875" style="18" customWidth="1"/>
    <col min="13364" max="13364" width="8.28515625" style="18" customWidth="1"/>
    <col min="13365" max="13365" width="5" style="18" customWidth="1"/>
    <col min="13366" max="13366" width="10" style="18" customWidth="1"/>
    <col min="13367" max="13367" width="7.7109375" style="18" customWidth="1"/>
    <col min="13368" max="13368" width="5.5703125" style="18" customWidth="1"/>
    <col min="13369" max="13369" width="8.140625" style="18" customWidth="1"/>
    <col min="13370" max="13370" width="8.42578125" style="18" customWidth="1"/>
    <col min="13371" max="13371" width="5.140625" style="18" customWidth="1"/>
    <col min="13372" max="13372" width="8.85546875" style="18" customWidth="1"/>
    <col min="13373" max="13373" width="7.5703125" style="18" customWidth="1"/>
    <col min="13374" max="13374" width="4.85546875" style="18" customWidth="1"/>
    <col min="13375" max="13375" width="9.7109375" style="18" customWidth="1"/>
    <col min="13376" max="13376" width="7.42578125" style="18" customWidth="1"/>
    <col min="13377" max="13377" width="5.5703125" style="18" customWidth="1"/>
    <col min="13378" max="13378" width="7.7109375" style="18" customWidth="1"/>
    <col min="13379" max="13379" width="7" style="18" customWidth="1"/>
    <col min="13380" max="13380" width="5.28515625" style="18" customWidth="1"/>
    <col min="13381" max="13381" width="9.28515625" style="18" customWidth="1"/>
    <col min="13382" max="13382" width="9.5703125" style="18" bestFit="1" customWidth="1"/>
    <col min="13383" max="13383" width="5.28515625" style="18" customWidth="1"/>
    <col min="13384" max="13384" width="9.7109375" style="18" bestFit="1" customWidth="1"/>
    <col min="13385" max="13385" width="9.5703125" style="18" bestFit="1" customWidth="1"/>
    <col min="13386" max="13386" width="5.42578125" style="18" customWidth="1"/>
    <col min="13387" max="13387" width="9.7109375" style="18" bestFit="1" customWidth="1"/>
    <col min="13388" max="13388" width="9.5703125" style="18" bestFit="1" customWidth="1"/>
    <col min="13389" max="13389" width="6.140625" style="18" customWidth="1"/>
    <col min="13390" max="13390" width="8.5703125" style="18" customWidth="1"/>
    <col min="13391" max="13391" width="7.42578125" style="18" customWidth="1"/>
    <col min="13392" max="13568" width="9.140625" style="18"/>
    <col min="13569" max="13569" width="3.28515625" style="18" customWidth="1"/>
    <col min="13570" max="13570" width="5.140625" style="18" customWidth="1"/>
    <col min="13571" max="13571" width="6.85546875" style="18" customWidth="1"/>
    <col min="13572" max="13572" width="6" style="18" customWidth="1"/>
    <col min="13573" max="13573" width="3" style="18" customWidth="1"/>
    <col min="13574" max="13574" width="5.140625" style="18" customWidth="1"/>
    <col min="13575" max="13575" width="3.85546875" style="18" customWidth="1"/>
    <col min="13576" max="13576" width="5.140625" style="18" customWidth="1"/>
    <col min="13577" max="13577" width="8.42578125" style="18" customWidth="1"/>
    <col min="13578" max="13578" width="8.7109375" style="18" customWidth="1"/>
    <col min="13579" max="13579" width="6" style="18" customWidth="1"/>
    <col min="13580" max="13580" width="7.85546875" style="18" customWidth="1"/>
    <col min="13581" max="13581" width="7" style="18" customWidth="1"/>
    <col min="13582" max="13582" width="6.85546875" style="18" customWidth="1"/>
    <col min="13583" max="13583" width="7.42578125" style="18" customWidth="1"/>
    <col min="13584" max="13584" width="7.140625" style="18" customWidth="1"/>
    <col min="13585" max="13585" width="5.7109375" style="18" customWidth="1"/>
    <col min="13586" max="13587" width="8.7109375" style="18" customWidth="1"/>
    <col min="13588" max="13588" width="6.28515625" style="18" customWidth="1"/>
    <col min="13589" max="13589" width="8.140625" style="18" customWidth="1"/>
    <col min="13590" max="13590" width="7.85546875" style="18" customWidth="1"/>
    <col min="13591" max="13591" width="5.28515625" style="18" customWidth="1"/>
    <col min="13592" max="13592" width="8.28515625" style="18" customWidth="1"/>
    <col min="13593" max="13593" width="7.85546875" style="18" customWidth="1"/>
    <col min="13594" max="13594" width="6" style="18" customWidth="1"/>
    <col min="13595" max="13595" width="8" style="18" customWidth="1"/>
    <col min="13596" max="13596" width="8.140625" style="18" customWidth="1"/>
    <col min="13597" max="13597" width="6" style="18" customWidth="1"/>
    <col min="13598" max="13598" width="7.140625" style="18" customWidth="1"/>
    <col min="13599" max="13599" width="7.5703125" style="18" customWidth="1"/>
    <col min="13600" max="13600" width="6.28515625" style="18" customWidth="1"/>
    <col min="13601" max="13601" width="8.28515625" style="18" customWidth="1"/>
    <col min="13602" max="13602" width="7.5703125" style="18" customWidth="1"/>
    <col min="13603" max="13603" width="5.7109375" style="18" customWidth="1"/>
    <col min="13604" max="13605" width="7.7109375" style="18" customWidth="1"/>
    <col min="13606" max="13606" width="5.7109375" style="18" customWidth="1"/>
    <col min="13607" max="13607" width="8.140625" style="18" customWidth="1"/>
    <col min="13608" max="13608" width="7.85546875" style="18" customWidth="1"/>
    <col min="13609" max="13609" width="5.7109375" style="18" customWidth="1"/>
    <col min="13610" max="13610" width="8.85546875" style="18" customWidth="1"/>
    <col min="13611" max="13611" width="8.5703125" style="18" customWidth="1"/>
    <col min="13612" max="13612" width="6.5703125" style="18" customWidth="1"/>
    <col min="13613" max="13613" width="9.28515625" style="18" customWidth="1"/>
    <col min="13614" max="13614" width="7" style="18" customWidth="1"/>
    <col min="13615" max="13615" width="5.85546875" style="18" customWidth="1"/>
    <col min="13616" max="13617" width="8.28515625" style="18" customWidth="1"/>
    <col min="13618" max="13618" width="5.5703125" style="18" customWidth="1"/>
    <col min="13619" max="13619" width="8.85546875" style="18" customWidth="1"/>
    <col min="13620" max="13620" width="8.28515625" style="18" customWidth="1"/>
    <col min="13621" max="13621" width="5" style="18" customWidth="1"/>
    <col min="13622" max="13622" width="10" style="18" customWidth="1"/>
    <col min="13623" max="13623" width="7.7109375" style="18" customWidth="1"/>
    <col min="13624" max="13624" width="5.5703125" style="18" customWidth="1"/>
    <col min="13625" max="13625" width="8.140625" style="18" customWidth="1"/>
    <col min="13626" max="13626" width="8.42578125" style="18" customWidth="1"/>
    <col min="13627" max="13627" width="5.140625" style="18" customWidth="1"/>
    <col min="13628" max="13628" width="8.85546875" style="18" customWidth="1"/>
    <col min="13629" max="13629" width="7.5703125" style="18" customWidth="1"/>
    <col min="13630" max="13630" width="4.85546875" style="18" customWidth="1"/>
    <col min="13631" max="13631" width="9.7109375" style="18" customWidth="1"/>
    <col min="13632" max="13632" width="7.42578125" style="18" customWidth="1"/>
    <col min="13633" max="13633" width="5.5703125" style="18" customWidth="1"/>
    <col min="13634" max="13634" width="7.7109375" style="18" customWidth="1"/>
    <col min="13635" max="13635" width="7" style="18" customWidth="1"/>
    <col min="13636" max="13636" width="5.28515625" style="18" customWidth="1"/>
    <col min="13637" max="13637" width="9.28515625" style="18" customWidth="1"/>
    <col min="13638" max="13638" width="9.5703125" style="18" bestFit="1" customWidth="1"/>
    <col min="13639" max="13639" width="5.28515625" style="18" customWidth="1"/>
    <col min="13640" max="13640" width="9.7109375" style="18" bestFit="1" customWidth="1"/>
    <col min="13641" max="13641" width="9.5703125" style="18" bestFit="1" customWidth="1"/>
    <col min="13642" max="13642" width="5.42578125" style="18" customWidth="1"/>
    <col min="13643" max="13643" width="9.7109375" style="18" bestFit="1" customWidth="1"/>
    <col min="13644" max="13644" width="9.5703125" style="18" bestFit="1" customWidth="1"/>
    <col min="13645" max="13645" width="6.140625" style="18" customWidth="1"/>
    <col min="13646" max="13646" width="8.5703125" style="18" customWidth="1"/>
    <col min="13647" max="13647" width="7.42578125" style="18" customWidth="1"/>
    <col min="13648" max="13824" width="9.140625" style="18"/>
    <col min="13825" max="13825" width="3.28515625" style="18" customWidth="1"/>
    <col min="13826" max="13826" width="5.140625" style="18" customWidth="1"/>
    <col min="13827" max="13827" width="6.85546875" style="18" customWidth="1"/>
    <col min="13828" max="13828" width="6" style="18" customWidth="1"/>
    <col min="13829" max="13829" width="3" style="18" customWidth="1"/>
    <col min="13830" max="13830" width="5.140625" style="18" customWidth="1"/>
    <col min="13831" max="13831" width="3.85546875" style="18" customWidth="1"/>
    <col min="13832" max="13832" width="5.140625" style="18" customWidth="1"/>
    <col min="13833" max="13833" width="8.42578125" style="18" customWidth="1"/>
    <col min="13834" max="13834" width="8.7109375" style="18" customWidth="1"/>
    <col min="13835" max="13835" width="6" style="18" customWidth="1"/>
    <col min="13836" max="13836" width="7.85546875" style="18" customWidth="1"/>
    <col min="13837" max="13837" width="7" style="18" customWidth="1"/>
    <col min="13838" max="13838" width="6.85546875" style="18" customWidth="1"/>
    <col min="13839" max="13839" width="7.42578125" style="18" customWidth="1"/>
    <col min="13840" max="13840" width="7.140625" style="18" customWidth="1"/>
    <col min="13841" max="13841" width="5.7109375" style="18" customWidth="1"/>
    <col min="13842" max="13843" width="8.7109375" style="18" customWidth="1"/>
    <col min="13844" max="13844" width="6.28515625" style="18" customWidth="1"/>
    <col min="13845" max="13845" width="8.140625" style="18" customWidth="1"/>
    <col min="13846" max="13846" width="7.85546875" style="18" customWidth="1"/>
    <col min="13847" max="13847" width="5.28515625" style="18" customWidth="1"/>
    <col min="13848" max="13848" width="8.28515625" style="18" customWidth="1"/>
    <col min="13849" max="13849" width="7.85546875" style="18" customWidth="1"/>
    <col min="13850" max="13850" width="6" style="18" customWidth="1"/>
    <col min="13851" max="13851" width="8" style="18" customWidth="1"/>
    <col min="13852" max="13852" width="8.140625" style="18" customWidth="1"/>
    <col min="13853" max="13853" width="6" style="18" customWidth="1"/>
    <col min="13854" max="13854" width="7.140625" style="18" customWidth="1"/>
    <col min="13855" max="13855" width="7.5703125" style="18" customWidth="1"/>
    <col min="13856" max="13856" width="6.28515625" style="18" customWidth="1"/>
    <col min="13857" max="13857" width="8.28515625" style="18" customWidth="1"/>
    <col min="13858" max="13858" width="7.5703125" style="18" customWidth="1"/>
    <col min="13859" max="13859" width="5.7109375" style="18" customWidth="1"/>
    <col min="13860" max="13861" width="7.7109375" style="18" customWidth="1"/>
    <col min="13862" max="13862" width="5.7109375" style="18" customWidth="1"/>
    <col min="13863" max="13863" width="8.140625" style="18" customWidth="1"/>
    <col min="13864" max="13864" width="7.85546875" style="18" customWidth="1"/>
    <col min="13865" max="13865" width="5.7109375" style="18" customWidth="1"/>
    <col min="13866" max="13866" width="8.85546875" style="18" customWidth="1"/>
    <col min="13867" max="13867" width="8.5703125" style="18" customWidth="1"/>
    <col min="13868" max="13868" width="6.5703125" style="18" customWidth="1"/>
    <col min="13869" max="13869" width="9.28515625" style="18" customWidth="1"/>
    <col min="13870" max="13870" width="7" style="18" customWidth="1"/>
    <col min="13871" max="13871" width="5.85546875" style="18" customWidth="1"/>
    <col min="13872" max="13873" width="8.28515625" style="18" customWidth="1"/>
    <col min="13874" max="13874" width="5.5703125" style="18" customWidth="1"/>
    <col min="13875" max="13875" width="8.85546875" style="18" customWidth="1"/>
    <col min="13876" max="13876" width="8.28515625" style="18" customWidth="1"/>
    <col min="13877" max="13877" width="5" style="18" customWidth="1"/>
    <col min="13878" max="13878" width="10" style="18" customWidth="1"/>
    <col min="13879" max="13879" width="7.7109375" style="18" customWidth="1"/>
    <col min="13880" max="13880" width="5.5703125" style="18" customWidth="1"/>
    <col min="13881" max="13881" width="8.140625" style="18" customWidth="1"/>
    <col min="13882" max="13882" width="8.42578125" style="18" customWidth="1"/>
    <col min="13883" max="13883" width="5.140625" style="18" customWidth="1"/>
    <col min="13884" max="13884" width="8.85546875" style="18" customWidth="1"/>
    <col min="13885" max="13885" width="7.5703125" style="18" customWidth="1"/>
    <col min="13886" max="13886" width="4.85546875" style="18" customWidth="1"/>
    <col min="13887" max="13887" width="9.7109375" style="18" customWidth="1"/>
    <col min="13888" max="13888" width="7.42578125" style="18" customWidth="1"/>
    <col min="13889" max="13889" width="5.5703125" style="18" customWidth="1"/>
    <col min="13890" max="13890" width="7.7109375" style="18" customWidth="1"/>
    <col min="13891" max="13891" width="7" style="18" customWidth="1"/>
    <col min="13892" max="13892" width="5.28515625" style="18" customWidth="1"/>
    <col min="13893" max="13893" width="9.28515625" style="18" customWidth="1"/>
    <col min="13894" max="13894" width="9.5703125" style="18" bestFit="1" customWidth="1"/>
    <col min="13895" max="13895" width="5.28515625" style="18" customWidth="1"/>
    <col min="13896" max="13896" width="9.7109375" style="18" bestFit="1" customWidth="1"/>
    <col min="13897" max="13897" width="9.5703125" style="18" bestFit="1" customWidth="1"/>
    <col min="13898" max="13898" width="5.42578125" style="18" customWidth="1"/>
    <col min="13899" max="13899" width="9.7109375" style="18" bestFit="1" customWidth="1"/>
    <col min="13900" max="13900" width="9.5703125" style="18" bestFit="1" customWidth="1"/>
    <col min="13901" max="13901" width="6.140625" style="18" customWidth="1"/>
    <col min="13902" max="13902" width="8.5703125" style="18" customWidth="1"/>
    <col min="13903" max="13903" width="7.42578125" style="18" customWidth="1"/>
    <col min="13904" max="14080" width="9.140625" style="18"/>
    <col min="14081" max="14081" width="3.28515625" style="18" customWidth="1"/>
    <col min="14082" max="14082" width="5.140625" style="18" customWidth="1"/>
    <col min="14083" max="14083" width="6.85546875" style="18" customWidth="1"/>
    <col min="14084" max="14084" width="6" style="18" customWidth="1"/>
    <col min="14085" max="14085" width="3" style="18" customWidth="1"/>
    <col min="14086" max="14086" width="5.140625" style="18" customWidth="1"/>
    <col min="14087" max="14087" width="3.85546875" style="18" customWidth="1"/>
    <col min="14088" max="14088" width="5.140625" style="18" customWidth="1"/>
    <col min="14089" max="14089" width="8.42578125" style="18" customWidth="1"/>
    <col min="14090" max="14090" width="8.7109375" style="18" customWidth="1"/>
    <col min="14091" max="14091" width="6" style="18" customWidth="1"/>
    <col min="14092" max="14092" width="7.85546875" style="18" customWidth="1"/>
    <col min="14093" max="14093" width="7" style="18" customWidth="1"/>
    <col min="14094" max="14094" width="6.85546875" style="18" customWidth="1"/>
    <col min="14095" max="14095" width="7.42578125" style="18" customWidth="1"/>
    <col min="14096" max="14096" width="7.140625" style="18" customWidth="1"/>
    <col min="14097" max="14097" width="5.7109375" style="18" customWidth="1"/>
    <col min="14098" max="14099" width="8.7109375" style="18" customWidth="1"/>
    <col min="14100" max="14100" width="6.28515625" style="18" customWidth="1"/>
    <col min="14101" max="14101" width="8.140625" style="18" customWidth="1"/>
    <col min="14102" max="14102" width="7.85546875" style="18" customWidth="1"/>
    <col min="14103" max="14103" width="5.28515625" style="18" customWidth="1"/>
    <col min="14104" max="14104" width="8.28515625" style="18" customWidth="1"/>
    <col min="14105" max="14105" width="7.85546875" style="18" customWidth="1"/>
    <col min="14106" max="14106" width="6" style="18" customWidth="1"/>
    <col min="14107" max="14107" width="8" style="18" customWidth="1"/>
    <col min="14108" max="14108" width="8.140625" style="18" customWidth="1"/>
    <col min="14109" max="14109" width="6" style="18" customWidth="1"/>
    <col min="14110" max="14110" width="7.140625" style="18" customWidth="1"/>
    <col min="14111" max="14111" width="7.5703125" style="18" customWidth="1"/>
    <col min="14112" max="14112" width="6.28515625" style="18" customWidth="1"/>
    <col min="14113" max="14113" width="8.28515625" style="18" customWidth="1"/>
    <col min="14114" max="14114" width="7.5703125" style="18" customWidth="1"/>
    <col min="14115" max="14115" width="5.7109375" style="18" customWidth="1"/>
    <col min="14116" max="14117" width="7.7109375" style="18" customWidth="1"/>
    <col min="14118" max="14118" width="5.7109375" style="18" customWidth="1"/>
    <col min="14119" max="14119" width="8.140625" style="18" customWidth="1"/>
    <col min="14120" max="14120" width="7.85546875" style="18" customWidth="1"/>
    <col min="14121" max="14121" width="5.7109375" style="18" customWidth="1"/>
    <col min="14122" max="14122" width="8.85546875" style="18" customWidth="1"/>
    <col min="14123" max="14123" width="8.5703125" style="18" customWidth="1"/>
    <col min="14124" max="14124" width="6.5703125" style="18" customWidth="1"/>
    <col min="14125" max="14125" width="9.28515625" style="18" customWidth="1"/>
    <col min="14126" max="14126" width="7" style="18" customWidth="1"/>
    <col min="14127" max="14127" width="5.85546875" style="18" customWidth="1"/>
    <col min="14128" max="14129" width="8.28515625" style="18" customWidth="1"/>
    <col min="14130" max="14130" width="5.5703125" style="18" customWidth="1"/>
    <col min="14131" max="14131" width="8.85546875" style="18" customWidth="1"/>
    <col min="14132" max="14132" width="8.28515625" style="18" customWidth="1"/>
    <col min="14133" max="14133" width="5" style="18" customWidth="1"/>
    <col min="14134" max="14134" width="10" style="18" customWidth="1"/>
    <col min="14135" max="14135" width="7.7109375" style="18" customWidth="1"/>
    <col min="14136" max="14136" width="5.5703125" style="18" customWidth="1"/>
    <col min="14137" max="14137" width="8.140625" style="18" customWidth="1"/>
    <col min="14138" max="14138" width="8.42578125" style="18" customWidth="1"/>
    <col min="14139" max="14139" width="5.140625" style="18" customWidth="1"/>
    <col min="14140" max="14140" width="8.85546875" style="18" customWidth="1"/>
    <col min="14141" max="14141" width="7.5703125" style="18" customWidth="1"/>
    <col min="14142" max="14142" width="4.85546875" style="18" customWidth="1"/>
    <col min="14143" max="14143" width="9.7109375" style="18" customWidth="1"/>
    <col min="14144" max="14144" width="7.42578125" style="18" customWidth="1"/>
    <col min="14145" max="14145" width="5.5703125" style="18" customWidth="1"/>
    <col min="14146" max="14146" width="7.7109375" style="18" customWidth="1"/>
    <col min="14147" max="14147" width="7" style="18" customWidth="1"/>
    <col min="14148" max="14148" width="5.28515625" style="18" customWidth="1"/>
    <col min="14149" max="14149" width="9.28515625" style="18" customWidth="1"/>
    <col min="14150" max="14150" width="9.5703125" style="18" bestFit="1" customWidth="1"/>
    <col min="14151" max="14151" width="5.28515625" style="18" customWidth="1"/>
    <col min="14152" max="14152" width="9.7109375" style="18" bestFit="1" customWidth="1"/>
    <col min="14153" max="14153" width="9.5703125" style="18" bestFit="1" customWidth="1"/>
    <col min="14154" max="14154" width="5.42578125" style="18" customWidth="1"/>
    <col min="14155" max="14155" width="9.7109375" style="18" bestFit="1" customWidth="1"/>
    <col min="14156" max="14156" width="9.5703125" style="18" bestFit="1" customWidth="1"/>
    <col min="14157" max="14157" width="6.140625" style="18" customWidth="1"/>
    <col min="14158" max="14158" width="8.5703125" style="18" customWidth="1"/>
    <col min="14159" max="14159" width="7.42578125" style="18" customWidth="1"/>
    <col min="14160" max="14336" width="9.140625" style="18"/>
    <col min="14337" max="14337" width="3.28515625" style="18" customWidth="1"/>
    <col min="14338" max="14338" width="5.140625" style="18" customWidth="1"/>
    <col min="14339" max="14339" width="6.85546875" style="18" customWidth="1"/>
    <col min="14340" max="14340" width="6" style="18" customWidth="1"/>
    <col min="14341" max="14341" width="3" style="18" customWidth="1"/>
    <col min="14342" max="14342" width="5.140625" style="18" customWidth="1"/>
    <col min="14343" max="14343" width="3.85546875" style="18" customWidth="1"/>
    <col min="14344" max="14344" width="5.140625" style="18" customWidth="1"/>
    <col min="14345" max="14345" width="8.42578125" style="18" customWidth="1"/>
    <col min="14346" max="14346" width="8.7109375" style="18" customWidth="1"/>
    <col min="14347" max="14347" width="6" style="18" customWidth="1"/>
    <col min="14348" max="14348" width="7.85546875" style="18" customWidth="1"/>
    <col min="14349" max="14349" width="7" style="18" customWidth="1"/>
    <col min="14350" max="14350" width="6.85546875" style="18" customWidth="1"/>
    <col min="14351" max="14351" width="7.42578125" style="18" customWidth="1"/>
    <col min="14352" max="14352" width="7.140625" style="18" customWidth="1"/>
    <col min="14353" max="14353" width="5.7109375" style="18" customWidth="1"/>
    <col min="14354" max="14355" width="8.7109375" style="18" customWidth="1"/>
    <col min="14356" max="14356" width="6.28515625" style="18" customWidth="1"/>
    <col min="14357" max="14357" width="8.140625" style="18" customWidth="1"/>
    <col min="14358" max="14358" width="7.85546875" style="18" customWidth="1"/>
    <col min="14359" max="14359" width="5.28515625" style="18" customWidth="1"/>
    <col min="14360" max="14360" width="8.28515625" style="18" customWidth="1"/>
    <col min="14361" max="14361" width="7.85546875" style="18" customWidth="1"/>
    <col min="14362" max="14362" width="6" style="18" customWidth="1"/>
    <col min="14363" max="14363" width="8" style="18" customWidth="1"/>
    <col min="14364" max="14364" width="8.140625" style="18" customWidth="1"/>
    <col min="14365" max="14365" width="6" style="18" customWidth="1"/>
    <col min="14366" max="14366" width="7.140625" style="18" customWidth="1"/>
    <col min="14367" max="14367" width="7.5703125" style="18" customWidth="1"/>
    <col min="14368" max="14368" width="6.28515625" style="18" customWidth="1"/>
    <col min="14369" max="14369" width="8.28515625" style="18" customWidth="1"/>
    <col min="14370" max="14370" width="7.5703125" style="18" customWidth="1"/>
    <col min="14371" max="14371" width="5.7109375" style="18" customWidth="1"/>
    <col min="14372" max="14373" width="7.7109375" style="18" customWidth="1"/>
    <col min="14374" max="14374" width="5.7109375" style="18" customWidth="1"/>
    <col min="14375" max="14375" width="8.140625" style="18" customWidth="1"/>
    <col min="14376" max="14376" width="7.85546875" style="18" customWidth="1"/>
    <col min="14377" max="14377" width="5.7109375" style="18" customWidth="1"/>
    <col min="14378" max="14378" width="8.85546875" style="18" customWidth="1"/>
    <col min="14379" max="14379" width="8.5703125" style="18" customWidth="1"/>
    <col min="14380" max="14380" width="6.5703125" style="18" customWidth="1"/>
    <col min="14381" max="14381" width="9.28515625" style="18" customWidth="1"/>
    <col min="14382" max="14382" width="7" style="18" customWidth="1"/>
    <col min="14383" max="14383" width="5.85546875" style="18" customWidth="1"/>
    <col min="14384" max="14385" width="8.28515625" style="18" customWidth="1"/>
    <col min="14386" max="14386" width="5.5703125" style="18" customWidth="1"/>
    <col min="14387" max="14387" width="8.85546875" style="18" customWidth="1"/>
    <col min="14388" max="14388" width="8.28515625" style="18" customWidth="1"/>
    <col min="14389" max="14389" width="5" style="18" customWidth="1"/>
    <col min="14390" max="14390" width="10" style="18" customWidth="1"/>
    <col min="14391" max="14391" width="7.7109375" style="18" customWidth="1"/>
    <col min="14392" max="14392" width="5.5703125" style="18" customWidth="1"/>
    <col min="14393" max="14393" width="8.140625" style="18" customWidth="1"/>
    <col min="14394" max="14394" width="8.42578125" style="18" customWidth="1"/>
    <col min="14395" max="14395" width="5.140625" style="18" customWidth="1"/>
    <col min="14396" max="14396" width="8.85546875" style="18" customWidth="1"/>
    <col min="14397" max="14397" width="7.5703125" style="18" customWidth="1"/>
    <col min="14398" max="14398" width="4.85546875" style="18" customWidth="1"/>
    <col min="14399" max="14399" width="9.7109375" style="18" customWidth="1"/>
    <col min="14400" max="14400" width="7.42578125" style="18" customWidth="1"/>
    <col min="14401" max="14401" width="5.5703125" style="18" customWidth="1"/>
    <col min="14402" max="14402" width="7.7109375" style="18" customWidth="1"/>
    <col min="14403" max="14403" width="7" style="18" customWidth="1"/>
    <col min="14404" max="14404" width="5.28515625" style="18" customWidth="1"/>
    <col min="14405" max="14405" width="9.28515625" style="18" customWidth="1"/>
    <col min="14406" max="14406" width="9.5703125" style="18" bestFit="1" customWidth="1"/>
    <col min="14407" max="14407" width="5.28515625" style="18" customWidth="1"/>
    <col min="14408" max="14408" width="9.7109375" style="18" bestFit="1" customWidth="1"/>
    <col min="14409" max="14409" width="9.5703125" style="18" bestFit="1" customWidth="1"/>
    <col min="14410" max="14410" width="5.42578125" style="18" customWidth="1"/>
    <col min="14411" max="14411" width="9.7109375" style="18" bestFit="1" customWidth="1"/>
    <col min="14412" max="14412" width="9.5703125" style="18" bestFit="1" customWidth="1"/>
    <col min="14413" max="14413" width="6.140625" style="18" customWidth="1"/>
    <col min="14414" max="14414" width="8.5703125" style="18" customWidth="1"/>
    <col min="14415" max="14415" width="7.42578125" style="18" customWidth="1"/>
    <col min="14416" max="14592" width="9.140625" style="18"/>
    <col min="14593" max="14593" width="3.28515625" style="18" customWidth="1"/>
    <col min="14594" max="14594" width="5.140625" style="18" customWidth="1"/>
    <col min="14595" max="14595" width="6.85546875" style="18" customWidth="1"/>
    <col min="14596" max="14596" width="6" style="18" customWidth="1"/>
    <col min="14597" max="14597" width="3" style="18" customWidth="1"/>
    <col min="14598" max="14598" width="5.140625" style="18" customWidth="1"/>
    <col min="14599" max="14599" width="3.85546875" style="18" customWidth="1"/>
    <col min="14600" max="14600" width="5.140625" style="18" customWidth="1"/>
    <col min="14601" max="14601" width="8.42578125" style="18" customWidth="1"/>
    <col min="14602" max="14602" width="8.7109375" style="18" customWidth="1"/>
    <col min="14603" max="14603" width="6" style="18" customWidth="1"/>
    <col min="14604" max="14604" width="7.85546875" style="18" customWidth="1"/>
    <col min="14605" max="14605" width="7" style="18" customWidth="1"/>
    <col min="14606" max="14606" width="6.85546875" style="18" customWidth="1"/>
    <col min="14607" max="14607" width="7.42578125" style="18" customWidth="1"/>
    <col min="14608" max="14608" width="7.140625" style="18" customWidth="1"/>
    <col min="14609" max="14609" width="5.7109375" style="18" customWidth="1"/>
    <col min="14610" max="14611" width="8.7109375" style="18" customWidth="1"/>
    <col min="14612" max="14612" width="6.28515625" style="18" customWidth="1"/>
    <col min="14613" max="14613" width="8.140625" style="18" customWidth="1"/>
    <col min="14614" max="14614" width="7.85546875" style="18" customWidth="1"/>
    <col min="14615" max="14615" width="5.28515625" style="18" customWidth="1"/>
    <col min="14616" max="14616" width="8.28515625" style="18" customWidth="1"/>
    <col min="14617" max="14617" width="7.85546875" style="18" customWidth="1"/>
    <col min="14618" max="14618" width="6" style="18" customWidth="1"/>
    <col min="14619" max="14619" width="8" style="18" customWidth="1"/>
    <col min="14620" max="14620" width="8.140625" style="18" customWidth="1"/>
    <col min="14621" max="14621" width="6" style="18" customWidth="1"/>
    <col min="14622" max="14622" width="7.140625" style="18" customWidth="1"/>
    <col min="14623" max="14623" width="7.5703125" style="18" customWidth="1"/>
    <col min="14624" max="14624" width="6.28515625" style="18" customWidth="1"/>
    <col min="14625" max="14625" width="8.28515625" style="18" customWidth="1"/>
    <col min="14626" max="14626" width="7.5703125" style="18" customWidth="1"/>
    <col min="14627" max="14627" width="5.7109375" style="18" customWidth="1"/>
    <col min="14628" max="14629" width="7.7109375" style="18" customWidth="1"/>
    <col min="14630" max="14630" width="5.7109375" style="18" customWidth="1"/>
    <col min="14631" max="14631" width="8.140625" style="18" customWidth="1"/>
    <col min="14632" max="14632" width="7.85546875" style="18" customWidth="1"/>
    <col min="14633" max="14633" width="5.7109375" style="18" customWidth="1"/>
    <col min="14634" max="14634" width="8.85546875" style="18" customWidth="1"/>
    <col min="14635" max="14635" width="8.5703125" style="18" customWidth="1"/>
    <col min="14636" max="14636" width="6.5703125" style="18" customWidth="1"/>
    <col min="14637" max="14637" width="9.28515625" style="18" customWidth="1"/>
    <col min="14638" max="14638" width="7" style="18" customWidth="1"/>
    <col min="14639" max="14639" width="5.85546875" style="18" customWidth="1"/>
    <col min="14640" max="14641" width="8.28515625" style="18" customWidth="1"/>
    <col min="14642" max="14642" width="5.5703125" style="18" customWidth="1"/>
    <col min="14643" max="14643" width="8.85546875" style="18" customWidth="1"/>
    <col min="14644" max="14644" width="8.28515625" style="18" customWidth="1"/>
    <col min="14645" max="14645" width="5" style="18" customWidth="1"/>
    <col min="14646" max="14646" width="10" style="18" customWidth="1"/>
    <col min="14647" max="14647" width="7.7109375" style="18" customWidth="1"/>
    <col min="14648" max="14648" width="5.5703125" style="18" customWidth="1"/>
    <col min="14649" max="14649" width="8.140625" style="18" customWidth="1"/>
    <col min="14650" max="14650" width="8.42578125" style="18" customWidth="1"/>
    <col min="14651" max="14651" width="5.140625" style="18" customWidth="1"/>
    <col min="14652" max="14652" width="8.85546875" style="18" customWidth="1"/>
    <col min="14653" max="14653" width="7.5703125" style="18" customWidth="1"/>
    <col min="14654" max="14654" width="4.85546875" style="18" customWidth="1"/>
    <col min="14655" max="14655" width="9.7109375" style="18" customWidth="1"/>
    <col min="14656" max="14656" width="7.42578125" style="18" customWidth="1"/>
    <col min="14657" max="14657" width="5.5703125" style="18" customWidth="1"/>
    <col min="14658" max="14658" width="7.7109375" style="18" customWidth="1"/>
    <col min="14659" max="14659" width="7" style="18" customWidth="1"/>
    <col min="14660" max="14660" width="5.28515625" style="18" customWidth="1"/>
    <col min="14661" max="14661" width="9.28515625" style="18" customWidth="1"/>
    <col min="14662" max="14662" width="9.5703125" style="18" bestFit="1" customWidth="1"/>
    <col min="14663" max="14663" width="5.28515625" style="18" customWidth="1"/>
    <col min="14664" max="14664" width="9.7109375" style="18" bestFit="1" customWidth="1"/>
    <col min="14665" max="14665" width="9.5703125" style="18" bestFit="1" customWidth="1"/>
    <col min="14666" max="14666" width="5.42578125" style="18" customWidth="1"/>
    <col min="14667" max="14667" width="9.7109375" style="18" bestFit="1" customWidth="1"/>
    <col min="14668" max="14668" width="9.5703125" style="18" bestFit="1" customWidth="1"/>
    <col min="14669" max="14669" width="6.140625" style="18" customWidth="1"/>
    <col min="14670" max="14670" width="8.5703125" style="18" customWidth="1"/>
    <col min="14671" max="14671" width="7.42578125" style="18" customWidth="1"/>
    <col min="14672" max="14848" width="9.140625" style="18"/>
    <col min="14849" max="14849" width="3.28515625" style="18" customWidth="1"/>
    <col min="14850" max="14850" width="5.140625" style="18" customWidth="1"/>
    <col min="14851" max="14851" width="6.85546875" style="18" customWidth="1"/>
    <col min="14852" max="14852" width="6" style="18" customWidth="1"/>
    <col min="14853" max="14853" width="3" style="18" customWidth="1"/>
    <col min="14854" max="14854" width="5.140625" style="18" customWidth="1"/>
    <col min="14855" max="14855" width="3.85546875" style="18" customWidth="1"/>
    <col min="14856" max="14856" width="5.140625" style="18" customWidth="1"/>
    <col min="14857" max="14857" width="8.42578125" style="18" customWidth="1"/>
    <col min="14858" max="14858" width="8.7109375" style="18" customWidth="1"/>
    <col min="14859" max="14859" width="6" style="18" customWidth="1"/>
    <col min="14860" max="14860" width="7.85546875" style="18" customWidth="1"/>
    <col min="14861" max="14861" width="7" style="18" customWidth="1"/>
    <col min="14862" max="14862" width="6.85546875" style="18" customWidth="1"/>
    <col min="14863" max="14863" width="7.42578125" style="18" customWidth="1"/>
    <col min="14864" max="14864" width="7.140625" style="18" customWidth="1"/>
    <col min="14865" max="14865" width="5.7109375" style="18" customWidth="1"/>
    <col min="14866" max="14867" width="8.7109375" style="18" customWidth="1"/>
    <col min="14868" max="14868" width="6.28515625" style="18" customWidth="1"/>
    <col min="14869" max="14869" width="8.140625" style="18" customWidth="1"/>
    <col min="14870" max="14870" width="7.85546875" style="18" customWidth="1"/>
    <col min="14871" max="14871" width="5.28515625" style="18" customWidth="1"/>
    <col min="14872" max="14872" width="8.28515625" style="18" customWidth="1"/>
    <col min="14873" max="14873" width="7.85546875" style="18" customWidth="1"/>
    <col min="14874" max="14874" width="6" style="18" customWidth="1"/>
    <col min="14875" max="14875" width="8" style="18" customWidth="1"/>
    <col min="14876" max="14876" width="8.140625" style="18" customWidth="1"/>
    <col min="14877" max="14877" width="6" style="18" customWidth="1"/>
    <col min="14878" max="14878" width="7.140625" style="18" customWidth="1"/>
    <col min="14879" max="14879" width="7.5703125" style="18" customWidth="1"/>
    <col min="14880" max="14880" width="6.28515625" style="18" customWidth="1"/>
    <col min="14881" max="14881" width="8.28515625" style="18" customWidth="1"/>
    <col min="14882" max="14882" width="7.5703125" style="18" customWidth="1"/>
    <col min="14883" max="14883" width="5.7109375" style="18" customWidth="1"/>
    <col min="14884" max="14885" width="7.7109375" style="18" customWidth="1"/>
    <col min="14886" max="14886" width="5.7109375" style="18" customWidth="1"/>
    <col min="14887" max="14887" width="8.140625" style="18" customWidth="1"/>
    <col min="14888" max="14888" width="7.85546875" style="18" customWidth="1"/>
    <col min="14889" max="14889" width="5.7109375" style="18" customWidth="1"/>
    <col min="14890" max="14890" width="8.85546875" style="18" customWidth="1"/>
    <col min="14891" max="14891" width="8.5703125" style="18" customWidth="1"/>
    <col min="14892" max="14892" width="6.5703125" style="18" customWidth="1"/>
    <col min="14893" max="14893" width="9.28515625" style="18" customWidth="1"/>
    <col min="14894" max="14894" width="7" style="18" customWidth="1"/>
    <col min="14895" max="14895" width="5.85546875" style="18" customWidth="1"/>
    <col min="14896" max="14897" width="8.28515625" style="18" customWidth="1"/>
    <col min="14898" max="14898" width="5.5703125" style="18" customWidth="1"/>
    <col min="14899" max="14899" width="8.85546875" style="18" customWidth="1"/>
    <col min="14900" max="14900" width="8.28515625" style="18" customWidth="1"/>
    <col min="14901" max="14901" width="5" style="18" customWidth="1"/>
    <col min="14902" max="14902" width="10" style="18" customWidth="1"/>
    <col min="14903" max="14903" width="7.7109375" style="18" customWidth="1"/>
    <col min="14904" max="14904" width="5.5703125" style="18" customWidth="1"/>
    <col min="14905" max="14905" width="8.140625" style="18" customWidth="1"/>
    <col min="14906" max="14906" width="8.42578125" style="18" customWidth="1"/>
    <col min="14907" max="14907" width="5.140625" style="18" customWidth="1"/>
    <col min="14908" max="14908" width="8.85546875" style="18" customWidth="1"/>
    <col min="14909" max="14909" width="7.5703125" style="18" customWidth="1"/>
    <col min="14910" max="14910" width="4.85546875" style="18" customWidth="1"/>
    <col min="14911" max="14911" width="9.7109375" style="18" customWidth="1"/>
    <col min="14912" max="14912" width="7.42578125" style="18" customWidth="1"/>
    <col min="14913" max="14913" width="5.5703125" style="18" customWidth="1"/>
    <col min="14914" max="14914" width="7.7109375" style="18" customWidth="1"/>
    <col min="14915" max="14915" width="7" style="18" customWidth="1"/>
    <col min="14916" max="14916" width="5.28515625" style="18" customWidth="1"/>
    <col min="14917" max="14917" width="9.28515625" style="18" customWidth="1"/>
    <col min="14918" max="14918" width="9.5703125" style="18" bestFit="1" customWidth="1"/>
    <col min="14919" max="14919" width="5.28515625" style="18" customWidth="1"/>
    <col min="14920" max="14920" width="9.7109375" style="18" bestFit="1" customWidth="1"/>
    <col min="14921" max="14921" width="9.5703125" style="18" bestFit="1" customWidth="1"/>
    <col min="14922" max="14922" width="5.42578125" style="18" customWidth="1"/>
    <col min="14923" max="14923" width="9.7109375" style="18" bestFit="1" customWidth="1"/>
    <col min="14924" max="14924" width="9.5703125" style="18" bestFit="1" customWidth="1"/>
    <col min="14925" max="14925" width="6.140625" style="18" customWidth="1"/>
    <col min="14926" max="14926" width="8.5703125" style="18" customWidth="1"/>
    <col min="14927" max="14927" width="7.42578125" style="18" customWidth="1"/>
    <col min="14928" max="15104" width="9.140625" style="18"/>
    <col min="15105" max="15105" width="3.28515625" style="18" customWidth="1"/>
    <col min="15106" max="15106" width="5.140625" style="18" customWidth="1"/>
    <col min="15107" max="15107" width="6.85546875" style="18" customWidth="1"/>
    <col min="15108" max="15108" width="6" style="18" customWidth="1"/>
    <col min="15109" max="15109" width="3" style="18" customWidth="1"/>
    <col min="15110" max="15110" width="5.140625" style="18" customWidth="1"/>
    <col min="15111" max="15111" width="3.85546875" style="18" customWidth="1"/>
    <col min="15112" max="15112" width="5.140625" style="18" customWidth="1"/>
    <col min="15113" max="15113" width="8.42578125" style="18" customWidth="1"/>
    <col min="15114" max="15114" width="8.7109375" style="18" customWidth="1"/>
    <col min="15115" max="15115" width="6" style="18" customWidth="1"/>
    <col min="15116" max="15116" width="7.85546875" style="18" customWidth="1"/>
    <col min="15117" max="15117" width="7" style="18" customWidth="1"/>
    <col min="15118" max="15118" width="6.85546875" style="18" customWidth="1"/>
    <col min="15119" max="15119" width="7.42578125" style="18" customWidth="1"/>
    <col min="15120" max="15120" width="7.140625" style="18" customWidth="1"/>
    <col min="15121" max="15121" width="5.7109375" style="18" customWidth="1"/>
    <col min="15122" max="15123" width="8.7109375" style="18" customWidth="1"/>
    <col min="15124" max="15124" width="6.28515625" style="18" customWidth="1"/>
    <col min="15125" max="15125" width="8.140625" style="18" customWidth="1"/>
    <col min="15126" max="15126" width="7.85546875" style="18" customWidth="1"/>
    <col min="15127" max="15127" width="5.28515625" style="18" customWidth="1"/>
    <col min="15128" max="15128" width="8.28515625" style="18" customWidth="1"/>
    <col min="15129" max="15129" width="7.85546875" style="18" customWidth="1"/>
    <col min="15130" max="15130" width="6" style="18" customWidth="1"/>
    <col min="15131" max="15131" width="8" style="18" customWidth="1"/>
    <col min="15132" max="15132" width="8.140625" style="18" customWidth="1"/>
    <col min="15133" max="15133" width="6" style="18" customWidth="1"/>
    <col min="15134" max="15134" width="7.140625" style="18" customWidth="1"/>
    <col min="15135" max="15135" width="7.5703125" style="18" customWidth="1"/>
    <col min="15136" max="15136" width="6.28515625" style="18" customWidth="1"/>
    <col min="15137" max="15137" width="8.28515625" style="18" customWidth="1"/>
    <col min="15138" max="15138" width="7.5703125" style="18" customWidth="1"/>
    <col min="15139" max="15139" width="5.7109375" style="18" customWidth="1"/>
    <col min="15140" max="15141" width="7.7109375" style="18" customWidth="1"/>
    <col min="15142" max="15142" width="5.7109375" style="18" customWidth="1"/>
    <col min="15143" max="15143" width="8.140625" style="18" customWidth="1"/>
    <col min="15144" max="15144" width="7.85546875" style="18" customWidth="1"/>
    <col min="15145" max="15145" width="5.7109375" style="18" customWidth="1"/>
    <col min="15146" max="15146" width="8.85546875" style="18" customWidth="1"/>
    <col min="15147" max="15147" width="8.5703125" style="18" customWidth="1"/>
    <col min="15148" max="15148" width="6.5703125" style="18" customWidth="1"/>
    <col min="15149" max="15149" width="9.28515625" style="18" customWidth="1"/>
    <col min="15150" max="15150" width="7" style="18" customWidth="1"/>
    <col min="15151" max="15151" width="5.85546875" style="18" customWidth="1"/>
    <col min="15152" max="15153" width="8.28515625" style="18" customWidth="1"/>
    <col min="15154" max="15154" width="5.5703125" style="18" customWidth="1"/>
    <col min="15155" max="15155" width="8.85546875" style="18" customWidth="1"/>
    <col min="15156" max="15156" width="8.28515625" style="18" customWidth="1"/>
    <col min="15157" max="15157" width="5" style="18" customWidth="1"/>
    <col min="15158" max="15158" width="10" style="18" customWidth="1"/>
    <col min="15159" max="15159" width="7.7109375" style="18" customWidth="1"/>
    <col min="15160" max="15160" width="5.5703125" style="18" customWidth="1"/>
    <col min="15161" max="15161" width="8.140625" style="18" customWidth="1"/>
    <col min="15162" max="15162" width="8.42578125" style="18" customWidth="1"/>
    <col min="15163" max="15163" width="5.140625" style="18" customWidth="1"/>
    <col min="15164" max="15164" width="8.85546875" style="18" customWidth="1"/>
    <col min="15165" max="15165" width="7.5703125" style="18" customWidth="1"/>
    <col min="15166" max="15166" width="4.85546875" style="18" customWidth="1"/>
    <col min="15167" max="15167" width="9.7109375" style="18" customWidth="1"/>
    <col min="15168" max="15168" width="7.42578125" style="18" customWidth="1"/>
    <col min="15169" max="15169" width="5.5703125" style="18" customWidth="1"/>
    <col min="15170" max="15170" width="7.7109375" style="18" customWidth="1"/>
    <col min="15171" max="15171" width="7" style="18" customWidth="1"/>
    <col min="15172" max="15172" width="5.28515625" style="18" customWidth="1"/>
    <col min="15173" max="15173" width="9.28515625" style="18" customWidth="1"/>
    <col min="15174" max="15174" width="9.5703125" style="18" bestFit="1" customWidth="1"/>
    <col min="15175" max="15175" width="5.28515625" style="18" customWidth="1"/>
    <col min="15176" max="15176" width="9.7109375" style="18" bestFit="1" customWidth="1"/>
    <col min="15177" max="15177" width="9.5703125" style="18" bestFit="1" customWidth="1"/>
    <col min="15178" max="15178" width="5.42578125" style="18" customWidth="1"/>
    <col min="15179" max="15179" width="9.7109375" style="18" bestFit="1" customWidth="1"/>
    <col min="15180" max="15180" width="9.5703125" style="18" bestFit="1" customWidth="1"/>
    <col min="15181" max="15181" width="6.140625" style="18" customWidth="1"/>
    <col min="15182" max="15182" width="8.5703125" style="18" customWidth="1"/>
    <col min="15183" max="15183" width="7.42578125" style="18" customWidth="1"/>
    <col min="15184" max="15360" width="9.140625" style="18"/>
    <col min="15361" max="15361" width="3.28515625" style="18" customWidth="1"/>
    <col min="15362" max="15362" width="5.140625" style="18" customWidth="1"/>
    <col min="15363" max="15363" width="6.85546875" style="18" customWidth="1"/>
    <col min="15364" max="15364" width="6" style="18" customWidth="1"/>
    <col min="15365" max="15365" width="3" style="18" customWidth="1"/>
    <col min="15366" max="15366" width="5.140625" style="18" customWidth="1"/>
    <col min="15367" max="15367" width="3.85546875" style="18" customWidth="1"/>
    <col min="15368" max="15368" width="5.140625" style="18" customWidth="1"/>
    <col min="15369" max="15369" width="8.42578125" style="18" customWidth="1"/>
    <col min="15370" max="15370" width="8.7109375" style="18" customWidth="1"/>
    <col min="15371" max="15371" width="6" style="18" customWidth="1"/>
    <col min="15372" max="15372" width="7.85546875" style="18" customWidth="1"/>
    <col min="15373" max="15373" width="7" style="18" customWidth="1"/>
    <col min="15374" max="15374" width="6.85546875" style="18" customWidth="1"/>
    <col min="15375" max="15375" width="7.42578125" style="18" customWidth="1"/>
    <col min="15376" max="15376" width="7.140625" style="18" customWidth="1"/>
    <col min="15377" max="15377" width="5.7109375" style="18" customWidth="1"/>
    <col min="15378" max="15379" width="8.7109375" style="18" customWidth="1"/>
    <col min="15380" max="15380" width="6.28515625" style="18" customWidth="1"/>
    <col min="15381" max="15381" width="8.140625" style="18" customWidth="1"/>
    <col min="15382" max="15382" width="7.85546875" style="18" customWidth="1"/>
    <col min="15383" max="15383" width="5.28515625" style="18" customWidth="1"/>
    <col min="15384" max="15384" width="8.28515625" style="18" customWidth="1"/>
    <col min="15385" max="15385" width="7.85546875" style="18" customWidth="1"/>
    <col min="15386" max="15386" width="6" style="18" customWidth="1"/>
    <col min="15387" max="15387" width="8" style="18" customWidth="1"/>
    <col min="15388" max="15388" width="8.140625" style="18" customWidth="1"/>
    <col min="15389" max="15389" width="6" style="18" customWidth="1"/>
    <col min="15390" max="15390" width="7.140625" style="18" customWidth="1"/>
    <col min="15391" max="15391" width="7.5703125" style="18" customWidth="1"/>
    <col min="15392" max="15392" width="6.28515625" style="18" customWidth="1"/>
    <col min="15393" max="15393" width="8.28515625" style="18" customWidth="1"/>
    <col min="15394" max="15394" width="7.5703125" style="18" customWidth="1"/>
    <col min="15395" max="15395" width="5.7109375" style="18" customWidth="1"/>
    <col min="15396" max="15397" width="7.7109375" style="18" customWidth="1"/>
    <col min="15398" max="15398" width="5.7109375" style="18" customWidth="1"/>
    <col min="15399" max="15399" width="8.140625" style="18" customWidth="1"/>
    <col min="15400" max="15400" width="7.85546875" style="18" customWidth="1"/>
    <col min="15401" max="15401" width="5.7109375" style="18" customWidth="1"/>
    <col min="15402" max="15402" width="8.85546875" style="18" customWidth="1"/>
    <col min="15403" max="15403" width="8.5703125" style="18" customWidth="1"/>
    <col min="15404" max="15404" width="6.5703125" style="18" customWidth="1"/>
    <col min="15405" max="15405" width="9.28515625" style="18" customWidth="1"/>
    <col min="15406" max="15406" width="7" style="18" customWidth="1"/>
    <col min="15407" max="15407" width="5.85546875" style="18" customWidth="1"/>
    <col min="15408" max="15409" width="8.28515625" style="18" customWidth="1"/>
    <col min="15410" max="15410" width="5.5703125" style="18" customWidth="1"/>
    <col min="15411" max="15411" width="8.85546875" style="18" customWidth="1"/>
    <col min="15412" max="15412" width="8.28515625" style="18" customWidth="1"/>
    <col min="15413" max="15413" width="5" style="18" customWidth="1"/>
    <col min="15414" max="15414" width="10" style="18" customWidth="1"/>
    <col min="15415" max="15415" width="7.7109375" style="18" customWidth="1"/>
    <col min="15416" max="15416" width="5.5703125" style="18" customWidth="1"/>
    <col min="15417" max="15417" width="8.140625" style="18" customWidth="1"/>
    <col min="15418" max="15418" width="8.42578125" style="18" customWidth="1"/>
    <col min="15419" max="15419" width="5.140625" style="18" customWidth="1"/>
    <col min="15420" max="15420" width="8.85546875" style="18" customWidth="1"/>
    <col min="15421" max="15421" width="7.5703125" style="18" customWidth="1"/>
    <col min="15422" max="15422" width="4.85546875" style="18" customWidth="1"/>
    <col min="15423" max="15423" width="9.7109375" style="18" customWidth="1"/>
    <col min="15424" max="15424" width="7.42578125" style="18" customWidth="1"/>
    <col min="15425" max="15425" width="5.5703125" style="18" customWidth="1"/>
    <col min="15426" max="15426" width="7.7109375" style="18" customWidth="1"/>
    <col min="15427" max="15427" width="7" style="18" customWidth="1"/>
    <col min="15428" max="15428" width="5.28515625" style="18" customWidth="1"/>
    <col min="15429" max="15429" width="9.28515625" style="18" customWidth="1"/>
    <col min="15430" max="15430" width="9.5703125" style="18" bestFit="1" customWidth="1"/>
    <col min="15431" max="15431" width="5.28515625" style="18" customWidth="1"/>
    <col min="15432" max="15432" width="9.7109375" style="18" bestFit="1" customWidth="1"/>
    <col min="15433" max="15433" width="9.5703125" style="18" bestFit="1" customWidth="1"/>
    <col min="15434" max="15434" width="5.42578125" style="18" customWidth="1"/>
    <col min="15435" max="15435" width="9.7109375" style="18" bestFit="1" customWidth="1"/>
    <col min="15436" max="15436" width="9.5703125" style="18" bestFit="1" customWidth="1"/>
    <col min="15437" max="15437" width="6.140625" style="18" customWidth="1"/>
    <col min="15438" max="15438" width="8.5703125" style="18" customWidth="1"/>
    <col min="15439" max="15439" width="7.42578125" style="18" customWidth="1"/>
    <col min="15440" max="15616" width="9.140625" style="18"/>
    <col min="15617" max="15617" width="3.28515625" style="18" customWidth="1"/>
    <col min="15618" max="15618" width="5.140625" style="18" customWidth="1"/>
    <col min="15619" max="15619" width="6.85546875" style="18" customWidth="1"/>
    <col min="15620" max="15620" width="6" style="18" customWidth="1"/>
    <col min="15621" max="15621" width="3" style="18" customWidth="1"/>
    <col min="15622" max="15622" width="5.140625" style="18" customWidth="1"/>
    <col min="15623" max="15623" width="3.85546875" style="18" customWidth="1"/>
    <col min="15624" max="15624" width="5.140625" style="18" customWidth="1"/>
    <col min="15625" max="15625" width="8.42578125" style="18" customWidth="1"/>
    <col min="15626" max="15626" width="8.7109375" style="18" customWidth="1"/>
    <col min="15627" max="15627" width="6" style="18" customWidth="1"/>
    <col min="15628" max="15628" width="7.85546875" style="18" customWidth="1"/>
    <col min="15629" max="15629" width="7" style="18" customWidth="1"/>
    <col min="15630" max="15630" width="6.85546875" style="18" customWidth="1"/>
    <col min="15631" max="15631" width="7.42578125" style="18" customWidth="1"/>
    <col min="15632" max="15632" width="7.140625" style="18" customWidth="1"/>
    <col min="15633" max="15633" width="5.7109375" style="18" customWidth="1"/>
    <col min="15634" max="15635" width="8.7109375" style="18" customWidth="1"/>
    <col min="15636" max="15636" width="6.28515625" style="18" customWidth="1"/>
    <col min="15637" max="15637" width="8.140625" style="18" customWidth="1"/>
    <col min="15638" max="15638" width="7.85546875" style="18" customWidth="1"/>
    <col min="15639" max="15639" width="5.28515625" style="18" customWidth="1"/>
    <col min="15640" max="15640" width="8.28515625" style="18" customWidth="1"/>
    <col min="15641" max="15641" width="7.85546875" style="18" customWidth="1"/>
    <col min="15642" max="15642" width="6" style="18" customWidth="1"/>
    <col min="15643" max="15643" width="8" style="18" customWidth="1"/>
    <col min="15644" max="15644" width="8.140625" style="18" customWidth="1"/>
    <col min="15645" max="15645" width="6" style="18" customWidth="1"/>
    <col min="15646" max="15646" width="7.140625" style="18" customWidth="1"/>
    <col min="15647" max="15647" width="7.5703125" style="18" customWidth="1"/>
    <col min="15648" max="15648" width="6.28515625" style="18" customWidth="1"/>
    <col min="15649" max="15649" width="8.28515625" style="18" customWidth="1"/>
    <col min="15650" max="15650" width="7.5703125" style="18" customWidth="1"/>
    <col min="15651" max="15651" width="5.7109375" style="18" customWidth="1"/>
    <col min="15652" max="15653" width="7.7109375" style="18" customWidth="1"/>
    <col min="15654" max="15654" width="5.7109375" style="18" customWidth="1"/>
    <col min="15655" max="15655" width="8.140625" style="18" customWidth="1"/>
    <col min="15656" max="15656" width="7.85546875" style="18" customWidth="1"/>
    <col min="15657" max="15657" width="5.7109375" style="18" customWidth="1"/>
    <col min="15658" max="15658" width="8.85546875" style="18" customWidth="1"/>
    <col min="15659" max="15659" width="8.5703125" style="18" customWidth="1"/>
    <col min="15660" max="15660" width="6.5703125" style="18" customWidth="1"/>
    <col min="15661" max="15661" width="9.28515625" style="18" customWidth="1"/>
    <col min="15662" max="15662" width="7" style="18" customWidth="1"/>
    <col min="15663" max="15663" width="5.85546875" style="18" customWidth="1"/>
    <col min="15664" max="15665" width="8.28515625" style="18" customWidth="1"/>
    <col min="15666" max="15666" width="5.5703125" style="18" customWidth="1"/>
    <col min="15667" max="15667" width="8.85546875" style="18" customWidth="1"/>
    <col min="15668" max="15668" width="8.28515625" style="18" customWidth="1"/>
    <col min="15669" max="15669" width="5" style="18" customWidth="1"/>
    <col min="15670" max="15670" width="10" style="18" customWidth="1"/>
    <col min="15671" max="15671" width="7.7109375" style="18" customWidth="1"/>
    <col min="15672" max="15672" width="5.5703125" style="18" customWidth="1"/>
    <col min="15673" max="15673" width="8.140625" style="18" customWidth="1"/>
    <col min="15674" max="15674" width="8.42578125" style="18" customWidth="1"/>
    <col min="15675" max="15675" width="5.140625" style="18" customWidth="1"/>
    <col min="15676" max="15676" width="8.85546875" style="18" customWidth="1"/>
    <col min="15677" max="15677" width="7.5703125" style="18" customWidth="1"/>
    <col min="15678" max="15678" width="4.85546875" style="18" customWidth="1"/>
    <col min="15679" max="15679" width="9.7109375" style="18" customWidth="1"/>
    <col min="15680" max="15680" width="7.42578125" style="18" customWidth="1"/>
    <col min="15681" max="15681" width="5.5703125" style="18" customWidth="1"/>
    <col min="15682" max="15682" width="7.7109375" style="18" customWidth="1"/>
    <col min="15683" max="15683" width="7" style="18" customWidth="1"/>
    <col min="15684" max="15684" width="5.28515625" style="18" customWidth="1"/>
    <col min="15685" max="15685" width="9.28515625" style="18" customWidth="1"/>
    <col min="15686" max="15686" width="9.5703125" style="18" bestFit="1" customWidth="1"/>
    <col min="15687" max="15687" width="5.28515625" style="18" customWidth="1"/>
    <col min="15688" max="15688" width="9.7109375" style="18" bestFit="1" customWidth="1"/>
    <col min="15689" max="15689" width="9.5703125" style="18" bestFit="1" customWidth="1"/>
    <col min="15690" max="15690" width="5.42578125" style="18" customWidth="1"/>
    <col min="15691" max="15691" width="9.7109375" style="18" bestFit="1" customWidth="1"/>
    <col min="15692" max="15692" width="9.5703125" style="18" bestFit="1" customWidth="1"/>
    <col min="15693" max="15693" width="6.140625" style="18" customWidth="1"/>
    <col min="15694" max="15694" width="8.5703125" style="18" customWidth="1"/>
    <col min="15695" max="15695" width="7.42578125" style="18" customWidth="1"/>
    <col min="15696" max="15872" width="9.140625" style="18"/>
    <col min="15873" max="15873" width="3.28515625" style="18" customWidth="1"/>
    <col min="15874" max="15874" width="5.140625" style="18" customWidth="1"/>
    <col min="15875" max="15875" width="6.85546875" style="18" customWidth="1"/>
    <col min="15876" max="15876" width="6" style="18" customWidth="1"/>
    <col min="15877" max="15877" width="3" style="18" customWidth="1"/>
    <col min="15878" max="15878" width="5.140625" style="18" customWidth="1"/>
    <col min="15879" max="15879" width="3.85546875" style="18" customWidth="1"/>
    <col min="15880" max="15880" width="5.140625" style="18" customWidth="1"/>
    <col min="15881" max="15881" width="8.42578125" style="18" customWidth="1"/>
    <col min="15882" max="15882" width="8.7109375" style="18" customWidth="1"/>
    <col min="15883" max="15883" width="6" style="18" customWidth="1"/>
    <col min="15884" max="15884" width="7.85546875" style="18" customWidth="1"/>
    <col min="15885" max="15885" width="7" style="18" customWidth="1"/>
    <col min="15886" max="15886" width="6.85546875" style="18" customWidth="1"/>
    <col min="15887" max="15887" width="7.42578125" style="18" customWidth="1"/>
    <col min="15888" max="15888" width="7.140625" style="18" customWidth="1"/>
    <col min="15889" max="15889" width="5.7109375" style="18" customWidth="1"/>
    <col min="15890" max="15891" width="8.7109375" style="18" customWidth="1"/>
    <col min="15892" max="15892" width="6.28515625" style="18" customWidth="1"/>
    <col min="15893" max="15893" width="8.140625" style="18" customWidth="1"/>
    <col min="15894" max="15894" width="7.85546875" style="18" customWidth="1"/>
    <col min="15895" max="15895" width="5.28515625" style="18" customWidth="1"/>
    <col min="15896" max="15896" width="8.28515625" style="18" customWidth="1"/>
    <col min="15897" max="15897" width="7.85546875" style="18" customWidth="1"/>
    <col min="15898" max="15898" width="6" style="18" customWidth="1"/>
    <col min="15899" max="15899" width="8" style="18" customWidth="1"/>
    <col min="15900" max="15900" width="8.140625" style="18" customWidth="1"/>
    <col min="15901" max="15901" width="6" style="18" customWidth="1"/>
    <col min="15902" max="15902" width="7.140625" style="18" customWidth="1"/>
    <col min="15903" max="15903" width="7.5703125" style="18" customWidth="1"/>
    <col min="15904" max="15904" width="6.28515625" style="18" customWidth="1"/>
    <col min="15905" max="15905" width="8.28515625" style="18" customWidth="1"/>
    <col min="15906" max="15906" width="7.5703125" style="18" customWidth="1"/>
    <col min="15907" max="15907" width="5.7109375" style="18" customWidth="1"/>
    <col min="15908" max="15909" width="7.7109375" style="18" customWidth="1"/>
    <col min="15910" max="15910" width="5.7109375" style="18" customWidth="1"/>
    <col min="15911" max="15911" width="8.140625" style="18" customWidth="1"/>
    <col min="15912" max="15912" width="7.85546875" style="18" customWidth="1"/>
    <col min="15913" max="15913" width="5.7109375" style="18" customWidth="1"/>
    <col min="15914" max="15914" width="8.85546875" style="18" customWidth="1"/>
    <col min="15915" max="15915" width="8.5703125" style="18" customWidth="1"/>
    <col min="15916" max="15916" width="6.5703125" style="18" customWidth="1"/>
    <col min="15917" max="15917" width="9.28515625" style="18" customWidth="1"/>
    <col min="15918" max="15918" width="7" style="18" customWidth="1"/>
    <col min="15919" max="15919" width="5.85546875" style="18" customWidth="1"/>
    <col min="15920" max="15921" width="8.28515625" style="18" customWidth="1"/>
    <col min="15922" max="15922" width="5.5703125" style="18" customWidth="1"/>
    <col min="15923" max="15923" width="8.85546875" style="18" customWidth="1"/>
    <col min="15924" max="15924" width="8.28515625" style="18" customWidth="1"/>
    <col min="15925" max="15925" width="5" style="18" customWidth="1"/>
    <col min="15926" max="15926" width="10" style="18" customWidth="1"/>
    <col min="15927" max="15927" width="7.7109375" style="18" customWidth="1"/>
    <col min="15928" max="15928" width="5.5703125" style="18" customWidth="1"/>
    <col min="15929" max="15929" width="8.140625" style="18" customWidth="1"/>
    <col min="15930" max="15930" width="8.42578125" style="18" customWidth="1"/>
    <col min="15931" max="15931" width="5.140625" style="18" customWidth="1"/>
    <col min="15932" max="15932" width="8.85546875" style="18" customWidth="1"/>
    <col min="15933" max="15933" width="7.5703125" style="18" customWidth="1"/>
    <col min="15934" max="15934" width="4.85546875" style="18" customWidth="1"/>
    <col min="15935" max="15935" width="9.7109375" style="18" customWidth="1"/>
    <col min="15936" max="15936" width="7.42578125" style="18" customWidth="1"/>
    <col min="15937" max="15937" width="5.5703125" style="18" customWidth="1"/>
    <col min="15938" max="15938" width="7.7109375" style="18" customWidth="1"/>
    <col min="15939" max="15939" width="7" style="18" customWidth="1"/>
    <col min="15940" max="15940" width="5.28515625" style="18" customWidth="1"/>
    <col min="15941" max="15941" width="9.28515625" style="18" customWidth="1"/>
    <col min="15942" max="15942" width="9.5703125" style="18" bestFit="1" customWidth="1"/>
    <col min="15943" max="15943" width="5.28515625" style="18" customWidth="1"/>
    <col min="15944" max="15944" width="9.7109375" style="18" bestFit="1" customWidth="1"/>
    <col min="15945" max="15945" width="9.5703125" style="18" bestFit="1" customWidth="1"/>
    <col min="15946" max="15946" width="5.42578125" style="18" customWidth="1"/>
    <col min="15947" max="15947" width="9.7109375" style="18" bestFit="1" customWidth="1"/>
    <col min="15948" max="15948" width="9.5703125" style="18" bestFit="1" customWidth="1"/>
    <col min="15949" max="15949" width="6.140625" style="18" customWidth="1"/>
    <col min="15950" max="15950" width="8.5703125" style="18" customWidth="1"/>
    <col min="15951" max="15951" width="7.42578125" style="18" customWidth="1"/>
    <col min="15952" max="16128" width="9.140625" style="18"/>
    <col min="16129" max="16129" width="3.28515625" style="18" customWidth="1"/>
    <col min="16130" max="16130" width="5.140625" style="18" customWidth="1"/>
    <col min="16131" max="16131" width="6.85546875" style="18" customWidth="1"/>
    <col min="16132" max="16132" width="6" style="18" customWidth="1"/>
    <col min="16133" max="16133" width="3" style="18" customWidth="1"/>
    <col min="16134" max="16134" width="5.140625" style="18" customWidth="1"/>
    <col min="16135" max="16135" width="3.85546875" style="18" customWidth="1"/>
    <col min="16136" max="16136" width="5.140625" style="18" customWidth="1"/>
    <col min="16137" max="16137" width="8.42578125" style="18" customWidth="1"/>
    <col min="16138" max="16138" width="8.7109375" style="18" customWidth="1"/>
    <col min="16139" max="16139" width="6" style="18" customWidth="1"/>
    <col min="16140" max="16140" width="7.85546875" style="18" customWidth="1"/>
    <col min="16141" max="16141" width="7" style="18" customWidth="1"/>
    <col min="16142" max="16142" width="6.85546875" style="18" customWidth="1"/>
    <col min="16143" max="16143" width="7.42578125" style="18" customWidth="1"/>
    <col min="16144" max="16144" width="7.140625" style="18" customWidth="1"/>
    <col min="16145" max="16145" width="5.7109375" style="18" customWidth="1"/>
    <col min="16146" max="16147" width="8.7109375" style="18" customWidth="1"/>
    <col min="16148" max="16148" width="6.28515625" style="18" customWidth="1"/>
    <col min="16149" max="16149" width="8.140625" style="18" customWidth="1"/>
    <col min="16150" max="16150" width="7.85546875" style="18" customWidth="1"/>
    <col min="16151" max="16151" width="5.28515625" style="18" customWidth="1"/>
    <col min="16152" max="16152" width="8.28515625" style="18" customWidth="1"/>
    <col min="16153" max="16153" width="7.85546875" style="18" customWidth="1"/>
    <col min="16154" max="16154" width="6" style="18" customWidth="1"/>
    <col min="16155" max="16155" width="8" style="18" customWidth="1"/>
    <col min="16156" max="16156" width="8.140625" style="18" customWidth="1"/>
    <col min="16157" max="16157" width="6" style="18" customWidth="1"/>
    <col min="16158" max="16158" width="7.140625" style="18" customWidth="1"/>
    <col min="16159" max="16159" width="7.5703125" style="18" customWidth="1"/>
    <col min="16160" max="16160" width="6.28515625" style="18" customWidth="1"/>
    <col min="16161" max="16161" width="8.28515625" style="18" customWidth="1"/>
    <col min="16162" max="16162" width="7.5703125" style="18" customWidth="1"/>
    <col min="16163" max="16163" width="5.7109375" style="18" customWidth="1"/>
    <col min="16164" max="16165" width="7.7109375" style="18" customWidth="1"/>
    <col min="16166" max="16166" width="5.7109375" style="18" customWidth="1"/>
    <col min="16167" max="16167" width="8.140625" style="18" customWidth="1"/>
    <col min="16168" max="16168" width="7.85546875" style="18" customWidth="1"/>
    <col min="16169" max="16169" width="5.7109375" style="18" customWidth="1"/>
    <col min="16170" max="16170" width="8.85546875" style="18" customWidth="1"/>
    <col min="16171" max="16171" width="8.5703125" style="18" customWidth="1"/>
    <col min="16172" max="16172" width="6.5703125" style="18" customWidth="1"/>
    <col min="16173" max="16173" width="9.28515625" style="18" customWidth="1"/>
    <col min="16174" max="16174" width="7" style="18" customWidth="1"/>
    <col min="16175" max="16175" width="5.85546875" style="18" customWidth="1"/>
    <col min="16176" max="16177" width="8.28515625" style="18" customWidth="1"/>
    <col min="16178" max="16178" width="5.5703125" style="18" customWidth="1"/>
    <col min="16179" max="16179" width="8.85546875" style="18" customWidth="1"/>
    <col min="16180" max="16180" width="8.28515625" style="18" customWidth="1"/>
    <col min="16181" max="16181" width="5" style="18" customWidth="1"/>
    <col min="16182" max="16182" width="10" style="18" customWidth="1"/>
    <col min="16183" max="16183" width="7.7109375" style="18" customWidth="1"/>
    <col min="16184" max="16184" width="5.5703125" style="18" customWidth="1"/>
    <col min="16185" max="16185" width="8.140625" style="18" customWidth="1"/>
    <col min="16186" max="16186" width="8.42578125" style="18" customWidth="1"/>
    <col min="16187" max="16187" width="5.140625" style="18" customWidth="1"/>
    <col min="16188" max="16188" width="8.85546875" style="18" customWidth="1"/>
    <col min="16189" max="16189" width="7.5703125" style="18" customWidth="1"/>
    <col min="16190" max="16190" width="4.85546875" style="18" customWidth="1"/>
    <col min="16191" max="16191" width="9.7109375" style="18" customWidth="1"/>
    <col min="16192" max="16192" width="7.42578125" style="18" customWidth="1"/>
    <col min="16193" max="16193" width="5.5703125" style="18" customWidth="1"/>
    <col min="16194" max="16194" width="7.7109375" style="18" customWidth="1"/>
    <col min="16195" max="16195" width="7" style="18" customWidth="1"/>
    <col min="16196" max="16196" width="5.28515625" style="18" customWidth="1"/>
    <col min="16197" max="16197" width="9.28515625" style="18" customWidth="1"/>
    <col min="16198" max="16198" width="9.5703125" style="18" bestFit="1" customWidth="1"/>
    <col min="16199" max="16199" width="5.28515625" style="18" customWidth="1"/>
    <col min="16200" max="16200" width="9.7109375" style="18" bestFit="1" customWidth="1"/>
    <col min="16201" max="16201" width="9.5703125" style="18" bestFit="1" customWidth="1"/>
    <col min="16202" max="16202" width="5.42578125" style="18" customWidth="1"/>
    <col min="16203" max="16203" width="9.7109375" style="18" bestFit="1" customWidth="1"/>
    <col min="16204" max="16204" width="9.5703125" style="18" bestFit="1" customWidth="1"/>
    <col min="16205" max="16205" width="6.140625" style="18" customWidth="1"/>
    <col min="16206" max="16206" width="8.5703125" style="18" customWidth="1"/>
    <col min="16207" max="16207" width="7.42578125" style="18" customWidth="1"/>
    <col min="16208" max="16384" width="9.140625" style="18"/>
  </cols>
  <sheetData>
    <row r="1" spans="1:80" ht="18" x14ac:dyDescent="0.25">
      <c r="C1" s="1610"/>
      <c r="D1" s="1611"/>
      <c r="H1" s="1611"/>
      <c r="Q1" s="1612"/>
    </row>
    <row r="2" spans="1:80" ht="14.25" x14ac:dyDescent="0.2">
      <c r="C2" s="1357"/>
      <c r="D2" s="1358"/>
      <c r="E2" s="1358"/>
      <c r="F2" s="1358"/>
      <c r="L2" s="1359">
        <f>(I2*J2*1.73)*0.82/1000</f>
        <v>0</v>
      </c>
    </row>
    <row r="3" spans="1:80" ht="18.75" thickBot="1" x14ac:dyDescent="0.3">
      <c r="B3" s="656"/>
      <c r="C3" s="1360" t="s">
        <v>360</v>
      </c>
      <c r="D3" s="1360"/>
      <c r="E3" s="1360"/>
      <c r="F3" s="1361"/>
      <c r="G3" s="1360"/>
      <c r="H3" s="1360"/>
      <c r="K3" s="2224" t="s">
        <v>411</v>
      </c>
      <c r="L3" s="2224"/>
      <c r="M3" s="2224"/>
      <c r="N3" s="2224"/>
      <c r="O3" s="2224"/>
      <c r="P3" s="656"/>
      <c r="Q3" s="1362" t="s">
        <v>1</v>
      </c>
      <c r="R3" s="2225" t="s">
        <v>362</v>
      </c>
      <c r="S3" s="2225"/>
    </row>
    <row r="4" spans="1:80" ht="13.5" thickBot="1" x14ac:dyDescent="0.25">
      <c r="B4" s="656"/>
      <c r="C4" s="656"/>
      <c r="D4" s="656"/>
      <c r="E4" s="656"/>
      <c r="F4" s="656"/>
      <c r="G4" s="656"/>
      <c r="H4" s="656"/>
      <c r="I4" s="656"/>
      <c r="J4" s="656"/>
      <c r="K4" s="1363"/>
      <c r="L4" s="656"/>
      <c r="M4" s="656"/>
      <c r="T4" s="656"/>
      <c r="U4" s="656"/>
      <c r="V4" s="656"/>
      <c r="W4" s="1363"/>
      <c r="X4" s="656"/>
      <c r="Y4" s="656"/>
      <c r="AF4" s="656"/>
      <c r="AG4" s="656"/>
      <c r="AH4" s="656"/>
      <c r="AI4" s="1363"/>
      <c r="AJ4" s="656"/>
      <c r="AK4" s="656"/>
      <c r="AR4" s="656"/>
      <c r="AS4" s="656"/>
      <c r="AT4" s="656"/>
      <c r="AU4" s="1363"/>
      <c r="AV4" s="656"/>
      <c r="AW4" s="656"/>
      <c r="BD4" s="656"/>
      <c r="BE4" s="656"/>
      <c r="BF4" s="656"/>
      <c r="BG4" s="1363"/>
      <c r="BH4" s="656"/>
      <c r="BI4" s="656"/>
      <c r="BP4" s="656"/>
      <c r="BQ4" s="656"/>
      <c r="BR4" s="656"/>
      <c r="BS4" s="1363"/>
      <c r="BT4" s="656"/>
      <c r="BU4" s="656"/>
    </row>
    <row r="5" spans="1:80" ht="13.5" thickBot="1" x14ac:dyDescent="0.25">
      <c r="A5" s="1364" t="s">
        <v>2</v>
      </c>
      <c r="B5" s="1365"/>
      <c r="C5" s="1365"/>
      <c r="D5" s="1366"/>
      <c r="E5" s="1366"/>
      <c r="F5" s="1367"/>
      <c r="G5" s="1368"/>
      <c r="H5" s="1369"/>
      <c r="I5" s="1370">
        <v>1</v>
      </c>
      <c r="J5" s="1371" t="s">
        <v>363</v>
      </c>
      <c r="K5" s="1372"/>
      <c r="L5" s="1373">
        <v>2</v>
      </c>
      <c r="M5" s="1374" t="s">
        <v>363</v>
      </c>
      <c r="N5" s="1375"/>
      <c r="O5" s="1373">
        <v>3</v>
      </c>
      <c r="P5" s="1374" t="s">
        <v>363</v>
      </c>
      <c r="Q5" s="1375"/>
      <c r="R5" s="1373">
        <v>4</v>
      </c>
      <c r="S5" s="1376" t="s">
        <v>363</v>
      </c>
      <c r="T5" s="1369"/>
      <c r="U5" s="1370">
        <v>5</v>
      </c>
      <c r="V5" s="1371" t="s">
        <v>363</v>
      </c>
      <c r="W5" s="1372"/>
      <c r="X5" s="1373">
        <v>6</v>
      </c>
      <c r="Y5" s="1374" t="s">
        <v>363</v>
      </c>
      <c r="Z5" s="1375"/>
      <c r="AA5" s="1373">
        <v>7</v>
      </c>
      <c r="AB5" s="1374" t="s">
        <v>363</v>
      </c>
      <c r="AC5" s="1375"/>
      <c r="AD5" s="1373">
        <v>8</v>
      </c>
      <c r="AE5" s="1376" t="s">
        <v>363</v>
      </c>
      <c r="AF5" s="1369"/>
      <c r="AG5" s="1370">
        <v>9</v>
      </c>
      <c r="AH5" s="1371" t="s">
        <v>363</v>
      </c>
      <c r="AI5" s="1372"/>
      <c r="AJ5" s="1373">
        <v>10</v>
      </c>
      <c r="AK5" s="1374" t="s">
        <v>363</v>
      </c>
      <c r="AL5" s="1375"/>
      <c r="AM5" s="1373">
        <v>11</v>
      </c>
      <c r="AN5" s="1374" t="s">
        <v>363</v>
      </c>
      <c r="AO5" s="1375"/>
      <c r="AP5" s="1373">
        <v>12</v>
      </c>
      <c r="AQ5" s="1376" t="s">
        <v>363</v>
      </c>
      <c r="AR5" s="1369"/>
      <c r="AS5" s="1370">
        <v>13</v>
      </c>
      <c r="AT5" s="1371" t="s">
        <v>363</v>
      </c>
      <c r="AU5" s="1372"/>
      <c r="AV5" s="1373">
        <v>14</v>
      </c>
      <c r="AW5" s="1374" t="s">
        <v>363</v>
      </c>
      <c r="AX5" s="1375"/>
      <c r="AY5" s="1373">
        <v>15</v>
      </c>
      <c r="AZ5" s="1374" t="s">
        <v>363</v>
      </c>
      <c r="BA5" s="1375"/>
      <c r="BB5" s="1373">
        <v>16</v>
      </c>
      <c r="BC5" s="1376" t="s">
        <v>363</v>
      </c>
      <c r="BD5" s="1369"/>
      <c r="BE5" s="1370">
        <v>17</v>
      </c>
      <c r="BF5" s="1371" t="s">
        <v>363</v>
      </c>
      <c r="BG5" s="1372"/>
      <c r="BH5" s="1373">
        <v>18</v>
      </c>
      <c r="BI5" s="1374" t="s">
        <v>363</v>
      </c>
      <c r="BJ5" s="1375"/>
      <c r="BK5" s="1373">
        <v>19</v>
      </c>
      <c r="BL5" s="1374" t="s">
        <v>363</v>
      </c>
      <c r="BM5" s="1375"/>
      <c r="BN5" s="1373">
        <v>20</v>
      </c>
      <c r="BO5" s="1376" t="s">
        <v>363</v>
      </c>
      <c r="BP5" s="1369"/>
      <c r="BQ5" s="1370">
        <v>21</v>
      </c>
      <c r="BR5" s="1371" t="s">
        <v>363</v>
      </c>
      <c r="BS5" s="1372"/>
      <c r="BT5" s="1373">
        <v>22</v>
      </c>
      <c r="BU5" s="1374" t="s">
        <v>363</v>
      </c>
      <c r="BV5" s="1375"/>
      <c r="BW5" s="1373">
        <v>23</v>
      </c>
      <c r="BX5" s="1374" t="s">
        <v>363</v>
      </c>
      <c r="BY5" s="1375"/>
      <c r="BZ5" s="1373">
        <v>24</v>
      </c>
      <c r="CA5" s="1376" t="s">
        <v>363</v>
      </c>
    </row>
    <row r="6" spans="1:80" x14ac:dyDescent="0.2">
      <c r="A6" s="1364" t="s">
        <v>218</v>
      </c>
      <c r="B6" s="1365"/>
      <c r="C6" s="1377" t="s">
        <v>219</v>
      </c>
      <c r="D6" s="1378"/>
      <c r="E6" s="1378"/>
      <c r="F6" s="1379"/>
      <c r="G6" s="1379"/>
      <c r="H6" s="1380" t="s">
        <v>17</v>
      </c>
      <c r="I6" s="1381" t="s">
        <v>18</v>
      </c>
      <c r="J6" s="1382" t="s">
        <v>19</v>
      </c>
      <c r="K6" s="1383" t="s">
        <v>17</v>
      </c>
      <c r="L6" s="1384" t="s">
        <v>18</v>
      </c>
      <c r="M6" s="1385" t="s">
        <v>19</v>
      </c>
      <c r="N6" s="1383" t="s">
        <v>17</v>
      </c>
      <c r="O6" s="1384" t="s">
        <v>18</v>
      </c>
      <c r="P6" s="1385" t="s">
        <v>19</v>
      </c>
      <c r="Q6" s="1386" t="s">
        <v>17</v>
      </c>
      <c r="R6" s="1384" t="s">
        <v>18</v>
      </c>
      <c r="S6" s="1385" t="s">
        <v>19</v>
      </c>
      <c r="T6" s="1380" t="s">
        <v>17</v>
      </c>
      <c r="U6" s="1381" t="s">
        <v>18</v>
      </c>
      <c r="V6" s="1382" t="s">
        <v>19</v>
      </c>
      <c r="W6" s="1383" t="s">
        <v>17</v>
      </c>
      <c r="X6" s="1384" t="s">
        <v>18</v>
      </c>
      <c r="Y6" s="1385" t="s">
        <v>19</v>
      </c>
      <c r="Z6" s="1383" t="s">
        <v>17</v>
      </c>
      <c r="AA6" s="1384" t="s">
        <v>18</v>
      </c>
      <c r="AB6" s="1385" t="s">
        <v>19</v>
      </c>
      <c r="AC6" s="1386" t="s">
        <v>17</v>
      </c>
      <c r="AD6" s="1384" t="s">
        <v>18</v>
      </c>
      <c r="AE6" s="1385" t="s">
        <v>19</v>
      </c>
      <c r="AF6" s="1380" t="s">
        <v>17</v>
      </c>
      <c r="AG6" s="1381" t="s">
        <v>18</v>
      </c>
      <c r="AH6" s="1382" t="s">
        <v>19</v>
      </c>
      <c r="AI6" s="1383" t="s">
        <v>17</v>
      </c>
      <c r="AJ6" s="1384" t="s">
        <v>18</v>
      </c>
      <c r="AK6" s="1385" t="s">
        <v>19</v>
      </c>
      <c r="AL6" s="1383" t="s">
        <v>17</v>
      </c>
      <c r="AM6" s="1384" t="s">
        <v>18</v>
      </c>
      <c r="AN6" s="1385" t="s">
        <v>19</v>
      </c>
      <c r="AO6" s="1386" t="s">
        <v>17</v>
      </c>
      <c r="AP6" s="1384" t="s">
        <v>18</v>
      </c>
      <c r="AQ6" s="1385" t="s">
        <v>19</v>
      </c>
      <c r="AR6" s="1380" t="s">
        <v>17</v>
      </c>
      <c r="AS6" s="1381" t="s">
        <v>18</v>
      </c>
      <c r="AT6" s="1382" t="s">
        <v>19</v>
      </c>
      <c r="AU6" s="1383" t="s">
        <v>17</v>
      </c>
      <c r="AV6" s="1384" t="s">
        <v>18</v>
      </c>
      <c r="AW6" s="1385" t="s">
        <v>19</v>
      </c>
      <c r="AX6" s="1383" t="s">
        <v>17</v>
      </c>
      <c r="AY6" s="1384" t="s">
        <v>18</v>
      </c>
      <c r="AZ6" s="1385" t="s">
        <v>19</v>
      </c>
      <c r="BA6" s="1386" t="s">
        <v>17</v>
      </c>
      <c r="BB6" s="1384" t="s">
        <v>18</v>
      </c>
      <c r="BC6" s="1385" t="s">
        <v>19</v>
      </c>
      <c r="BD6" s="1380" t="s">
        <v>17</v>
      </c>
      <c r="BE6" s="1381" t="s">
        <v>18</v>
      </c>
      <c r="BF6" s="1382" t="s">
        <v>19</v>
      </c>
      <c r="BG6" s="1383" t="s">
        <v>17</v>
      </c>
      <c r="BH6" s="1384" t="s">
        <v>18</v>
      </c>
      <c r="BI6" s="1385" t="s">
        <v>19</v>
      </c>
      <c r="BJ6" s="1383" t="s">
        <v>17</v>
      </c>
      <c r="BK6" s="1384" t="s">
        <v>18</v>
      </c>
      <c r="BL6" s="1385" t="s">
        <v>19</v>
      </c>
      <c r="BM6" s="1386" t="s">
        <v>17</v>
      </c>
      <c r="BN6" s="1384" t="s">
        <v>18</v>
      </c>
      <c r="BO6" s="1385" t="s">
        <v>19</v>
      </c>
      <c r="BP6" s="1380" t="s">
        <v>17</v>
      </c>
      <c r="BQ6" s="1381" t="s">
        <v>18</v>
      </c>
      <c r="BR6" s="1382" t="s">
        <v>19</v>
      </c>
      <c r="BS6" s="1383" t="s">
        <v>17</v>
      </c>
      <c r="BT6" s="1384" t="s">
        <v>18</v>
      </c>
      <c r="BU6" s="1385" t="s">
        <v>19</v>
      </c>
      <c r="BV6" s="1383" t="s">
        <v>17</v>
      </c>
      <c r="BW6" s="1384" t="s">
        <v>18</v>
      </c>
      <c r="BX6" s="1385" t="s">
        <v>19</v>
      </c>
      <c r="BY6" s="1386" t="s">
        <v>17</v>
      </c>
      <c r="BZ6" s="1384" t="s">
        <v>18</v>
      </c>
      <c r="CA6" s="1385" t="s">
        <v>19</v>
      </c>
    </row>
    <row r="7" spans="1:80" ht="13.5" thickBot="1" x14ac:dyDescent="0.25">
      <c r="A7" s="1387" t="s">
        <v>220</v>
      </c>
      <c r="B7" s="1388"/>
      <c r="C7" s="1389" t="s">
        <v>221</v>
      </c>
      <c r="D7" s="656"/>
      <c r="E7" s="656"/>
      <c r="F7" s="1390"/>
      <c r="G7" s="1390"/>
      <c r="H7" s="1391" t="s">
        <v>20</v>
      </c>
      <c r="I7" s="1392" t="s">
        <v>21</v>
      </c>
      <c r="J7" s="1393" t="s">
        <v>364</v>
      </c>
      <c r="K7" s="1394" t="s">
        <v>20</v>
      </c>
      <c r="L7" s="1395" t="s">
        <v>21</v>
      </c>
      <c r="M7" s="1396" t="s">
        <v>364</v>
      </c>
      <c r="N7" s="1394" t="s">
        <v>20</v>
      </c>
      <c r="O7" s="1395" t="s">
        <v>21</v>
      </c>
      <c r="P7" s="1396" t="s">
        <v>364</v>
      </c>
      <c r="Q7" s="1394" t="s">
        <v>20</v>
      </c>
      <c r="R7" s="1395" t="s">
        <v>21</v>
      </c>
      <c r="S7" s="1396" t="s">
        <v>364</v>
      </c>
      <c r="T7" s="1391" t="s">
        <v>20</v>
      </c>
      <c r="U7" s="1392" t="s">
        <v>21</v>
      </c>
      <c r="V7" s="1393" t="s">
        <v>364</v>
      </c>
      <c r="W7" s="1394" t="s">
        <v>20</v>
      </c>
      <c r="X7" s="1395" t="s">
        <v>21</v>
      </c>
      <c r="Y7" s="1396" t="s">
        <v>364</v>
      </c>
      <c r="Z7" s="1394" t="s">
        <v>20</v>
      </c>
      <c r="AA7" s="1395" t="s">
        <v>21</v>
      </c>
      <c r="AB7" s="1396" t="s">
        <v>364</v>
      </c>
      <c r="AC7" s="1394" t="s">
        <v>20</v>
      </c>
      <c r="AD7" s="1395" t="s">
        <v>21</v>
      </c>
      <c r="AE7" s="1396" t="s">
        <v>364</v>
      </c>
      <c r="AF7" s="1391" t="s">
        <v>20</v>
      </c>
      <c r="AG7" s="1392" t="s">
        <v>21</v>
      </c>
      <c r="AH7" s="1393" t="s">
        <v>364</v>
      </c>
      <c r="AI7" s="1394" t="s">
        <v>20</v>
      </c>
      <c r="AJ7" s="1395" t="s">
        <v>21</v>
      </c>
      <c r="AK7" s="1396" t="s">
        <v>364</v>
      </c>
      <c r="AL7" s="1394" t="s">
        <v>20</v>
      </c>
      <c r="AM7" s="1395" t="s">
        <v>21</v>
      </c>
      <c r="AN7" s="1396" t="s">
        <v>364</v>
      </c>
      <c r="AO7" s="1394" t="s">
        <v>20</v>
      </c>
      <c r="AP7" s="1395" t="s">
        <v>21</v>
      </c>
      <c r="AQ7" s="1396" t="s">
        <v>364</v>
      </c>
      <c r="AR7" s="1391" t="s">
        <v>20</v>
      </c>
      <c r="AS7" s="1392" t="s">
        <v>21</v>
      </c>
      <c r="AT7" s="1393" t="s">
        <v>364</v>
      </c>
      <c r="AU7" s="1394" t="s">
        <v>20</v>
      </c>
      <c r="AV7" s="1395" t="s">
        <v>21</v>
      </c>
      <c r="AW7" s="1396" t="s">
        <v>364</v>
      </c>
      <c r="AX7" s="1394" t="s">
        <v>20</v>
      </c>
      <c r="AY7" s="1395" t="s">
        <v>21</v>
      </c>
      <c r="AZ7" s="1396" t="s">
        <v>364</v>
      </c>
      <c r="BA7" s="1394" t="s">
        <v>20</v>
      </c>
      <c r="BB7" s="1395" t="s">
        <v>21</v>
      </c>
      <c r="BC7" s="1396" t="s">
        <v>364</v>
      </c>
      <c r="BD7" s="1391" t="s">
        <v>20</v>
      </c>
      <c r="BE7" s="1392" t="s">
        <v>21</v>
      </c>
      <c r="BF7" s="1393" t="s">
        <v>364</v>
      </c>
      <c r="BG7" s="1394" t="s">
        <v>20</v>
      </c>
      <c r="BH7" s="1395" t="s">
        <v>21</v>
      </c>
      <c r="BI7" s="1396" t="s">
        <v>364</v>
      </c>
      <c r="BJ7" s="1394" t="s">
        <v>20</v>
      </c>
      <c r="BK7" s="1395" t="s">
        <v>21</v>
      </c>
      <c r="BL7" s="1396" t="s">
        <v>364</v>
      </c>
      <c r="BM7" s="1394" t="s">
        <v>20</v>
      </c>
      <c r="BN7" s="1395" t="s">
        <v>21</v>
      </c>
      <c r="BO7" s="1396" t="s">
        <v>364</v>
      </c>
      <c r="BP7" s="1391" t="s">
        <v>20</v>
      </c>
      <c r="BQ7" s="1392" t="s">
        <v>21</v>
      </c>
      <c r="BR7" s="1393" t="s">
        <v>364</v>
      </c>
      <c r="BS7" s="1394" t="s">
        <v>20</v>
      </c>
      <c r="BT7" s="1395" t="s">
        <v>21</v>
      </c>
      <c r="BU7" s="1396" t="s">
        <v>364</v>
      </c>
      <c r="BV7" s="1394" t="s">
        <v>20</v>
      </c>
      <c r="BW7" s="1395" t="s">
        <v>21</v>
      </c>
      <c r="BX7" s="1396" t="s">
        <v>364</v>
      </c>
      <c r="BY7" s="1394" t="s">
        <v>20</v>
      </c>
      <c r="BZ7" s="1395" t="s">
        <v>21</v>
      </c>
      <c r="CA7" s="1396" t="s">
        <v>364</v>
      </c>
    </row>
    <row r="8" spans="1:80" ht="14.25" x14ac:dyDescent="0.2">
      <c r="A8" s="1364"/>
      <c r="B8" s="1371"/>
      <c r="C8" s="1397"/>
      <c r="D8" s="1369"/>
      <c r="E8" s="1398"/>
      <c r="F8" s="1369" t="s">
        <v>372</v>
      </c>
      <c r="G8" s="1399"/>
      <c r="H8" s="1431"/>
      <c r="I8" s="1613">
        <f>(H8*220*1.73)*0.82/1000</f>
        <v>0</v>
      </c>
      <c r="J8" s="1401">
        <f>(H8*110*1.73)*0.97/1000*0.007</f>
        <v>0</v>
      </c>
      <c r="K8" s="1402"/>
      <c r="L8" s="1401">
        <f>(K8*220*1.73)*0.82/1000</f>
        <v>0</v>
      </c>
      <c r="M8" s="1401">
        <f>(K8*110*1.73)*0.97/1000*0.007</f>
        <v>0</v>
      </c>
      <c r="N8" s="1400"/>
      <c r="O8" s="1359">
        <f>(N8*220*1.73)*0.82/1000</f>
        <v>0</v>
      </c>
      <c r="P8" s="1401">
        <f>(N8*110*1.73)*0.97/1000*0.007</f>
        <v>0</v>
      </c>
      <c r="Q8" s="1400"/>
      <c r="R8" s="1359">
        <f>(Q8*220*1.73)*0.82/1000</f>
        <v>0</v>
      </c>
      <c r="S8" s="1401">
        <f>(Q8*110*1.73)*0.97/1000*0.007</f>
        <v>0</v>
      </c>
      <c r="T8" s="1400"/>
      <c r="U8" s="1359">
        <f>(T8*220*1.73)*0.82/1000</f>
        <v>0</v>
      </c>
      <c r="V8" s="1401">
        <f>(T8*110*1.73)*0.97/1000*0.007</f>
        <v>0</v>
      </c>
      <c r="W8" s="1400"/>
      <c r="X8" s="1359">
        <f>(W8*220*1.73)*0.82/1000</f>
        <v>0</v>
      </c>
      <c r="Y8" s="1401">
        <f>(W8*110*1.73)*0.97/1000*0.007</f>
        <v>0</v>
      </c>
      <c r="Z8" s="1400"/>
      <c r="AA8" s="1359">
        <f>(Z8*220*1.73)*0.82/1000</f>
        <v>0</v>
      </c>
      <c r="AB8" s="1401">
        <f>(Z8*110*1.73)*0.97/1000*0.007</f>
        <v>0</v>
      </c>
      <c r="AC8" s="1400"/>
      <c r="AD8" s="1359">
        <f>(AC8*220*1.73)*0.82/1000</f>
        <v>0</v>
      </c>
      <c r="AE8" s="1401">
        <f>(AC8*110*1.73)*0.97/1000*0.007</f>
        <v>0</v>
      </c>
      <c r="AF8" s="1400"/>
      <c r="AG8" s="1359">
        <f>(AF8*220*1.73)*0.82/1000</f>
        <v>0</v>
      </c>
      <c r="AH8" s="1401">
        <f>(AF8*110*1.73)*0.97/1000*0.007</f>
        <v>0</v>
      </c>
      <c r="AI8" s="1400"/>
      <c r="AJ8" s="1359">
        <f>(AI8*220*1.73)*0.82/1000</f>
        <v>0</v>
      </c>
      <c r="AK8" s="1401">
        <f>(AI8*110*1.73)*0.97/1000*0.007</f>
        <v>0</v>
      </c>
      <c r="AL8" s="1400"/>
      <c r="AM8" s="1359">
        <f>(AL8*220*1.73)*0.82/1000</f>
        <v>0</v>
      </c>
      <c r="AN8" s="1401">
        <f>(AL8*110*1.73)*0.97/1000*0.007</f>
        <v>0</v>
      </c>
      <c r="AO8" s="1400"/>
      <c r="AP8" s="1359">
        <f>(AO8*220*1.73)*0.82/1000</f>
        <v>0</v>
      </c>
      <c r="AQ8" s="1401">
        <f>(AO8*110*1.73)*0.97/1000*0.007</f>
        <v>0</v>
      </c>
      <c r="AR8" s="1400"/>
      <c r="AS8" s="1359">
        <f>(AR8*220*1.73)*0.82/1000</f>
        <v>0</v>
      </c>
      <c r="AT8" s="1401">
        <f>(AR8*110*1.73)*0.97/1000*0.007</f>
        <v>0</v>
      </c>
      <c r="AU8" s="1400"/>
      <c r="AV8" s="1359">
        <f>(AU8*220*1.73)*0.82/1000</f>
        <v>0</v>
      </c>
      <c r="AW8" s="1401">
        <f>(AU8*110*1.73)*0.97/1000*0.007</f>
        <v>0</v>
      </c>
      <c r="AX8" s="1400"/>
      <c r="AY8" s="1359">
        <f>(AX8*220*1.73)*0.82/1000</f>
        <v>0</v>
      </c>
      <c r="AZ8" s="1401">
        <f>(AX8*110*1.73)*0.97/1000*0.007</f>
        <v>0</v>
      </c>
      <c r="BA8" s="1400"/>
      <c r="BB8" s="1359">
        <f>(BA8*220*1.73)*0.82/1000</f>
        <v>0</v>
      </c>
      <c r="BC8" s="1401">
        <f>(BA8*110*1.73)*0.97/1000*0.007</f>
        <v>0</v>
      </c>
      <c r="BD8" s="1400"/>
      <c r="BE8" s="1359">
        <f>(BD8*220*1.73)*0.82/1000</f>
        <v>0</v>
      </c>
      <c r="BF8" s="1401">
        <f>(BD8*110*1.73)*0.97/1000*0.007</f>
        <v>0</v>
      </c>
      <c r="BG8" s="1400"/>
      <c r="BH8" s="1359">
        <f>(BG8*220*1.73)*0.82/1000</f>
        <v>0</v>
      </c>
      <c r="BI8" s="1401">
        <f>(BG8*110*1.73)*0.97/1000*0.007</f>
        <v>0</v>
      </c>
      <c r="BJ8" s="1400"/>
      <c r="BK8" s="1359">
        <f>(BJ8*220*1.73)*0.82/1000</f>
        <v>0</v>
      </c>
      <c r="BL8" s="1401">
        <f>(BJ8*110*1.73)*0.97/1000*0.007</f>
        <v>0</v>
      </c>
      <c r="BM8" s="1400"/>
      <c r="BN8" s="1359">
        <f>(BM8*220*1.73)*0.82/1000</f>
        <v>0</v>
      </c>
      <c r="BO8" s="1401">
        <f>(BM8*110*1.73)*0.97/1000*0.007</f>
        <v>0</v>
      </c>
      <c r="BP8" s="1400"/>
      <c r="BQ8" s="1359">
        <f>(BP8*220*1.73)*0.82/1000</f>
        <v>0</v>
      </c>
      <c r="BR8" s="1401">
        <f>(BP8*110*1.73)*0.97/1000*0.007</f>
        <v>0</v>
      </c>
      <c r="BS8" s="1400"/>
      <c r="BT8" s="1359">
        <f>(BS8*220*1.73)*0.82/1000</f>
        <v>0</v>
      </c>
      <c r="BU8" s="1401">
        <f>(BS8*110*1.73)*0.97/1000*0.007</f>
        <v>0</v>
      </c>
      <c r="BV8" s="1400"/>
      <c r="BW8" s="1359">
        <f>(BV8*220*1.73)*0.82/1000</f>
        <v>0</v>
      </c>
      <c r="BX8" s="1401">
        <f>(BV8*110*1.73)*0.97/1000*0.007</f>
        <v>0</v>
      </c>
      <c r="BY8" s="1400"/>
      <c r="BZ8" s="1359">
        <f>(BY8*220*1.73)*0.82/1000</f>
        <v>0</v>
      </c>
      <c r="CA8" s="1401">
        <f>(BY8*110*1.73)*0.97/1000*0.007</f>
        <v>0</v>
      </c>
    </row>
    <row r="9" spans="1:80" ht="14.25" x14ac:dyDescent="0.2">
      <c r="A9" s="1403"/>
      <c r="B9" s="1404"/>
      <c r="D9" s="1405"/>
      <c r="E9" s="656"/>
      <c r="F9" s="1406" t="s">
        <v>222</v>
      </c>
      <c r="G9" s="1407"/>
      <c r="H9" s="1614">
        <v>90</v>
      </c>
      <c r="I9" s="1615">
        <v>20</v>
      </c>
      <c r="J9" s="1409">
        <v>10</v>
      </c>
      <c r="K9" s="1433">
        <v>0</v>
      </c>
      <c r="L9" s="1409">
        <v>10</v>
      </c>
      <c r="M9" s="1409">
        <v>10</v>
      </c>
      <c r="N9" s="1433">
        <v>0</v>
      </c>
      <c r="O9" s="1410">
        <v>10</v>
      </c>
      <c r="P9" s="1409">
        <v>5</v>
      </c>
      <c r="Q9" s="1433"/>
      <c r="R9" s="1410">
        <v>10</v>
      </c>
      <c r="S9" s="1409">
        <v>10</v>
      </c>
      <c r="T9" s="1433">
        <v>0</v>
      </c>
      <c r="U9" s="1410">
        <v>10</v>
      </c>
      <c r="V9" s="1409">
        <v>5</v>
      </c>
      <c r="W9" s="1433">
        <v>100</v>
      </c>
      <c r="X9" s="1410">
        <v>10</v>
      </c>
      <c r="Y9" s="1409">
        <v>5</v>
      </c>
      <c r="Z9" s="1433">
        <v>120</v>
      </c>
      <c r="AA9" s="1410">
        <v>15</v>
      </c>
      <c r="AB9" s="1409">
        <v>10</v>
      </c>
      <c r="AC9" s="1433">
        <v>140</v>
      </c>
      <c r="AD9" s="1410">
        <v>30</v>
      </c>
      <c r="AE9" s="1409">
        <v>10</v>
      </c>
      <c r="AF9" s="1433">
        <v>140</v>
      </c>
      <c r="AG9" s="1410">
        <v>30</v>
      </c>
      <c r="AH9" s="1409">
        <v>10</v>
      </c>
      <c r="AI9" s="1433">
        <v>130</v>
      </c>
      <c r="AJ9" s="1410">
        <v>30</v>
      </c>
      <c r="AK9" s="1409">
        <v>10</v>
      </c>
      <c r="AL9" s="1433">
        <v>130</v>
      </c>
      <c r="AM9" s="1410">
        <v>30</v>
      </c>
      <c r="AN9" s="1409">
        <v>10</v>
      </c>
      <c r="AO9" s="1433">
        <v>130</v>
      </c>
      <c r="AP9" s="1410">
        <v>30</v>
      </c>
      <c r="AQ9" s="1409">
        <v>10</v>
      </c>
      <c r="AR9" s="1433">
        <v>130</v>
      </c>
      <c r="AS9" s="1410">
        <v>30</v>
      </c>
      <c r="AT9" s="1409">
        <v>10</v>
      </c>
      <c r="AU9" s="1433">
        <v>130</v>
      </c>
      <c r="AV9" s="1410">
        <v>30</v>
      </c>
      <c r="AW9" s="1409">
        <v>10</v>
      </c>
      <c r="AX9" s="1433">
        <v>130</v>
      </c>
      <c r="AY9" s="1410">
        <v>30</v>
      </c>
      <c r="AZ9" s="1409">
        <v>10</v>
      </c>
      <c r="BA9" s="1433">
        <v>140</v>
      </c>
      <c r="BB9" s="1410">
        <v>32</v>
      </c>
      <c r="BC9" s="1409">
        <v>10</v>
      </c>
      <c r="BD9" s="1433">
        <v>140</v>
      </c>
      <c r="BE9" s="1410">
        <v>30</v>
      </c>
      <c r="BF9" s="1409">
        <v>10</v>
      </c>
      <c r="BG9" s="1433">
        <v>140</v>
      </c>
      <c r="BH9" s="1410">
        <v>30</v>
      </c>
      <c r="BI9" s="1409">
        <v>10</v>
      </c>
      <c r="BJ9" s="1433">
        <v>120</v>
      </c>
      <c r="BK9" s="1410">
        <v>30</v>
      </c>
      <c r="BL9" s="1409">
        <v>10</v>
      </c>
      <c r="BM9" s="1433">
        <v>140</v>
      </c>
      <c r="BN9" s="1410">
        <v>35</v>
      </c>
      <c r="BO9" s="1409">
        <v>20</v>
      </c>
      <c r="BP9" s="1433">
        <v>150</v>
      </c>
      <c r="BQ9" s="1410">
        <v>38</v>
      </c>
      <c r="BR9" s="1409">
        <v>20</v>
      </c>
      <c r="BS9" s="1433">
        <v>140</v>
      </c>
      <c r="BT9" s="1410">
        <v>38</v>
      </c>
      <c r="BU9" s="1409">
        <v>20</v>
      </c>
      <c r="BV9" s="1433">
        <v>140</v>
      </c>
      <c r="BW9" s="1410">
        <v>30</v>
      </c>
      <c r="BX9" s="1409">
        <v>10</v>
      </c>
      <c r="BY9" s="1433">
        <v>100</v>
      </c>
      <c r="BZ9" s="1410">
        <v>20</v>
      </c>
      <c r="CA9" s="1409">
        <v>5</v>
      </c>
    </row>
    <row r="10" spans="1:80" ht="14.25" x14ac:dyDescent="0.2">
      <c r="A10" s="1403"/>
      <c r="B10" s="1411"/>
      <c r="D10" s="1405" t="s">
        <v>24</v>
      </c>
      <c r="E10" s="656"/>
      <c r="F10" s="1412" t="s">
        <v>369</v>
      </c>
      <c r="G10" s="1404"/>
      <c r="H10" s="1616"/>
      <c r="I10" s="1613"/>
      <c r="J10" s="1401"/>
      <c r="K10" s="1441"/>
      <c r="L10" s="1401"/>
      <c r="M10" s="1401"/>
      <c r="N10" s="1441"/>
      <c r="O10" s="1359"/>
      <c r="P10" s="1401"/>
      <c r="Q10" s="1441"/>
      <c r="R10" s="1359"/>
      <c r="S10" s="1401"/>
      <c r="T10" s="1441"/>
      <c r="U10" s="1359"/>
      <c r="V10" s="1401"/>
      <c r="W10" s="1441"/>
      <c r="X10" s="1359"/>
      <c r="Y10" s="1401"/>
      <c r="Z10" s="1441"/>
      <c r="AA10" s="1359"/>
      <c r="AB10" s="1401"/>
      <c r="AC10" s="1441"/>
      <c r="AD10" s="1359"/>
      <c r="AE10" s="1401"/>
      <c r="AF10" s="1441"/>
      <c r="AG10" s="1359"/>
      <c r="AH10" s="1401"/>
      <c r="AI10" s="1441"/>
      <c r="AJ10" s="1359"/>
      <c r="AK10" s="1401"/>
      <c r="AL10" s="1441"/>
      <c r="AM10" s="1359"/>
      <c r="AN10" s="1401"/>
      <c r="AO10" s="1441"/>
      <c r="AP10" s="1359"/>
      <c r="AQ10" s="1401"/>
      <c r="AR10" s="1441"/>
      <c r="AS10" s="1359"/>
      <c r="AT10" s="1401"/>
      <c r="AU10" s="1441"/>
      <c r="AV10" s="1359"/>
      <c r="AW10" s="1401"/>
      <c r="AX10" s="1441"/>
      <c r="AY10" s="1359"/>
      <c r="AZ10" s="1401"/>
      <c r="BA10" s="1441"/>
      <c r="BB10" s="1359"/>
      <c r="BC10" s="1401"/>
      <c r="BD10" s="1441"/>
      <c r="BE10" s="1359"/>
      <c r="BF10" s="1401"/>
      <c r="BG10" s="1441"/>
      <c r="BH10" s="1359"/>
      <c r="BI10" s="1401"/>
      <c r="BJ10" s="1441"/>
      <c r="BK10" s="1359"/>
      <c r="BL10" s="1401"/>
      <c r="BM10" s="1441"/>
      <c r="BN10" s="1359"/>
      <c r="BO10" s="1401"/>
      <c r="BP10" s="1441"/>
      <c r="BQ10" s="1359"/>
      <c r="BR10" s="1401"/>
      <c r="BS10" s="1441"/>
      <c r="BT10" s="1359"/>
      <c r="BU10" s="1401"/>
      <c r="BV10" s="1441"/>
      <c r="BW10" s="1359"/>
      <c r="BX10" s="1401"/>
      <c r="BY10" s="1441"/>
      <c r="BZ10" s="1359"/>
      <c r="CA10" s="1401"/>
    </row>
    <row r="11" spans="1:80" ht="13.5" customHeight="1" x14ac:dyDescent="0.2">
      <c r="A11" s="1403"/>
      <c r="B11" s="1416"/>
      <c r="D11" s="1405"/>
      <c r="E11" s="656"/>
      <c r="F11" s="1417" t="s">
        <v>223</v>
      </c>
      <c r="G11" s="1407"/>
      <c r="H11" s="1617">
        <v>120</v>
      </c>
      <c r="I11" s="1613">
        <v>2</v>
      </c>
      <c r="J11" s="1401">
        <v>1.2</v>
      </c>
      <c r="K11" s="1486">
        <v>140</v>
      </c>
      <c r="L11" s="1401">
        <v>2.4</v>
      </c>
      <c r="M11" s="1401">
        <v>1.6</v>
      </c>
      <c r="N11" s="1486">
        <v>140</v>
      </c>
      <c r="O11" s="1359">
        <v>2.4</v>
      </c>
      <c r="P11" s="1401">
        <v>2</v>
      </c>
      <c r="Q11" s="1486">
        <v>160</v>
      </c>
      <c r="R11" s="1359">
        <v>1.2</v>
      </c>
      <c r="S11" s="1401">
        <v>0.8</v>
      </c>
      <c r="T11" s="1486">
        <v>140</v>
      </c>
      <c r="U11" s="1359">
        <v>1.2</v>
      </c>
      <c r="V11" s="1401">
        <v>0.8</v>
      </c>
      <c r="W11" s="1486">
        <v>140</v>
      </c>
      <c r="X11" s="1359">
        <v>3.6</v>
      </c>
      <c r="Y11" s="1401">
        <v>1.6</v>
      </c>
      <c r="Z11" s="1486">
        <v>158</v>
      </c>
      <c r="AA11" s="1359">
        <v>3.2</v>
      </c>
      <c r="AB11" s="1401">
        <v>2.4</v>
      </c>
      <c r="AC11" s="1486">
        <v>160</v>
      </c>
      <c r="AD11" s="1359">
        <v>2.8</v>
      </c>
      <c r="AE11" s="1401">
        <v>2</v>
      </c>
      <c r="AF11" s="1486">
        <v>200</v>
      </c>
      <c r="AG11" s="1359">
        <v>2.4</v>
      </c>
      <c r="AH11" s="1401">
        <v>1.2</v>
      </c>
      <c r="AI11" s="1486">
        <v>200</v>
      </c>
      <c r="AJ11" s="1359">
        <v>3.6</v>
      </c>
      <c r="AK11" s="1401">
        <v>2.8</v>
      </c>
      <c r="AL11" s="1486">
        <v>160</v>
      </c>
      <c r="AM11" s="1359">
        <v>1.6</v>
      </c>
      <c r="AN11" s="1401">
        <v>2</v>
      </c>
      <c r="AO11" s="1486">
        <v>140</v>
      </c>
      <c r="AP11" s="1359">
        <v>2.8</v>
      </c>
      <c r="AQ11" s="1401">
        <v>1.6</v>
      </c>
      <c r="AR11" s="1486">
        <v>140</v>
      </c>
      <c r="AS11" s="1359">
        <v>2.8</v>
      </c>
      <c r="AT11" s="1401">
        <v>2</v>
      </c>
      <c r="AU11" s="1486">
        <v>160</v>
      </c>
      <c r="AV11" s="1359">
        <v>2.8</v>
      </c>
      <c r="AW11" s="1401">
        <v>2</v>
      </c>
      <c r="AX11" s="1486">
        <v>160</v>
      </c>
      <c r="AY11" s="1359">
        <v>2</v>
      </c>
      <c r="AZ11" s="1401">
        <v>1.2</v>
      </c>
      <c r="BA11" s="1486">
        <v>160</v>
      </c>
      <c r="BB11" s="1359">
        <v>3.2</v>
      </c>
      <c r="BC11" s="1401">
        <v>2.8</v>
      </c>
      <c r="BD11" s="1486">
        <v>200</v>
      </c>
      <c r="BE11" s="1359">
        <v>2.8</v>
      </c>
      <c r="BF11" s="1401">
        <v>1.6</v>
      </c>
      <c r="BG11" s="1486">
        <v>160</v>
      </c>
      <c r="BH11" s="1359">
        <v>2.4</v>
      </c>
      <c r="BI11" s="1401">
        <v>1.2</v>
      </c>
      <c r="BJ11" s="1486">
        <v>160</v>
      </c>
      <c r="BK11" s="1359">
        <v>2.8</v>
      </c>
      <c r="BL11" s="1401">
        <v>1.6</v>
      </c>
      <c r="BM11" s="1486">
        <v>180</v>
      </c>
      <c r="BN11" s="1359">
        <v>3.2</v>
      </c>
      <c r="BO11" s="1401">
        <v>2.4</v>
      </c>
      <c r="BP11" s="1486">
        <v>240</v>
      </c>
      <c r="BQ11" s="1359">
        <v>2.4</v>
      </c>
      <c r="BR11" s="1401">
        <v>2</v>
      </c>
      <c r="BS11" s="1486">
        <v>180</v>
      </c>
      <c r="BT11" s="1359">
        <v>2.4</v>
      </c>
      <c r="BU11" s="1401">
        <v>2</v>
      </c>
      <c r="BV11" s="1486">
        <v>160</v>
      </c>
      <c r="BW11" s="1359">
        <v>2.8</v>
      </c>
      <c r="BX11" s="1401">
        <v>2</v>
      </c>
      <c r="BY11" s="1486">
        <v>160</v>
      </c>
      <c r="BZ11" s="1359">
        <v>2</v>
      </c>
      <c r="CA11" s="1401">
        <v>1.2</v>
      </c>
    </row>
    <row r="12" spans="1:80" ht="13.5" customHeight="1" thickBot="1" x14ac:dyDescent="0.25">
      <c r="A12" s="1403"/>
      <c r="B12" s="1416"/>
      <c r="D12" s="1405"/>
      <c r="E12" s="656"/>
      <c r="F12" s="1418" t="s">
        <v>373</v>
      </c>
      <c r="G12" s="1404"/>
      <c r="H12" s="1523"/>
    </row>
    <row r="13" spans="1:80" ht="13.5" customHeight="1" thickBot="1" x14ac:dyDescent="0.25">
      <c r="A13" s="1403"/>
      <c r="B13" s="1416"/>
      <c r="D13" s="1420" t="s">
        <v>27</v>
      </c>
      <c r="E13" s="1421"/>
      <c r="F13" s="1421"/>
      <c r="G13" s="1422"/>
      <c r="H13" s="1423"/>
      <c r="I13" s="1424">
        <v>8</v>
      </c>
      <c r="J13" s="1425"/>
      <c r="K13" s="1426"/>
      <c r="L13" s="1424">
        <v>8</v>
      </c>
      <c r="M13" s="1425"/>
      <c r="N13" s="1427"/>
      <c r="O13" s="1424">
        <v>8</v>
      </c>
      <c r="P13" s="1428"/>
      <c r="Q13" s="1427"/>
      <c r="R13" s="1424">
        <v>8</v>
      </c>
      <c r="S13" s="1428"/>
      <c r="T13" s="1427"/>
      <c r="U13" s="1424">
        <v>8</v>
      </c>
      <c r="V13" s="1428"/>
      <c r="W13" s="1427"/>
      <c r="X13" s="1424">
        <v>8</v>
      </c>
      <c r="Y13" s="1428"/>
      <c r="Z13" s="1427"/>
      <c r="AA13" s="1424">
        <v>8</v>
      </c>
      <c r="AB13" s="1428"/>
      <c r="AC13" s="1427"/>
      <c r="AD13" s="1424">
        <v>8</v>
      </c>
      <c r="AE13" s="1428"/>
      <c r="AF13" s="1427"/>
      <c r="AG13" s="1424">
        <v>8</v>
      </c>
      <c r="AH13" s="1428"/>
      <c r="AI13" s="1427"/>
      <c r="AJ13" s="1424">
        <v>8</v>
      </c>
      <c r="AK13" s="1428"/>
      <c r="AL13" s="1427"/>
      <c r="AM13" s="1424">
        <v>8</v>
      </c>
      <c r="AN13" s="1428"/>
      <c r="AO13" s="1427"/>
      <c r="AP13" s="1424">
        <v>8</v>
      </c>
      <c r="AQ13" s="1428"/>
      <c r="AR13" s="1427"/>
      <c r="AS13" s="1424">
        <v>8</v>
      </c>
      <c r="AT13" s="1428"/>
      <c r="AU13" s="1427"/>
      <c r="AV13" s="1424">
        <v>8</v>
      </c>
      <c r="AW13" s="1428"/>
      <c r="AX13" s="1427"/>
      <c r="AY13" s="1424">
        <v>8</v>
      </c>
      <c r="AZ13" s="1428"/>
      <c r="BA13" s="1427"/>
      <c r="BB13" s="1424">
        <v>8</v>
      </c>
      <c r="BC13" s="1428"/>
      <c r="BD13" s="1427"/>
      <c r="BE13" s="1424">
        <v>8</v>
      </c>
      <c r="BF13" s="1428"/>
      <c r="BG13" s="1427"/>
      <c r="BH13" s="1424">
        <v>8</v>
      </c>
      <c r="BI13" s="1428"/>
      <c r="BJ13" s="1427"/>
      <c r="BK13" s="1424">
        <v>8</v>
      </c>
      <c r="BL13" s="1428"/>
      <c r="BM13" s="1427"/>
      <c r="BN13" s="1424"/>
      <c r="BO13" s="1428"/>
      <c r="BP13" s="1427"/>
      <c r="BQ13" s="1424">
        <v>8</v>
      </c>
      <c r="BR13" s="1428"/>
      <c r="BS13" s="1427"/>
      <c r="BT13" s="1424">
        <v>8</v>
      </c>
      <c r="BU13" s="1428"/>
      <c r="BV13" s="1427"/>
      <c r="BW13" s="1424">
        <v>8</v>
      </c>
      <c r="BX13" s="1428"/>
      <c r="BY13" s="1427"/>
      <c r="BZ13" s="1424">
        <v>8</v>
      </c>
      <c r="CA13" s="1618"/>
      <c r="CB13" s="1429"/>
    </row>
    <row r="14" spans="1:80" ht="13.5" customHeight="1" thickBot="1" x14ac:dyDescent="0.25">
      <c r="A14" s="1403"/>
      <c r="B14" s="1416"/>
      <c r="D14" s="1405"/>
      <c r="E14" s="656"/>
      <c r="F14" s="1405" t="s">
        <v>372</v>
      </c>
      <c r="G14" s="656"/>
      <c r="H14" s="1431"/>
      <c r="I14" s="1613">
        <f>(H14*220*1.73)*0.82/1000</f>
        <v>0</v>
      </c>
      <c r="J14" s="1619"/>
      <c r="K14" s="1431"/>
      <c r="L14" s="1613">
        <f>(K14*220*1.73)*0.82/1000</f>
        <v>0</v>
      </c>
      <c r="M14" s="1432"/>
      <c r="N14" s="1431"/>
      <c r="O14" s="1620">
        <f>(N14*220*1.73)*0.82/1000</f>
        <v>0</v>
      </c>
      <c r="P14" s="1432"/>
      <c r="Q14" s="1431"/>
      <c r="R14" s="1620">
        <f>(Q14*220*1.73)*0.82/1000</f>
        <v>0</v>
      </c>
      <c r="S14" s="1432"/>
      <c r="T14" s="1431"/>
      <c r="U14" s="1620">
        <f>(T14*220*1.73)*0.82/1000</f>
        <v>0</v>
      </c>
      <c r="V14" s="1432"/>
      <c r="W14" s="1431"/>
      <c r="X14" s="1620">
        <f>(W14*220*1.73)*0.82/1000</f>
        <v>0</v>
      </c>
      <c r="Y14" s="1432"/>
      <c r="Z14" s="1431"/>
      <c r="AA14" s="1620">
        <f>(Z14*220*1.73)*0.82/1000</f>
        <v>0</v>
      </c>
      <c r="AB14" s="1432"/>
      <c r="AC14" s="1431"/>
      <c r="AD14" s="1620">
        <f>(AC14*220*1.73)*0.82/1000</f>
        <v>0</v>
      </c>
      <c r="AE14" s="1432"/>
      <c r="AF14" s="1431"/>
      <c r="AG14" s="1620">
        <f>(AF14*220*1.73)*0.82/1000</f>
        <v>0</v>
      </c>
      <c r="AH14" s="1432"/>
      <c r="AI14" s="1431"/>
      <c r="AJ14" s="1620">
        <f>(AI14*220*1.73)*0.82/1000</f>
        <v>0</v>
      </c>
      <c r="AK14" s="1430"/>
      <c r="AL14" s="1400"/>
      <c r="AM14" s="1359">
        <f>(AL14*220*1.73)*0.82/1000</f>
        <v>0</v>
      </c>
      <c r="AN14" s="1430"/>
      <c r="AO14" s="1400"/>
      <c r="AP14" s="1359">
        <f>(AO14*220*1.73)*0.82/1000</f>
        <v>0</v>
      </c>
      <c r="AQ14" s="1430"/>
      <c r="AR14" s="1400"/>
      <c r="AS14" s="1359">
        <f>(AR14*220*1.73)*0.82/1000</f>
        <v>0</v>
      </c>
      <c r="AT14" s="1430"/>
      <c r="AU14" s="1400"/>
      <c r="AV14" s="1359">
        <f>(AU14*220*1.73)*0.82/1000</f>
        <v>0</v>
      </c>
      <c r="AW14" s="1430"/>
      <c r="AX14" s="1400"/>
      <c r="AY14" s="1359">
        <f>(AX14*220*1.73)*0.82/1000</f>
        <v>0</v>
      </c>
      <c r="AZ14" s="1430"/>
      <c r="BA14" s="1400"/>
      <c r="BB14" s="1359">
        <f>(BA14*220*1.73)*0.82/1000</f>
        <v>0</v>
      </c>
      <c r="BC14" s="1430"/>
      <c r="BD14" s="1400"/>
      <c r="BE14" s="1359">
        <f>(BD14*220*1.73)*0.82/1000</f>
        <v>0</v>
      </c>
      <c r="BF14" s="1430"/>
      <c r="BG14" s="1400"/>
      <c r="BH14" s="1359">
        <f>(BG14*220*1.73)*0.82/1000</f>
        <v>0</v>
      </c>
      <c r="BI14" s="1430"/>
      <c r="BJ14" s="1400"/>
      <c r="BK14" s="1359">
        <f>(BJ14*220*1.73)*0.82/1000</f>
        <v>0</v>
      </c>
      <c r="BL14" s="1430"/>
      <c r="BM14" s="1400"/>
      <c r="BN14" s="1359">
        <f>(BM14*220*1.73)*0.82/1000</f>
        <v>0</v>
      </c>
      <c r="BO14" s="1430"/>
      <c r="BP14" s="1400"/>
      <c r="BQ14" s="1359">
        <f>(BP14*220*1.73)*0.82/1000</f>
        <v>0</v>
      </c>
      <c r="BR14" s="1430"/>
      <c r="BS14" s="1400"/>
      <c r="BT14" s="1359">
        <f>(BS14*220*1.73)*0.82/1000</f>
        <v>0</v>
      </c>
      <c r="BU14" s="1430"/>
      <c r="BV14" s="1400"/>
      <c r="BW14" s="1359">
        <f>(BV14*220*1.73)*0.82/1000</f>
        <v>0</v>
      </c>
      <c r="BX14" s="1430"/>
      <c r="BY14" s="1400"/>
      <c r="BZ14" s="1511">
        <f>(BY14*220*1.73)*0.82/1000</f>
        <v>0</v>
      </c>
      <c r="CA14" s="1431"/>
    </row>
    <row r="15" spans="1:80" ht="14.25" x14ac:dyDescent="0.2">
      <c r="A15" s="1405"/>
      <c r="B15" s="1404" t="s">
        <v>23</v>
      </c>
      <c r="C15" s="1423"/>
      <c r="D15" s="1405"/>
      <c r="E15" s="1404"/>
      <c r="F15" s="1573" t="s">
        <v>222</v>
      </c>
      <c r="G15" s="1463"/>
      <c r="H15" s="1621">
        <v>116</v>
      </c>
      <c r="I15" s="1434"/>
      <c r="J15" s="1433"/>
      <c r="K15" s="1621">
        <v>116</v>
      </c>
      <c r="L15" s="1435"/>
      <c r="M15" s="1433"/>
      <c r="N15" s="1621">
        <v>116</v>
      </c>
      <c r="O15" s="1435"/>
      <c r="P15" s="1433"/>
      <c r="Q15" s="1621">
        <v>116</v>
      </c>
      <c r="R15" s="1435"/>
      <c r="S15" s="1433"/>
      <c r="T15" s="1621">
        <v>116</v>
      </c>
      <c r="U15" s="1435"/>
      <c r="V15" s="1433"/>
      <c r="W15" s="1621">
        <v>116</v>
      </c>
      <c r="X15" s="1435"/>
      <c r="Y15" s="1433"/>
      <c r="Z15" s="1621">
        <v>116</v>
      </c>
      <c r="AA15" s="1435"/>
      <c r="AB15" s="1433"/>
      <c r="AC15" s="1621">
        <v>116</v>
      </c>
      <c r="AD15" s="1435"/>
      <c r="AE15" s="1433"/>
      <c r="AF15" s="1621">
        <v>116</v>
      </c>
      <c r="AG15" s="1435"/>
      <c r="AH15" s="1433"/>
      <c r="AI15" s="1621">
        <v>116</v>
      </c>
      <c r="AJ15" s="1435"/>
      <c r="AK15" s="1433"/>
      <c r="AL15" s="1409">
        <v>116</v>
      </c>
      <c r="AM15" s="1435"/>
      <c r="AN15" s="1433"/>
      <c r="AO15" s="1409">
        <v>116</v>
      </c>
      <c r="AP15" s="1435"/>
      <c r="AQ15" s="1433"/>
      <c r="AR15" s="1409">
        <v>116</v>
      </c>
      <c r="AS15" s="1435"/>
      <c r="AT15" s="1433"/>
      <c r="AU15" s="1409">
        <v>116</v>
      </c>
      <c r="AV15" s="1435"/>
      <c r="AW15" s="1433"/>
      <c r="AX15" s="1409">
        <v>116</v>
      </c>
      <c r="AY15" s="1435"/>
      <c r="AZ15" s="1433"/>
      <c r="BA15" s="1409">
        <v>116</v>
      </c>
      <c r="BB15" s="1435"/>
      <c r="BC15" s="1433"/>
      <c r="BD15" s="1409">
        <v>116</v>
      </c>
      <c r="BE15" s="1435"/>
      <c r="BF15" s="1433"/>
      <c r="BG15" s="1409">
        <v>116</v>
      </c>
      <c r="BH15" s="1435"/>
      <c r="BI15" s="1433"/>
      <c r="BJ15" s="1409">
        <v>116</v>
      </c>
      <c r="BK15" s="1435"/>
      <c r="BL15" s="1433"/>
      <c r="BM15" s="1409">
        <v>116</v>
      </c>
      <c r="BN15" s="1435"/>
      <c r="BO15" s="1433"/>
      <c r="BP15" s="1409">
        <v>116</v>
      </c>
      <c r="BQ15" s="1435"/>
      <c r="BR15" s="1433"/>
      <c r="BS15" s="1409">
        <v>116</v>
      </c>
      <c r="BT15" s="1435"/>
      <c r="BU15" s="1433"/>
      <c r="BV15" s="1409">
        <v>116</v>
      </c>
      <c r="BW15" s="1435"/>
      <c r="BX15" s="1433"/>
      <c r="BY15" s="1409">
        <v>117</v>
      </c>
      <c r="BZ15" s="1622"/>
      <c r="CA15" s="1623"/>
    </row>
    <row r="16" spans="1:80" ht="14.25" x14ac:dyDescent="0.2">
      <c r="A16" s="1405"/>
      <c r="B16" s="1404"/>
      <c r="C16" s="656"/>
      <c r="D16" s="1405" t="s">
        <v>28</v>
      </c>
      <c r="E16" s="1404"/>
      <c r="F16" s="1412" t="s">
        <v>369</v>
      </c>
      <c r="G16" s="1464"/>
      <c r="H16" s="1621"/>
      <c r="I16" s="1012"/>
      <c r="J16" s="1441"/>
      <c r="K16" s="1621">
        <f>(J16*35*1.73)*0.82/1000</f>
        <v>0</v>
      </c>
      <c r="L16" s="1550"/>
      <c r="M16" s="1441"/>
      <c r="N16" s="1621">
        <f>(M16*35*1.73)*0.82/1000</f>
        <v>0</v>
      </c>
      <c r="O16" s="1550"/>
      <c r="P16" s="1441"/>
      <c r="Q16" s="1621">
        <f>(P16*35*1.73)*0.82/1000</f>
        <v>0</v>
      </c>
      <c r="R16" s="1550"/>
      <c r="S16" s="1441"/>
      <c r="T16" s="1621">
        <f>(S16*35*1.73)*0.82/1000</f>
        <v>0</v>
      </c>
      <c r="U16" s="1550"/>
      <c r="V16" s="1441"/>
      <c r="W16" s="1621">
        <f>(V16*35*1.73)*0.82/1000</f>
        <v>0</v>
      </c>
      <c r="X16" s="1550"/>
      <c r="Y16" s="1441"/>
      <c r="Z16" s="1621">
        <f>(Y16*35*1.73)*0.82/1000</f>
        <v>0</v>
      </c>
      <c r="AA16" s="1550"/>
      <c r="AB16" s="1441"/>
      <c r="AC16" s="1621">
        <f>(AB16*35*1.73)*0.82/1000</f>
        <v>0</v>
      </c>
      <c r="AD16" s="1550"/>
      <c r="AE16" s="1441"/>
      <c r="AF16" s="1621">
        <f>(AE16*35*1.73)*0.82/1000</f>
        <v>0</v>
      </c>
      <c r="AG16" s="1550"/>
      <c r="AH16" s="1441"/>
      <c r="AI16" s="1621">
        <f>(AH16*35*1.73)*0.82/1000</f>
        <v>0</v>
      </c>
      <c r="AJ16" s="1550"/>
      <c r="AK16" s="1441"/>
      <c r="AL16" s="1409">
        <f>(AK16*35*1.73)*0.82/1000</f>
        <v>0</v>
      </c>
      <c r="AM16" s="1550"/>
      <c r="AN16" s="1441"/>
      <c r="AO16" s="1409">
        <f>(AN16*35*1.73)*0.82/1000</f>
        <v>0</v>
      </c>
      <c r="AP16" s="1550"/>
      <c r="AQ16" s="1441"/>
      <c r="AR16" s="1409">
        <f>(AQ16*35*1.73)*0.82/1000</f>
        <v>0</v>
      </c>
      <c r="AS16" s="1550"/>
      <c r="AT16" s="1441"/>
      <c r="AU16" s="1409">
        <f>(AT16*35*1.73)*0.82/1000</f>
        <v>0</v>
      </c>
      <c r="AV16" s="1550"/>
      <c r="AW16" s="1441"/>
      <c r="AX16" s="1409">
        <f>(AW16*35*1.73)*0.82/1000</f>
        <v>0</v>
      </c>
      <c r="AY16" s="1550"/>
      <c r="AZ16" s="1441"/>
      <c r="BA16" s="1409">
        <f>(AZ16*35*1.73)*0.82/1000</f>
        <v>0</v>
      </c>
      <c r="BB16" s="1550"/>
      <c r="BC16" s="1441"/>
      <c r="BD16" s="1409">
        <f>(BC16*35*1.73)*0.82/1000</f>
        <v>0</v>
      </c>
      <c r="BE16" s="1550"/>
      <c r="BF16" s="1441"/>
      <c r="BG16" s="1409">
        <f>(BF16*35*1.73)*0.82/1000</f>
        <v>0</v>
      </c>
      <c r="BH16" s="1550"/>
      <c r="BI16" s="1441"/>
      <c r="BJ16" s="1409">
        <f>(BI16*35*1.73)*0.82/1000</f>
        <v>0</v>
      </c>
      <c r="BK16" s="1550"/>
      <c r="BL16" s="1441"/>
      <c r="BM16" s="1409">
        <f>(BL16*35*1.73)*0.82/1000</f>
        <v>0</v>
      </c>
      <c r="BN16" s="1550"/>
      <c r="BO16" s="1441"/>
      <c r="BP16" s="1409">
        <f>(BO16*35*1.73)*0.82/1000</f>
        <v>0</v>
      </c>
      <c r="BQ16" s="1550"/>
      <c r="BR16" s="1441"/>
      <c r="BS16" s="1409">
        <f>(BR16*35*1.73)*0.82/1000</f>
        <v>0</v>
      </c>
      <c r="BT16" s="1550"/>
      <c r="BU16" s="1441"/>
      <c r="BV16" s="1409">
        <f>(BU16*35*1.73)*0.82/1000</f>
        <v>0</v>
      </c>
      <c r="BW16" s="1550"/>
      <c r="BX16" s="1441"/>
      <c r="BY16" s="1409">
        <f>(BX16*35*1.73)*0.82/1000</f>
        <v>0</v>
      </c>
      <c r="BZ16" s="1549"/>
      <c r="CA16" s="1623"/>
    </row>
    <row r="17" spans="1:80" ht="15" thickBot="1" x14ac:dyDescent="0.25">
      <c r="A17" s="1405"/>
      <c r="B17" s="1404"/>
      <c r="C17" s="656"/>
      <c r="D17" s="1405"/>
      <c r="E17" s="1404"/>
      <c r="F17" s="1417" t="s">
        <v>223</v>
      </c>
      <c r="G17" s="1465"/>
      <c r="H17" s="1624">
        <v>10.5</v>
      </c>
      <c r="I17" s="1258"/>
      <c r="J17" s="1438"/>
      <c r="K17" s="1624">
        <v>10.5</v>
      </c>
      <c r="L17" s="1488"/>
      <c r="M17" s="1438"/>
      <c r="N17" s="1624">
        <v>10.5</v>
      </c>
      <c r="O17" s="1488"/>
      <c r="P17" s="1438"/>
      <c r="Q17" s="1624">
        <v>10.5</v>
      </c>
      <c r="R17" s="1488"/>
      <c r="S17" s="1438"/>
      <c r="T17" s="1624">
        <v>10.5</v>
      </c>
      <c r="U17" s="1488"/>
      <c r="V17" s="1438"/>
      <c r="W17" s="1624">
        <v>10.5</v>
      </c>
      <c r="X17" s="1488"/>
      <c r="Y17" s="1438"/>
      <c r="Z17" s="1624">
        <v>10.5</v>
      </c>
      <c r="AA17" s="1488"/>
      <c r="AB17" s="1438"/>
      <c r="AC17" s="1624">
        <v>10.5</v>
      </c>
      <c r="AD17" s="1488"/>
      <c r="AE17" s="1438"/>
      <c r="AF17" s="1624">
        <v>10.5</v>
      </c>
      <c r="AG17" s="1488"/>
      <c r="AH17" s="1438"/>
      <c r="AI17" s="1624">
        <v>10.5</v>
      </c>
      <c r="AJ17" s="1488"/>
      <c r="AK17" s="1438"/>
      <c r="AL17" s="1414">
        <v>10.5</v>
      </c>
      <c r="AM17" s="1488"/>
      <c r="AN17" s="1438"/>
      <c r="AO17" s="1414">
        <v>10.5</v>
      </c>
      <c r="AP17" s="1488"/>
      <c r="AQ17" s="1438"/>
      <c r="AR17" s="1414">
        <v>10.5</v>
      </c>
      <c r="AS17" s="1488"/>
      <c r="AT17" s="1438"/>
      <c r="AU17" s="1414">
        <v>10.5</v>
      </c>
      <c r="AV17" s="1488"/>
      <c r="AW17" s="1438"/>
      <c r="AX17" s="1414">
        <v>10.5</v>
      </c>
      <c r="AY17" s="1488"/>
      <c r="AZ17" s="1438"/>
      <c r="BA17" s="1414">
        <v>10.5</v>
      </c>
      <c r="BB17" s="1488"/>
      <c r="BC17" s="1438"/>
      <c r="BD17" s="1414">
        <v>10.5</v>
      </c>
      <c r="BE17" s="1488"/>
      <c r="BF17" s="1438"/>
      <c r="BG17" s="1414">
        <v>10.5</v>
      </c>
      <c r="BH17" s="1488"/>
      <c r="BI17" s="1438"/>
      <c r="BJ17" s="1414">
        <v>10.5</v>
      </c>
      <c r="BK17" s="1488"/>
      <c r="BL17" s="1438"/>
      <c r="BM17" s="1414">
        <v>10.5</v>
      </c>
      <c r="BN17" s="1488"/>
      <c r="BO17" s="1438"/>
      <c r="BP17" s="1414">
        <v>10.5</v>
      </c>
      <c r="BQ17" s="1488"/>
      <c r="BR17" s="1438"/>
      <c r="BS17" s="1414">
        <v>10.5</v>
      </c>
      <c r="BT17" s="1488"/>
      <c r="BU17" s="1438"/>
      <c r="BV17" s="1414">
        <v>10.5</v>
      </c>
      <c r="BW17" s="1488"/>
      <c r="BX17" s="1438"/>
      <c r="BY17" s="1414">
        <v>10.5</v>
      </c>
      <c r="BZ17" s="1490"/>
      <c r="CA17" s="1625"/>
    </row>
    <row r="18" spans="1:80" ht="13.5" thickBot="1" x14ac:dyDescent="0.25">
      <c r="A18" s="1405"/>
      <c r="B18" s="1404"/>
      <c r="C18" s="656"/>
      <c r="D18" s="1444"/>
      <c r="E18" s="1445"/>
      <c r="F18" s="1446" t="s">
        <v>373</v>
      </c>
      <c r="G18" s="1447"/>
      <c r="H18" s="1419"/>
    </row>
    <row r="19" spans="1:80" ht="13.5" thickBot="1" x14ac:dyDescent="0.25">
      <c r="A19" s="1450"/>
      <c r="B19" s="1445"/>
      <c r="C19" s="1445"/>
      <c r="D19" s="1420" t="s">
        <v>27</v>
      </c>
      <c r="E19" s="1421"/>
      <c r="F19" s="1451"/>
      <c r="G19" s="1421"/>
      <c r="H19" s="1420"/>
      <c r="I19" s="1452"/>
      <c r="J19" s="1029"/>
      <c r="K19" s="1420"/>
      <c r="L19" s="1452"/>
      <c r="M19" s="1422"/>
      <c r="N19" s="1420"/>
      <c r="O19" s="1421"/>
      <c r="P19" s="1422"/>
      <c r="Q19" s="1420"/>
      <c r="R19" s="1421"/>
      <c r="S19" s="1422"/>
      <c r="T19" s="1420"/>
      <c r="U19" s="1451"/>
      <c r="V19" s="1422"/>
      <c r="W19" s="1420"/>
      <c r="X19" s="1451"/>
      <c r="Y19" s="1422"/>
      <c r="Z19" s="1420"/>
      <c r="AA19" s="1421"/>
      <c r="AB19" s="1422"/>
      <c r="AC19" s="1420"/>
      <c r="AD19" s="1421"/>
      <c r="AE19" s="1422"/>
      <c r="AF19" s="1420"/>
      <c r="AG19" s="1451"/>
      <c r="AH19" s="1422"/>
      <c r="AI19" s="1420"/>
      <c r="AJ19" s="1451"/>
      <c r="AK19" s="1422"/>
      <c r="AL19" s="1420"/>
      <c r="AM19" s="1421"/>
      <c r="AN19" s="1422"/>
      <c r="AO19" s="1420"/>
      <c r="AP19" s="1421"/>
      <c r="AQ19" s="1422"/>
      <c r="AR19" s="1420"/>
      <c r="AS19" s="1451"/>
      <c r="AT19" s="1422"/>
      <c r="AU19" s="1420"/>
      <c r="AV19" s="1451"/>
      <c r="AW19" s="1422"/>
      <c r="AX19" s="1420"/>
      <c r="AY19" s="1421"/>
      <c r="AZ19" s="1422"/>
      <c r="BA19" s="1420"/>
      <c r="BB19" s="1421"/>
      <c r="BC19" s="1422"/>
      <c r="BD19" s="1420"/>
      <c r="BE19" s="1451"/>
      <c r="BF19" s="1422"/>
      <c r="BG19" s="1420"/>
      <c r="BH19" s="1451"/>
      <c r="BI19" s="1422"/>
      <c r="BJ19" s="1420"/>
      <c r="BK19" s="1421"/>
      <c r="BL19" s="1422"/>
      <c r="BM19" s="1420"/>
      <c r="BN19" s="1421"/>
      <c r="BO19" s="1422"/>
      <c r="BP19" s="1420"/>
      <c r="BQ19" s="1451"/>
      <c r="BR19" s="1422"/>
      <c r="BS19" s="1420"/>
      <c r="BT19" s="1451"/>
      <c r="BU19" s="1422"/>
      <c r="BV19" s="1420"/>
      <c r="BW19" s="1421"/>
      <c r="BX19" s="1422"/>
      <c r="BY19" s="1420"/>
      <c r="BZ19" s="1421"/>
      <c r="CA19" s="1422"/>
    </row>
    <row r="20" spans="1:80" ht="14.25" x14ac:dyDescent="0.2">
      <c r="A20" s="1364"/>
      <c r="B20" s="1371"/>
      <c r="C20" s="1397"/>
      <c r="D20" s="1369"/>
      <c r="E20" s="1398"/>
      <c r="F20" s="1369" t="s">
        <v>372</v>
      </c>
      <c r="G20" s="1399"/>
      <c r="H20" s="1431"/>
      <c r="I20" s="1613">
        <f>(H20*220*1.73)*0.82/1000</f>
        <v>0</v>
      </c>
      <c r="J20" s="1401">
        <f>(H20*110*1.73)*0.97/1000*0.007</f>
        <v>0</v>
      </c>
      <c r="K20" s="1400"/>
      <c r="L20" s="1401">
        <f>(K20*220*1.73)*0.82/1000</f>
        <v>0</v>
      </c>
      <c r="M20" s="1401">
        <f>(K20*110*1.73)*0.97/1000*0.007</f>
        <v>0</v>
      </c>
      <c r="N20" s="1400"/>
      <c r="O20" s="1359">
        <f>(N20*220*1.73)*0.82/1000</f>
        <v>0</v>
      </c>
      <c r="P20" s="1401">
        <f>(N20*110*1.73)*0.97/1000*0.007</f>
        <v>0</v>
      </c>
      <c r="Q20" s="1400"/>
      <c r="R20" s="1359">
        <f>(Q20*220*1.73)*0.82/1000</f>
        <v>0</v>
      </c>
      <c r="S20" s="1401">
        <f>(Q20*110*1.73)*0.97/1000*0.007</f>
        <v>0</v>
      </c>
      <c r="T20" s="1400"/>
      <c r="U20" s="1359">
        <f>(T20*220*1.73)*0.82/1000</f>
        <v>0</v>
      </c>
      <c r="V20" s="1401">
        <f>(T20*110*1.73)*0.97/1000*0.007</f>
        <v>0</v>
      </c>
      <c r="W20" s="1400"/>
      <c r="X20" s="1626">
        <f>(W20*220*1.73)*0.82/1000</f>
        <v>0</v>
      </c>
      <c r="Y20" s="1401">
        <f>(W20*110*1.73)*0.97/1000*0.007</f>
        <v>0</v>
      </c>
      <c r="Z20" s="1400"/>
      <c r="AA20" s="1359">
        <f>(Z20*220*1.73)*0.82/1000</f>
        <v>0</v>
      </c>
      <c r="AB20" s="1401">
        <f>(Z20*110*1.73)*0.97/1000*0.007</f>
        <v>0</v>
      </c>
      <c r="AC20" s="1400"/>
      <c r="AD20" s="1359">
        <f>(AC20*220*1.73)*0.82/1000</f>
        <v>0</v>
      </c>
      <c r="AE20" s="1401">
        <f>(AC20*110*1.73)*0.97/1000*0.007</f>
        <v>0</v>
      </c>
      <c r="AF20" s="1400"/>
      <c r="AG20" s="1359">
        <f>(AF20*220*1.73)*0.82/1000</f>
        <v>0</v>
      </c>
      <c r="AH20" s="1401">
        <f>(AF20*110*1.73)*0.97/1000*0.007</f>
        <v>0</v>
      </c>
      <c r="AI20" s="1400"/>
      <c r="AJ20" s="1359">
        <f>(AI20*220*1.73)*0.82/1000</f>
        <v>0</v>
      </c>
      <c r="AK20" s="1401">
        <f>(AI20*110*1.73)*0.97/1000*0.007</f>
        <v>0</v>
      </c>
      <c r="AL20" s="1400"/>
      <c r="AM20" s="1359">
        <f>(AL20*220*1.73)*0.82/1000</f>
        <v>0</v>
      </c>
      <c r="AN20" s="1401">
        <f>(AL20*110*1.73)*0.97/1000*0.007</f>
        <v>0</v>
      </c>
      <c r="AO20" s="1400"/>
      <c r="AP20" s="1359">
        <f>(AO20*220*1.73)*0.82/1000</f>
        <v>0</v>
      </c>
      <c r="AQ20" s="1401">
        <f>(AO20*110*1.73)*0.97/1000*0.007</f>
        <v>0</v>
      </c>
      <c r="AR20" s="1400"/>
      <c r="AS20" s="1359">
        <f>(AR20*220*1.73)*0.82/1000</f>
        <v>0</v>
      </c>
      <c r="AT20" s="1401">
        <f>(AR20*110*1.73)*0.97/1000*0.007</f>
        <v>0</v>
      </c>
      <c r="AU20" s="1400"/>
      <c r="AV20" s="1359">
        <f>(AU20*220*1.73)*0.82/1000</f>
        <v>0</v>
      </c>
      <c r="AW20" s="1401">
        <f>(AU20*110*1.73)*0.97/1000*0.007</f>
        <v>0</v>
      </c>
      <c r="AX20" s="1400"/>
      <c r="AY20" s="1359">
        <f>(AX20*220*1.73)*0.82/1000</f>
        <v>0</v>
      </c>
      <c r="AZ20" s="1401">
        <f>(AX20*110*1.73)*0.97/1000*0.007</f>
        <v>0</v>
      </c>
      <c r="BA20" s="1400"/>
      <c r="BB20" s="1359">
        <f>(BA20*220*1.73)*0.82/1000</f>
        <v>0</v>
      </c>
      <c r="BC20" s="1401">
        <f>(BA20*110*1.73)*0.97/1000*0.007</f>
        <v>0</v>
      </c>
      <c r="BD20" s="1400"/>
      <c r="BE20" s="1359">
        <f>(BD20*220*1.73)*0.82/1000</f>
        <v>0</v>
      </c>
      <c r="BF20" s="1401">
        <f>(BD20*110*1.73)*0.97/1000*0.007</f>
        <v>0</v>
      </c>
      <c r="BG20" s="1400"/>
      <c r="BH20" s="1359">
        <f>(BG20*220*1.73)*0.82/1000</f>
        <v>0</v>
      </c>
      <c r="BI20" s="1401">
        <f>(BG20*110*1.73)*0.97/1000*0.007</f>
        <v>0</v>
      </c>
      <c r="BJ20" s="1400"/>
      <c r="BK20" s="1359">
        <f>(BJ20*220*1.73)*0.82/1000</f>
        <v>0</v>
      </c>
      <c r="BL20" s="1401">
        <f>(BJ20*110*1.73)*0.97/1000*0.007</f>
        <v>0</v>
      </c>
      <c r="BM20" s="1400"/>
      <c r="BN20" s="1359">
        <f>(BM20*220*1.73)*0.82/1000</f>
        <v>0</v>
      </c>
      <c r="BO20" s="1401">
        <f>(BM20*110*1.73)*0.97/1000*0.007</f>
        <v>0</v>
      </c>
      <c r="BP20" s="1400"/>
      <c r="BQ20" s="1359">
        <f>(BP20*220*1.73)*0.82/1000</f>
        <v>0</v>
      </c>
      <c r="BR20" s="1401">
        <f>(BP20*110*1.73)*0.97/1000*0.007</f>
        <v>0</v>
      </c>
      <c r="BS20" s="1400"/>
      <c r="BT20" s="1359">
        <f>(BS20*220*1.73)*0.82/1000</f>
        <v>0</v>
      </c>
      <c r="BU20" s="1401">
        <f>(BS20*110*1.73)*0.97/1000*0.007</f>
        <v>0</v>
      </c>
      <c r="BV20" s="1400"/>
      <c r="BW20" s="1359">
        <f>(BV20*220*1.73)*0.82/1000</f>
        <v>0</v>
      </c>
      <c r="BX20" s="1401">
        <f>(BV20*110*1.73)*0.97/1000*0.007</f>
        <v>0</v>
      </c>
      <c r="BY20" s="1400"/>
      <c r="BZ20" s="1359">
        <f>(BY20*220*1.73)*0.82/1000</f>
        <v>0</v>
      </c>
      <c r="CA20" s="1401">
        <f>(BY20*110*1.73)*0.97/1000*0.007</f>
        <v>0</v>
      </c>
    </row>
    <row r="21" spans="1:80" ht="14.25" x14ac:dyDescent="0.2">
      <c r="A21" s="1403"/>
      <c r="B21" s="1404"/>
      <c r="D21" s="1405"/>
      <c r="E21" s="656"/>
      <c r="F21" s="1406" t="s">
        <v>222</v>
      </c>
      <c r="G21" s="1407"/>
      <c r="H21" s="1614">
        <v>0</v>
      </c>
      <c r="I21" s="1615">
        <v>15</v>
      </c>
      <c r="J21" s="1409">
        <v>0</v>
      </c>
      <c r="K21" s="1433">
        <v>0</v>
      </c>
      <c r="L21" s="1409">
        <v>5</v>
      </c>
      <c r="M21" s="1409">
        <v>0</v>
      </c>
      <c r="N21" s="1433">
        <v>0</v>
      </c>
      <c r="O21" s="1410">
        <v>5</v>
      </c>
      <c r="P21" s="1409">
        <v>0</v>
      </c>
      <c r="Q21" s="1433">
        <v>0</v>
      </c>
      <c r="R21" s="1410">
        <v>3</v>
      </c>
      <c r="S21" s="1409">
        <v>0</v>
      </c>
      <c r="T21" s="1433">
        <v>0</v>
      </c>
      <c r="U21" s="1410">
        <v>5</v>
      </c>
      <c r="V21" s="1409">
        <v>0</v>
      </c>
      <c r="W21" s="1433">
        <v>0</v>
      </c>
      <c r="X21" s="1627">
        <v>5</v>
      </c>
      <c r="Y21" s="1409">
        <v>0</v>
      </c>
      <c r="Z21" s="1433">
        <v>10</v>
      </c>
      <c r="AA21" s="1410">
        <v>10</v>
      </c>
      <c r="AB21" s="1409">
        <v>0</v>
      </c>
      <c r="AC21" s="1433">
        <v>30</v>
      </c>
      <c r="AD21" s="1410">
        <v>20</v>
      </c>
      <c r="AE21" s="1409">
        <v>0</v>
      </c>
      <c r="AF21" s="1433">
        <v>0</v>
      </c>
      <c r="AG21" s="1410">
        <v>20</v>
      </c>
      <c r="AH21" s="1409">
        <v>0</v>
      </c>
      <c r="AI21" s="1433">
        <v>0</v>
      </c>
      <c r="AJ21" s="1410">
        <v>20</v>
      </c>
      <c r="AK21" s="1409">
        <v>0</v>
      </c>
      <c r="AL21" s="1433">
        <v>10</v>
      </c>
      <c r="AM21" s="1410">
        <v>20</v>
      </c>
      <c r="AN21" s="1409">
        <v>0</v>
      </c>
      <c r="AO21" s="1433">
        <v>10</v>
      </c>
      <c r="AP21" s="1410">
        <v>20</v>
      </c>
      <c r="AQ21" s="1409">
        <v>0</v>
      </c>
      <c r="AR21" s="1433">
        <v>10</v>
      </c>
      <c r="AS21" s="1410">
        <v>20</v>
      </c>
      <c r="AT21" s="1409">
        <v>0</v>
      </c>
      <c r="AU21" s="1433">
        <v>10</v>
      </c>
      <c r="AV21" s="1410">
        <v>20</v>
      </c>
      <c r="AW21" s="1409">
        <v>0</v>
      </c>
      <c r="AX21" s="1433">
        <v>10</v>
      </c>
      <c r="AY21" s="1410">
        <v>20</v>
      </c>
      <c r="AZ21" s="1409">
        <v>0</v>
      </c>
      <c r="BA21" s="1433">
        <v>100</v>
      </c>
      <c r="BB21" s="1410">
        <v>23</v>
      </c>
      <c r="BC21" s="1409">
        <v>0</v>
      </c>
      <c r="BD21" s="1433">
        <v>100</v>
      </c>
      <c r="BE21" s="1410">
        <v>23</v>
      </c>
      <c r="BF21" s="1409">
        <v>0</v>
      </c>
      <c r="BG21" s="1433">
        <v>100</v>
      </c>
      <c r="BH21" s="1410">
        <v>20</v>
      </c>
      <c r="BI21" s="1409">
        <v>0</v>
      </c>
      <c r="BJ21" s="1433">
        <v>100</v>
      </c>
      <c r="BK21" s="1410">
        <v>20</v>
      </c>
      <c r="BL21" s="1409">
        <v>0</v>
      </c>
      <c r="BM21" s="1433">
        <v>110</v>
      </c>
      <c r="BN21" s="1410">
        <v>25</v>
      </c>
      <c r="BO21" s="1409">
        <v>0</v>
      </c>
      <c r="BP21" s="1433">
        <v>110</v>
      </c>
      <c r="BQ21" s="1410">
        <v>28</v>
      </c>
      <c r="BR21" s="1409">
        <v>0</v>
      </c>
      <c r="BS21" s="1433">
        <v>120</v>
      </c>
      <c r="BT21" s="1410">
        <v>30</v>
      </c>
      <c r="BU21" s="1409">
        <v>0</v>
      </c>
      <c r="BV21" s="1433">
        <v>100</v>
      </c>
      <c r="BW21" s="1410">
        <v>20</v>
      </c>
      <c r="BX21" s="1409">
        <v>0</v>
      </c>
      <c r="BY21" s="1433">
        <v>0</v>
      </c>
      <c r="BZ21" s="1410">
        <v>10</v>
      </c>
      <c r="CA21" s="1409">
        <v>0</v>
      </c>
    </row>
    <row r="22" spans="1:80" ht="14.25" x14ac:dyDescent="0.2">
      <c r="A22" s="1403"/>
      <c r="B22" s="1411"/>
      <c r="D22" s="1405" t="s">
        <v>24</v>
      </c>
      <c r="E22" s="656"/>
      <c r="F22" s="1412" t="s">
        <v>369</v>
      </c>
      <c r="G22" s="1404"/>
      <c r="H22" s="1616"/>
      <c r="I22" s="1613">
        <f>(H22*35*1.73)*0.82/1000</f>
        <v>0</v>
      </c>
      <c r="J22" s="1401">
        <f>(H22*110*1.73)*0.97/1000*0.007</f>
        <v>0</v>
      </c>
      <c r="K22" s="1441">
        <v>0</v>
      </c>
      <c r="L22" s="1401">
        <f>(K22*35*1.73)*0.82/1000</f>
        <v>0</v>
      </c>
      <c r="M22" s="1401">
        <f>(K22*110*1.73)*0.97/1000*0.007</f>
        <v>0</v>
      </c>
      <c r="N22" s="1441">
        <v>0</v>
      </c>
      <c r="O22" s="1359">
        <f>(N22*35*1.73)*0.82/1000</f>
        <v>0</v>
      </c>
      <c r="P22" s="1401">
        <f>(N22*110*1.73)*0.97/1000*0.007</f>
        <v>0</v>
      </c>
      <c r="Q22" s="1441">
        <v>0</v>
      </c>
      <c r="R22" s="1359">
        <f>(Q22*35*1.73)*0.82/1000</f>
        <v>0</v>
      </c>
      <c r="S22" s="1401">
        <f>(Q22*110*1.73)*0.97/1000*0.007</f>
        <v>0</v>
      </c>
      <c r="T22" s="1441">
        <v>0</v>
      </c>
      <c r="U22" s="1359">
        <f>(T22*35*1.73)*0.82/1000</f>
        <v>0</v>
      </c>
      <c r="V22" s="1401">
        <f>(T22*110*1.73)*0.97/1000*0.007</f>
        <v>0</v>
      </c>
      <c r="W22" s="1441">
        <v>0</v>
      </c>
      <c r="X22" s="1628">
        <f>(W22*35*1.73)*0.82/1000</f>
        <v>0</v>
      </c>
      <c r="Y22" s="1401">
        <f>(W22*110*1.73)*0.97/1000*0.007</f>
        <v>0</v>
      </c>
      <c r="Z22" s="1441">
        <v>0</v>
      </c>
      <c r="AA22" s="1359">
        <f>(Z22*35*1.73)*0.82/1000</f>
        <v>0</v>
      </c>
      <c r="AB22" s="1401">
        <f>(Z22*110*1.73)*0.97/1000*0.007</f>
        <v>0</v>
      </c>
      <c r="AC22" s="1441">
        <v>0</v>
      </c>
      <c r="AD22" s="1359">
        <f>(AC22*35*1.73)*0.82/1000</f>
        <v>0</v>
      </c>
      <c r="AE22" s="1401">
        <f>(AC22*110*1.73)*0.97/1000*0.007</f>
        <v>0</v>
      </c>
      <c r="AF22" s="1441">
        <v>0</v>
      </c>
      <c r="AG22" s="1359">
        <f>(AF22*35*1.73)*0.82/1000</f>
        <v>0</v>
      </c>
      <c r="AH22" s="1401">
        <f>(AF22*110*1.73)*0.97/1000*0.007</f>
        <v>0</v>
      </c>
      <c r="AI22" s="1441">
        <v>0</v>
      </c>
      <c r="AJ22" s="1359">
        <f>(AI22*35*1.73)*0.82/1000</f>
        <v>0</v>
      </c>
      <c r="AK22" s="1401">
        <f>(AI22*110*1.73)*0.97/1000*0.007</f>
        <v>0</v>
      </c>
      <c r="AL22" s="1441">
        <v>0</v>
      </c>
      <c r="AM22" s="1359">
        <f>(AL22*35*1.73)*0.82/1000</f>
        <v>0</v>
      </c>
      <c r="AN22" s="1401">
        <f>(AL22*110*1.73)*0.97/1000*0.007</f>
        <v>0</v>
      </c>
      <c r="AO22" s="1441">
        <v>0</v>
      </c>
      <c r="AP22" s="1359">
        <f>(AO22*35*1.73)*0.82/1000</f>
        <v>0</v>
      </c>
      <c r="AQ22" s="1401">
        <f>(AO22*110*1.73)*0.97/1000*0.007</f>
        <v>0</v>
      </c>
      <c r="AR22" s="1441">
        <v>0</v>
      </c>
      <c r="AS22" s="1359">
        <f>(AR22*35*1.73)*0.82/1000</f>
        <v>0</v>
      </c>
      <c r="AT22" s="1401">
        <f>(AR22*110*1.73)*0.97/1000*0.007</f>
        <v>0</v>
      </c>
      <c r="AU22" s="1441">
        <v>0</v>
      </c>
      <c r="AV22" s="1359">
        <f>(AU22*35*1.73)*0.82/1000</f>
        <v>0</v>
      </c>
      <c r="AW22" s="1401">
        <f>(AU22*110*1.73)*0.97/1000*0.007</f>
        <v>0</v>
      </c>
      <c r="AX22" s="1441">
        <v>0</v>
      </c>
      <c r="AY22" s="1359">
        <f>(AX22*35*1.73)*0.82/1000</f>
        <v>0</v>
      </c>
      <c r="AZ22" s="1401">
        <f>(AX22*110*1.73)*0.97/1000*0.007</f>
        <v>0</v>
      </c>
      <c r="BA22" s="1441">
        <v>0</v>
      </c>
      <c r="BB22" s="1359">
        <f>(BA22*35*1.73)*0.82/1000</f>
        <v>0</v>
      </c>
      <c r="BC22" s="1401">
        <f>(BA22*110*1.73)*0.97/1000*0.007</f>
        <v>0</v>
      </c>
      <c r="BD22" s="1441">
        <v>0</v>
      </c>
      <c r="BE22" s="1359">
        <f>(BD22*35*1.73)*0.82/1000</f>
        <v>0</v>
      </c>
      <c r="BF22" s="1401">
        <f>(BD22*110*1.73)*0.97/1000*0.007</f>
        <v>0</v>
      </c>
      <c r="BG22" s="1441">
        <v>0</v>
      </c>
      <c r="BH22" s="1359">
        <f>(BG22*35*1.73)*0.82/1000</f>
        <v>0</v>
      </c>
      <c r="BI22" s="1401">
        <f>(BG22*110*1.73)*0.97/1000*0.007</f>
        <v>0</v>
      </c>
      <c r="BJ22" s="1441">
        <v>0</v>
      </c>
      <c r="BK22" s="1359">
        <f>(BJ22*35*1.73)*0.82/1000</f>
        <v>0</v>
      </c>
      <c r="BL22" s="1401">
        <f>(BJ22*110*1.73)*0.97/1000*0.007</f>
        <v>0</v>
      </c>
      <c r="BM22" s="1441">
        <v>0</v>
      </c>
      <c r="BN22" s="1359">
        <f>(BM22*35*1.73)*0.82/1000</f>
        <v>0</v>
      </c>
      <c r="BO22" s="1401">
        <f>(BM22*110*1.73)*0.97/1000*0.007</f>
        <v>0</v>
      </c>
      <c r="BP22" s="1441">
        <v>0</v>
      </c>
      <c r="BQ22" s="1359">
        <f>(BP22*35*1.73)*0.82/1000</f>
        <v>0</v>
      </c>
      <c r="BR22" s="1401">
        <f>(BP22*110*1.73)*0.97/1000*0.007</f>
        <v>0</v>
      </c>
      <c r="BS22" s="1441">
        <v>0</v>
      </c>
      <c r="BT22" s="1359">
        <f>(BS22*35*1.73)*0.82/1000</f>
        <v>0</v>
      </c>
      <c r="BU22" s="1401">
        <f>(BS22*110*1.73)*0.97/1000*0.007</f>
        <v>0</v>
      </c>
      <c r="BV22" s="1441">
        <v>0</v>
      </c>
      <c r="BW22" s="1359">
        <f>(BV22*35*1.73)*0.82/1000</f>
        <v>0</v>
      </c>
      <c r="BX22" s="1401">
        <f>(BV22*110*1.73)*0.97/1000*0.007</f>
        <v>0</v>
      </c>
      <c r="BY22" s="1441">
        <v>0</v>
      </c>
      <c r="BZ22" s="1359">
        <f>(BY22*35*1.73)*0.82/1000</f>
        <v>0</v>
      </c>
      <c r="CA22" s="1401">
        <f>(BY22*110*1.73)*0.97/1000*0.007</f>
        <v>0</v>
      </c>
    </row>
    <row r="23" spans="1:80" ht="13.5" customHeight="1" x14ac:dyDescent="0.2">
      <c r="A23" s="1403"/>
      <c r="B23" s="1416"/>
      <c r="D23" s="1405"/>
      <c r="E23" s="656"/>
      <c r="F23" s="1417" t="s">
        <v>223</v>
      </c>
      <c r="G23" s="1407"/>
      <c r="H23" s="1617">
        <v>200</v>
      </c>
      <c r="I23" s="1613">
        <v>2.8</v>
      </c>
      <c r="J23" s="1401">
        <v>2</v>
      </c>
      <c r="K23" s="1486">
        <v>200</v>
      </c>
      <c r="L23" s="1401">
        <v>3.2</v>
      </c>
      <c r="M23" s="1401">
        <v>2</v>
      </c>
      <c r="N23" s="1486">
        <v>200</v>
      </c>
      <c r="O23" s="1359">
        <v>3.2</v>
      </c>
      <c r="P23" s="1401">
        <v>2.4</v>
      </c>
      <c r="Q23" s="1486">
        <v>200</v>
      </c>
      <c r="R23" s="1359">
        <v>3.2</v>
      </c>
      <c r="S23" s="1401">
        <v>2.4</v>
      </c>
      <c r="T23" s="1486">
        <v>200</v>
      </c>
      <c r="U23" s="1359">
        <v>5.2</v>
      </c>
      <c r="V23" s="1401">
        <v>4</v>
      </c>
      <c r="W23" s="1486">
        <v>200</v>
      </c>
      <c r="X23" s="1628">
        <v>1.2</v>
      </c>
      <c r="Y23" s="1401">
        <v>0.8</v>
      </c>
      <c r="Z23" s="1486">
        <v>218</v>
      </c>
      <c r="AA23" s="1359">
        <v>3.6</v>
      </c>
      <c r="AB23" s="1401">
        <v>1.2</v>
      </c>
      <c r="AC23" s="1486">
        <v>220</v>
      </c>
      <c r="AD23" s="1359">
        <v>3.2</v>
      </c>
      <c r="AE23" s="1401">
        <v>2</v>
      </c>
      <c r="AF23" s="1486">
        <v>200</v>
      </c>
      <c r="AG23" s="1359">
        <v>3.2</v>
      </c>
      <c r="AH23" s="1401">
        <v>2.4</v>
      </c>
      <c r="AI23" s="1486">
        <v>220</v>
      </c>
      <c r="AJ23" s="1359">
        <v>4</v>
      </c>
      <c r="AK23" s="1401">
        <v>2.4</v>
      </c>
      <c r="AL23" s="1486">
        <v>200</v>
      </c>
      <c r="AM23" s="1359">
        <v>2.4</v>
      </c>
      <c r="AN23" s="1401">
        <v>1.6</v>
      </c>
      <c r="AO23" s="1486">
        <v>220</v>
      </c>
      <c r="AP23" s="1359">
        <v>3.6</v>
      </c>
      <c r="AQ23" s="1401">
        <v>4</v>
      </c>
      <c r="AR23" s="1486">
        <v>200</v>
      </c>
      <c r="AS23" s="1359">
        <v>3.6</v>
      </c>
      <c r="AT23" s="1401">
        <v>1.2</v>
      </c>
      <c r="AU23" s="1486">
        <v>200</v>
      </c>
      <c r="AV23" s="1359">
        <v>3.2</v>
      </c>
      <c r="AW23" s="1401">
        <v>2.4</v>
      </c>
      <c r="AX23" s="1486">
        <v>200</v>
      </c>
      <c r="AY23" s="1359">
        <v>2.4</v>
      </c>
      <c r="AZ23" s="1401">
        <v>1.6</v>
      </c>
      <c r="BA23" s="1486">
        <v>200</v>
      </c>
      <c r="BB23" s="1359">
        <v>4</v>
      </c>
      <c r="BC23" s="1401">
        <v>2.4</v>
      </c>
      <c r="BD23" s="1486">
        <v>200</v>
      </c>
      <c r="BE23" s="1359">
        <v>3.2</v>
      </c>
      <c r="BF23" s="1401">
        <v>2</v>
      </c>
      <c r="BG23" s="1486">
        <v>220</v>
      </c>
      <c r="BH23" s="1359">
        <v>3.2</v>
      </c>
      <c r="BI23" s="1401">
        <v>2.4</v>
      </c>
      <c r="BJ23" s="1486">
        <v>200</v>
      </c>
      <c r="BK23" s="1359">
        <v>3.2</v>
      </c>
      <c r="BL23" s="1401">
        <v>2</v>
      </c>
      <c r="BM23" s="1486">
        <v>220</v>
      </c>
      <c r="BN23" s="1359">
        <v>4</v>
      </c>
      <c r="BO23" s="1401">
        <v>2.8</v>
      </c>
      <c r="BP23" s="1486">
        <v>220</v>
      </c>
      <c r="BQ23" s="1359">
        <v>3.2</v>
      </c>
      <c r="BR23" s="1401">
        <v>2</v>
      </c>
      <c r="BS23" s="1486">
        <v>220</v>
      </c>
      <c r="BT23" s="1359">
        <v>2.8</v>
      </c>
      <c r="BU23" s="1401">
        <v>2</v>
      </c>
      <c r="BV23" s="1486">
        <v>200</v>
      </c>
      <c r="BW23" s="1359">
        <v>3.2</v>
      </c>
      <c r="BX23" s="1401">
        <v>2.4</v>
      </c>
      <c r="BY23" s="1486">
        <v>220</v>
      </c>
      <c r="BZ23" s="1359">
        <v>2.8</v>
      </c>
      <c r="CA23" s="1401">
        <v>2</v>
      </c>
    </row>
    <row r="24" spans="1:80" ht="13.5" customHeight="1" thickBot="1" x14ac:dyDescent="0.25">
      <c r="A24" s="1403"/>
      <c r="B24" s="1416"/>
      <c r="D24" s="1405"/>
      <c r="E24" s="656"/>
      <c r="F24" s="1418" t="s">
        <v>373</v>
      </c>
      <c r="G24" s="1404"/>
      <c r="H24" s="1629"/>
      <c r="I24" s="1613">
        <f>(H24*6*1.73)*0.82/1000</f>
        <v>0</v>
      </c>
      <c r="J24" s="1401">
        <f>(H24*110*1.73)*0.97/1000*0.007</f>
        <v>0</v>
      </c>
      <c r="K24" s="1453"/>
      <c r="L24" s="1401">
        <f>(K24*6*1.73)*0.82/1000</f>
        <v>0</v>
      </c>
      <c r="M24" s="1401">
        <f>(K24*110*1.73)*0.97/1000*0.007</f>
        <v>0</v>
      </c>
      <c r="N24" s="1454"/>
      <c r="O24" s="1359">
        <f>(N24*6*1.73)*0.82/1000</f>
        <v>0</v>
      </c>
      <c r="P24" s="1401">
        <f>(N24*110*1.73)*0.97/1000*0.007</f>
        <v>0</v>
      </c>
      <c r="Q24" s="1454"/>
      <c r="R24" s="1359">
        <f>(Q24*6*1.73)*0.82/1000</f>
        <v>0</v>
      </c>
      <c r="S24" s="1401">
        <f>(Q24*110*1.73)*0.97/1000*0.007</f>
        <v>0</v>
      </c>
      <c r="T24" s="1419"/>
      <c r="U24" s="1359">
        <f>(T24*6*1.73)*0.82/1000</f>
        <v>0</v>
      </c>
      <c r="V24" s="1401">
        <f>(T24*110*1.73)*0.97/1000*0.007</f>
        <v>0</v>
      </c>
      <c r="W24" s="1454"/>
      <c r="X24" s="1630">
        <f>(W24*6*1.73)*0.82/1000</f>
        <v>0</v>
      </c>
      <c r="Y24" s="1401">
        <f>(W24*110*1.73)*0.97/1000*0.007</f>
        <v>0</v>
      </c>
      <c r="Z24" s="1454"/>
      <c r="AA24" s="1359">
        <f>(Z24*6*1.73)*0.82/1000</f>
        <v>0</v>
      </c>
      <c r="AB24" s="1401">
        <f>(Z24*110*1.73)*0.97/1000*0.007</f>
        <v>0</v>
      </c>
      <c r="AC24" s="1454"/>
      <c r="AD24" s="1359">
        <f>(AC24*6*1.73)*0.82/1000</f>
        <v>0</v>
      </c>
      <c r="AE24" s="1401">
        <f>(AC24*110*1.73)*0.97/1000*0.007</f>
        <v>0</v>
      </c>
      <c r="AF24" s="1419"/>
      <c r="AG24" s="1359">
        <f>(AF24*6*1.73)*0.82/1000</f>
        <v>0</v>
      </c>
      <c r="AH24" s="1401">
        <f>(AF24*110*1.73)*0.97/1000*0.007</f>
        <v>0</v>
      </c>
      <c r="AI24" s="1454"/>
      <c r="AJ24" s="1359">
        <f>(AI24*6*1.73)*0.82/1000</f>
        <v>0</v>
      </c>
      <c r="AK24" s="1401">
        <f>(AI24*110*1.73)*0.97/1000*0.007</f>
        <v>0</v>
      </c>
      <c r="AL24" s="1454"/>
      <c r="AM24" s="1359">
        <f>(AL24*6*1.73)*0.82/1000</f>
        <v>0</v>
      </c>
      <c r="AN24" s="1401">
        <f>(AL24*110*1.73)*0.97/1000*0.007</f>
        <v>0</v>
      </c>
      <c r="AO24" s="1454"/>
      <c r="AP24" s="1359">
        <f>(AO24*6*1.73)*0.82/1000</f>
        <v>0</v>
      </c>
      <c r="AQ24" s="1401">
        <f>(AO24*110*1.73)*0.97/1000*0.007</f>
        <v>0</v>
      </c>
      <c r="AR24" s="1419"/>
      <c r="AS24" s="1359">
        <f>(AR24*6*1.73)*0.82/1000</f>
        <v>0</v>
      </c>
      <c r="AT24" s="1401">
        <f>(AR24*110*1.73)*0.97/1000*0.007</f>
        <v>0</v>
      </c>
      <c r="AU24" s="1454"/>
      <c r="AV24" s="1359">
        <f>(AU24*6*1.73)*0.82/1000</f>
        <v>0</v>
      </c>
      <c r="AW24" s="1401">
        <f>(AU24*110*1.73)*0.97/1000*0.007</f>
        <v>0</v>
      </c>
      <c r="AX24" s="1454"/>
      <c r="AY24" s="1359">
        <f>(AX24*6*1.73)*0.82/1000</f>
        <v>0</v>
      </c>
      <c r="AZ24" s="1401">
        <f>(AX24*110*1.73)*0.97/1000*0.007</f>
        <v>0</v>
      </c>
      <c r="BA24" s="1454"/>
      <c r="BB24" s="1359">
        <f>(BA24*6*1.73)*0.82/1000</f>
        <v>0</v>
      </c>
      <c r="BC24" s="1401">
        <f>(BA24*110*1.73)*0.97/1000*0.007</f>
        <v>0</v>
      </c>
      <c r="BD24" s="1419"/>
      <c r="BE24" s="1359">
        <f>(BD24*6*1.73)*0.82/1000</f>
        <v>0</v>
      </c>
      <c r="BF24" s="1401">
        <f>(BD24*110*1.73)*0.97/1000*0.007</f>
        <v>0</v>
      </c>
      <c r="BG24" s="1454"/>
      <c r="BH24" s="1359">
        <f>(BG24*6*1.73)*0.82/1000</f>
        <v>0</v>
      </c>
      <c r="BI24" s="1401">
        <f>(BG24*110*1.73)*0.97/1000*0.007</f>
        <v>0</v>
      </c>
      <c r="BJ24" s="1454"/>
      <c r="BK24" s="1359"/>
      <c r="BL24" s="1401">
        <f>(BJ24*110*1.73)*0.97/1000*0.007</f>
        <v>0</v>
      </c>
      <c r="BM24" s="1454"/>
      <c r="BN24" s="1359">
        <f>(BM24*6*1.73)*0.82/1000</f>
        <v>0</v>
      </c>
      <c r="BO24" s="1401">
        <f>(BM24*110*1.73)*0.97/1000*0.007</f>
        <v>0</v>
      </c>
      <c r="BP24" s="1419"/>
      <c r="BQ24" s="1359">
        <f>(BP24*6*1.73)*0.82/1000</f>
        <v>0</v>
      </c>
      <c r="BR24" s="1401">
        <f>(BP24*110*1.73)*0.97/1000*0.007</f>
        <v>0</v>
      </c>
      <c r="BS24" s="1454"/>
      <c r="BT24" s="1359">
        <f>(BS24*6*1.73)*0.82/1000</f>
        <v>0</v>
      </c>
      <c r="BU24" s="1401">
        <f>(BS24*110*1.73)*0.97/1000*0.007</f>
        <v>0</v>
      </c>
      <c r="BV24" s="1454"/>
      <c r="BW24" s="1359">
        <f>(BV24*6*1.73)*0.82/1000</f>
        <v>0</v>
      </c>
      <c r="BX24" s="1401">
        <f>(BV24*110*1.73)*0.97/1000*0.007</f>
        <v>0</v>
      </c>
      <c r="BY24" s="1454"/>
      <c r="BZ24" s="1359">
        <f>(BY24*6*1.73)*0.82/1000</f>
        <v>0</v>
      </c>
      <c r="CA24" s="1401">
        <f>(BY24*110*1.73)*0.97/1000*0.007</f>
        <v>0</v>
      </c>
    </row>
    <row r="25" spans="1:80" ht="13.5" customHeight="1" thickBot="1" x14ac:dyDescent="0.25">
      <c r="A25" s="1403"/>
      <c r="B25" s="1416"/>
      <c r="D25" s="1420" t="s">
        <v>27</v>
      </c>
      <c r="E25" s="1421"/>
      <c r="F25" s="1421"/>
      <c r="G25" s="1422"/>
      <c r="I25" s="1456">
        <v>7</v>
      </c>
      <c r="J25" s="1457"/>
      <c r="K25" s="1458"/>
      <c r="L25" s="1459">
        <v>7</v>
      </c>
      <c r="M25" s="1457"/>
      <c r="N25" s="1460"/>
      <c r="O25" s="1461">
        <v>7</v>
      </c>
      <c r="P25" s="1462"/>
      <c r="Q25" s="1460"/>
      <c r="R25" s="1461">
        <v>7</v>
      </c>
      <c r="S25" s="1462"/>
      <c r="T25" s="1460"/>
      <c r="U25" s="1456">
        <v>7</v>
      </c>
      <c r="V25" s="1462"/>
      <c r="W25" s="1460"/>
      <c r="X25" s="1461">
        <v>7</v>
      </c>
      <c r="Y25" s="1462"/>
      <c r="Z25" s="1460"/>
      <c r="AA25" s="1461">
        <v>7</v>
      </c>
      <c r="AB25" s="1462"/>
      <c r="AC25" s="1460"/>
      <c r="AD25" s="1461">
        <v>7</v>
      </c>
      <c r="AE25" s="1462"/>
      <c r="AF25" s="1460"/>
      <c r="AG25" s="1456">
        <v>7</v>
      </c>
      <c r="AH25" s="1462"/>
      <c r="AI25" s="1460"/>
      <c r="AJ25" s="1461">
        <v>7</v>
      </c>
      <c r="AK25" s="1462"/>
      <c r="AL25" s="1460"/>
      <c r="AM25" s="1461">
        <v>7</v>
      </c>
      <c r="AN25" s="1462"/>
      <c r="AO25" s="1460"/>
      <c r="AP25" s="1461">
        <v>7</v>
      </c>
      <c r="AQ25" s="1462"/>
      <c r="AR25" s="1460"/>
      <c r="AS25" s="1456">
        <v>7</v>
      </c>
      <c r="AT25" s="1462"/>
      <c r="AU25" s="1460"/>
      <c r="AV25" s="1461">
        <v>7</v>
      </c>
      <c r="AW25" s="1462"/>
      <c r="AX25" s="1460"/>
      <c r="AY25" s="1461">
        <v>7</v>
      </c>
      <c r="AZ25" s="1462"/>
      <c r="BA25" s="1460"/>
      <c r="BB25" s="1461">
        <v>7</v>
      </c>
      <c r="BC25" s="1462">
        <v>0</v>
      </c>
      <c r="BD25" s="1460"/>
      <c r="BE25" s="1456">
        <v>7</v>
      </c>
      <c r="BF25" s="1462"/>
      <c r="BG25" s="1460"/>
      <c r="BH25" s="1461">
        <v>7</v>
      </c>
      <c r="BI25" s="1462"/>
      <c r="BJ25" s="1460"/>
      <c r="BK25" s="1461">
        <v>7</v>
      </c>
      <c r="BL25" s="1462"/>
      <c r="BM25" s="1460"/>
      <c r="BN25" s="1461">
        <v>7</v>
      </c>
      <c r="BO25" s="1462"/>
      <c r="BP25" s="1460"/>
      <c r="BQ25" s="1456">
        <v>7</v>
      </c>
      <c r="BR25" s="1462"/>
      <c r="BS25" s="1460"/>
      <c r="BT25" s="1461">
        <v>7</v>
      </c>
      <c r="BU25" s="1462"/>
      <c r="BV25" s="1460"/>
      <c r="BW25" s="1461">
        <v>7</v>
      </c>
      <c r="BX25" s="1462"/>
      <c r="BY25" s="1460"/>
      <c r="BZ25" s="1461">
        <v>7</v>
      </c>
      <c r="CA25" s="1631"/>
      <c r="CB25" s="1632"/>
    </row>
    <row r="26" spans="1:80" ht="13.5" customHeight="1" thickBot="1" x14ac:dyDescent="0.25">
      <c r="A26" s="1403"/>
      <c r="B26" s="1416"/>
      <c r="D26" s="1405"/>
      <c r="E26" s="656"/>
      <c r="F26" s="1405" t="s">
        <v>372</v>
      </c>
      <c r="G26" s="656"/>
      <c r="H26" s="1431"/>
      <c r="I26" s="1580">
        <f>(H26*220*1.73)*0.82/1000</f>
        <v>0</v>
      </c>
      <c r="J26" s="1619"/>
      <c r="K26" s="1633"/>
      <c r="L26" s="1613">
        <f>(K26*220*1.73)*0.82/1000</f>
        <v>0</v>
      </c>
      <c r="M26" s="1432"/>
      <c r="N26" s="1431"/>
      <c r="O26" s="1620">
        <f>(N26*220*1.73)*0.82/1000</f>
        <v>0</v>
      </c>
      <c r="P26" s="1432"/>
      <c r="Q26" s="1431"/>
      <c r="R26" s="1626">
        <f>(Q26*220*1.73)*0.82/1000</f>
        <v>0</v>
      </c>
      <c r="S26" s="1432"/>
      <c r="T26" s="1431"/>
      <c r="U26" s="1626">
        <f>(T26*220*1.73)*0.82/1000</f>
        <v>0</v>
      </c>
      <c r="V26" s="1432"/>
      <c r="W26" s="1431"/>
      <c r="X26" s="1620">
        <f>(W26*220*1.73)*0.82/1000</f>
        <v>0</v>
      </c>
      <c r="Y26" s="1430"/>
      <c r="Z26" s="1400"/>
      <c r="AA26" s="1359">
        <f>(Z26*220*1.73)*0.82/1000</f>
        <v>0</v>
      </c>
      <c r="AB26" s="1432"/>
      <c r="AC26" s="1431"/>
      <c r="AD26" s="1620">
        <f>(AC26*220*1.73)*0.82/1000</f>
        <v>0</v>
      </c>
      <c r="AE26" s="1432"/>
      <c r="AF26" s="1431"/>
      <c r="AG26" s="1620">
        <f>(AF26*220*1.73)*0.82/1000</f>
        <v>0</v>
      </c>
      <c r="AH26" s="1430"/>
      <c r="AI26" s="1400"/>
      <c r="AJ26" s="1359">
        <f>(AI26*220*1.73)*0.82/1000</f>
        <v>0</v>
      </c>
      <c r="AK26" s="1430"/>
      <c r="AL26" s="1400"/>
      <c r="AM26" s="1359">
        <f>(AL26*220*1.73)*0.82/1000</f>
        <v>0</v>
      </c>
      <c r="AN26" s="1430"/>
      <c r="AO26" s="1400"/>
      <c r="AP26" s="1359">
        <f>(AO26*220*1.73)*0.82/1000</f>
        <v>0</v>
      </c>
      <c r="AQ26" s="1430"/>
      <c r="AR26" s="1400"/>
      <c r="AS26" s="1359">
        <f>(AR26*220*1.73)*0.82/1000</f>
        <v>0</v>
      </c>
      <c r="AT26" s="1430"/>
      <c r="AU26" s="1400"/>
      <c r="AV26" s="1359">
        <f>(AU26*220*1.73)*0.82/1000</f>
        <v>0</v>
      </c>
      <c r="AW26" s="1430"/>
      <c r="AX26" s="1400"/>
      <c r="AY26" s="1359">
        <f>(AX26*220*1.73)*0.82/1000</f>
        <v>0</v>
      </c>
      <c r="AZ26" s="1432"/>
      <c r="BA26" s="1431"/>
      <c r="BB26" s="1620">
        <f>(BA26*220*1.73)*0.82/1000</f>
        <v>0</v>
      </c>
      <c r="BC26" s="1431"/>
      <c r="BD26" s="1432"/>
      <c r="BE26" s="1626">
        <f>(BD26*220*1.73)*0.82/1000</f>
        <v>0</v>
      </c>
      <c r="BF26" s="1432"/>
      <c r="BG26" s="1431"/>
      <c r="BH26" s="1626">
        <f>(BG26*220*1.73)*0.82/1000</f>
        <v>0</v>
      </c>
      <c r="BI26" s="1431"/>
      <c r="BJ26" s="1431"/>
      <c r="BK26" s="1626">
        <f>(BJ26*220*1.73)*0.82/1000</f>
        <v>0</v>
      </c>
      <c r="BL26" s="1432"/>
      <c r="BM26" s="1431"/>
      <c r="BN26" s="1626">
        <f>(BM26*220*1.73)*0.82/1000</f>
        <v>0</v>
      </c>
      <c r="BO26" s="1432"/>
      <c r="BP26" s="1431"/>
      <c r="BQ26" s="1626">
        <f>(BP26*220*1.73)*0.82/1000</f>
        <v>0</v>
      </c>
      <c r="BR26" s="1432"/>
      <c r="BS26" s="1431"/>
      <c r="BT26" s="1626">
        <f>(BS26*220*1.73)*0.82/1000</f>
        <v>0</v>
      </c>
      <c r="BU26" s="1432"/>
      <c r="BV26" s="1431"/>
      <c r="BW26" s="1626">
        <f>(BV26*220*1.73)*0.82/1000</f>
        <v>0</v>
      </c>
      <c r="BX26" s="1432"/>
      <c r="BY26" s="1431">
        <v>0</v>
      </c>
      <c r="BZ26" s="1626">
        <f>(BY26*220*1.73)*0.82/1000</f>
        <v>0</v>
      </c>
      <c r="CA26" s="1430"/>
    </row>
    <row r="27" spans="1:80" ht="14.25" x14ac:dyDescent="0.2">
      <c r="A27" s="1405"/>
      <c r="B27" s="1404" t="s">
        <v>91</v>
      </c>
      <c r="C27" s="1423"/>
      <c r="D27" s="1405"/>
      <c r="E27" s="1404"/>
      <c r="F27" s="1573" t="s">
        <v>222</v>
      </c>
      <c r="G27" s="1463"/>
      <c r="H27" s="1621">
        <v>120</v>
      </c>
      <c r="I27" s="1634"/>
      <c r="J27" s="1635"/>
      <c r="K27" s="1621">
        <v>120</v>
      </c>
      <c r="L27" s="1435"/>
      <c r="M27" s="1433"/>
      <c r="N27" s="1621">
        <v>120</v>
      </c>
      <c r="O27" s="1435"/>
      <c r="P27" s="1433"/>
      <c r="Q27" s="1621">
        <v>120</v>
      </c>
      <c r="R27" s="1636"/>
      <c r="S27" s="1433"/>
      <c r="T27" s="1621">
        <v>120</v>
      </c>
      <c r="U27" s="1636"/>
      <c r="V27" s="1433"/>
      <c r="W27" s="1621">
        <v>120</v>
      </c>
      <c r="X27" s="1435"/>
      <c r="Y27" s="1433"/>
      <c r="Z27" s="1409">
        <v>120</v>
      </c>
      <c r="AA27" s="1435"/>
      <c r="AB27" s="1433"/>
      <c r="AC27" s="1621">
        <v>120</v>
      </c>
      <c r="AD27" s="1435"/>
      <c r="AE27" s="1433"/>
      <c r="AF27" s="1621">
        <v>120</v>
      </c>
      <c r="AG27" s="1435"/>
      <c r="AH27" s="1433"/>
      <c r="AI27" s="1409">
        <v>120</v>
      </c>
      <c r="AJ27" s="1435"/>
      <c r="AK27" s="1433"/>
      <c r="AL27" s="1409">
        <v>120</v>
      </c>
      <c r="AM27" s="1435"/>
      <c r="AN27" s="1433"/>
      <c r="AO27" s="1409">
        <v>120</v>
      </c>
      <c r="AP27" s="1435"/>
      <c r="AQ27" s="1433"/>
      <c r="AR27" s="1409">
        <v>120</v>
      </c>
      <c r="AS27" s="1435"/>
      <c r="AT27" s="1433"/>
      <c r="AU27" s="1409">
        <v>120</v>
      </c>
      <c r="AV27" s="1435"/>
      <c r="AW27" s="1433"/>
      <c r="AX27" s="1409">
        <v>120</v>
      </c>
      <c r="AY27" s="1435"/>
      <c r="AZ27" s="1433"/>
      <c r="BA27" s="1621">
        <v>120</v>
      </c>
      <c r="BB27" s="1435"/>
      <c r="BC27" s="1614"/>
      <c r="BD27" s="1637">
        <v>120</v>
      </c>
      <c r="BE27" s="1636"/>
      <c r="BF27" s="1433"/>
      <c r="BG27" s="1621">
        <v>120</v>
      </c>
      <c r="BH27" s="1636"/>
      <c r="BI27" s="1614"/>
      <c r="BJ27" s="1621">
        <v>120</v>
      </c>
      <c r="BK27" s="1636"/>
      <c r="BL27" s="1433"/>
      <c r="BM27" s="1621">
        <v>120</v>
      </c>
      <c r="BN27" s="1636"/>
      <c r="BO27" s="1433"/>
      <c r="BP27" s="1621">
        <v>120</v>
      </c>
      <c r="BQ27" s="1636"/>
      <c r="BR27" s="1433"/>
      <c r="BS27" s="1621">
        <v>120</v>
      </c>
      <c r="BT27" s="1636"/>
      <c r="BU27" s="1433"/>
      <c r="BV27" s="1621">
        <v>120</v>
      </c>
      <c r="BW27" s="1636"/>
      <c r="BX27" s="1433"/>
      <c r="BY27" s="1621">
        <v>120</v>
      </c>
      <c r="BZ27" s="1474"/>
      <c r="CA27" s="1435"/>
    </row>
    <row r="28" spans="1:80" ht="14.25" x14ac:dyDescent="0.2">
      <c r="A28" s="1405"/>
      <c r="B28" s="1404"/>
      <c r="C28" s="656"/>
      <c r="D28" s="1405" t="s">
        <v>28</v>
      </c>
      <c r="E28" s="1404"/>
      <c r="F28" s="1412" t="s">
        <v>369</v>
      </c>
      <c r="G28" s="1464"/>
      <c r="H28" s="1587"/>
      <c r="I28" s="1638"/>
      <c r="J28" s="1639"/>
      <c r="K28" s="1621">
        <f>(J28*35*1.73)*0.82/1000</f>
        <v>0</v>
      </c>
      <c r="L28" s="1550"/>
      <c r="M28" s="1486"/>
      <c r="N28" s="1621">
        <f>(M28*35*1.73)*0.82/1000</f>
        <v>0</v>
      </c>
      <c r="O28" s="1550"/>
      <c r="P28" s="1486"/>
      <c r="Q28" s="1621">
        <f>(P28*35*1.73)*0.82/1000</f>
        <v>0</v>
      </c>
      <c r="R28" s="1616"/>
      <c r="S28" s="1486"/>
      <c r="T28" s="1621">
        <f>(S28*35*1.73)*0.82/1000</f>
        <v>0</v>
      </c>
      <c r="U28" s="1616"/>
      <c r="V28" s="1486"/>
      <c r="W28" s="1621">
        <f>(V28*35*1.73)*0.82/1000</f>
        <v>0</v>
      </c>
      <c r="X28" s="1550"/>
      <c r="Y28" s="1486"/>
      <c r="Z28" s="1409">
        <f>(Y28*35*1.73)*0.82/1000</f>
        <v>0</v>
      </c>
      <c r="AA28" s="1550"/>
      <c r="AB28" s="1486"/>
      <c r="AC28" s="1621">
        <f>(AB28*35*1.73)*0.82/1000</f>
        <v>0</v>
      </c>
      <c r="AD28" s="1550"/>
      <c r="AE28" s="1486"/>
      <c r="AF28" s="1621">
        <f>(AE28*35*1.73)*0.82/1000</f>
        <v>0</v>
      </c>
      <c r="AG28" s="1550"/>
      <c r="AH28" s="1486"/>
      <c r="AI28" s="1409">
        <f>(AH28*35*1.73)*0.82/1000</f>
        <v>0</v>
      </c>
      <c r="AJ28" s="1550"/>
      <c r="AK28" s="1486"/>
      <c r="AL28" s="1409">
        <f>(AK28*35*1.73)*0.82/1000</f>
        <v>0</v>
      </c>
      <c r="AM28" s="1550"/>
      <c r="AN28" s="1486"/>
      <c r="AO28" s="1409">
        <f>(AN28*35*1.73)*0.82/1000</f>
        <v>0</v>
      </c>
      <c r="AP28" s="1550"/>
      <c r="AQ28" s="1486"/>
      <c r="AR28" s="1409">
        <f>(AQ28*35*1.73)*0.82/1000</f>
        <v>0</v>
      </c>
      <c r="AS28" s="1550"/>
      <c r="AT28" s="1486"/>
      <c r="AU28" s="1409">
        <f>(AT28*35*1.73)*0.82/1000</f>
        <v>0</v>
      </c>
      <c r="AV28" s="1550"/>
      <c r="AW28" s="1486"/>
      <c r="AX28" s="1409">
        <f>(AW28*35*1.73)*0.82/1000</f>
        <v>0</v>
      </c>
      <c r="AY28" s="1550"/>
      <c r="AZ28" s="1486"/>
      <c r="BA28" s="1621">
        <f>(AZ28*35*1.73)*0.82/1000</f>
        <v>0</v>
      </c>
      <c r="BB28" s="1550"/>
      <c r="BC28" s="1617"/>
      <c r="BD28" s="1637">
        <f>(BC28*35*1.73)*0.82/1000</f>
        <v>0</v>
      </c>
      <c r="BE28" s="1616"/>
      <c r="BF28" s="1486"/>
      <c r="BG28" s="1621">
        <f>(BF28*35*1.73)*0.82/1000</f>
        <v>0</v>
      </c>
      <c r="BH28" s="1616"/>
      <c r="BI28" s="1617"/>
      <c r="BJ28" s="1621">
        <f>(BI28*35*1.73)*0.82/1000</f>
        <v>0</v>
      </c>
      <c r="BK28" s="1616"/>
      <c r="BL28" s="1486"/>
      <c r="BM28" s="1621">
        <f>(BL28*35*1.73)*0.82/1000</f>
        <v>0</v>
      </c>
      <c r="BN28" s="1616"/>
      <c r="BO28" s="1486"/>
      <c r="BP28" s="1621">
        <f>(BO28*35*1.73)*0.82/1000</f>
        <v>0</v>
      </c>
      <c r="BQ28" s="1616"/>
      <c r="BR28" s="1486"/>
      <c r="BS28" s="1621">
        <f>(BR28*35*1.73)*0.82/1000</f>
        <v>0</v>
      </c>
      <c r="BT28" s="1616"/>
      <c r="BU28" s="1486"/>
      <c r="BV28" s="1621">
        <f>(BU28*35*1.73)*0.82/1000</f>
        <v>0</v>
      </c>
      <c r="BW28" s="1616"/>
      <c r="BX28" s="1486"/>
      <c r="BY28" s="1621">
        <f>(BX28*35*1.73)*0.82/1000</f>
        <v>0</v>
      </c>
      <c r="BZ28" s="1474"/>
      <c r="CA28" s="1550"/>
    </row>
    <row r="29" spans="1:80" ht="15" thickBot="1" x14ac:dyDescent="0.25">
      <c r="A29" s="1405"/>
      <c r="B29" s="1404"/>
      <c r="C29" s="656"/>
      <c r="D29" s="1405"/>
      <c r="E29" s="1404"/>
      <c r="F29" s="1417" t="s">
        <v>223</v>
      </c>
      <c r="G29" s="1465"/>
      <c r="H29" s="1640">
        <v>10.5</v>
      </c>
      <c r="I29" s="1641"/>
      <c r="J29" s="1642"/>
      <c r="K29" s="1640">
        <v>10.5</v>
      </c>
      <c r="L29" s="1488"/>
      <c r="M29" s="1438"/>
      <c r="N29" s="1624">
        <v>10.5</v>
      </c>
      <c r="O29" s="1488"/>
      <c r="P29" s="1438"/>
      <c r="Q29" s="1640">
        <v>10.5</v>
      </c>
      <c r="R29" s="1643"/>
      <c r="S29" s="1438"/>
      <c r="T29" s="1640">
        <v>10.5</v>
      </c>
      <c r="U29" s="1643"/>
      <c r="V29" s="1438"/>
      <c r="W29" s="1640">
        <v>10.5</v>
      </c>
      <c r="X29" s="1488"/>
      <c r="Y29" s="1438"/>
      <c r="Z29" s="1414">
        <v>10.5</v>
      </c>
      <c r="AA29" s="1488"/>
      <c r="AB29" s="1438"/>
      <c r="AC29" s="1640">
        <v>10.5</v>
      </c>
      <c r="AD29" s="1488"/>
      <c r="AE29" s="1438"/>
      <c r="AF29" s="1640">
        <v>10.5</v>
      </c>
      <c r="AG29" s="1488"/>
      <c r="AH29" s="1438"/>
      <c r="AI29" s="1414">
        <v>10.5</v>
      </c>
      <c r="AJ29" s="1488"/>
      <c r="AK29" s="1438"/>
      <c r="AL29" s="1414">
        <v>10.5</v>
      </c>
      <c r="AM29" s="1488"/>
      <c r="AN29" s="1438"/>
      <c r="AO29" s="1414">
        <v>10.5</v>
      </c>
      <c r="AP29" s="1488"/>
      <c r="AQ29" s="1438"/>
      <c r="AR29" s="1414">
        <v>10.5</v>
      </c>
      <c r="AS29" s="1488"/>
      <c r="AT29" s="1438"/>
      <c r="AU29" s="1414">
        <v>10.5</v>
      </c>
      <c r="AV29" s="1488"/>
      <c r="AW29" s="1438"/>
      <c r="AX29" s="1414">
        <v>10.5</v>
      </c>
      <c r="AY29" s="1488"/>
      <c r="AZ29" s="1438"/>
      <c r="BA29" s="1640">
        <v>10.5</v>
      </c>
      <c r="BB29" s="1488"/>
      <c r="BC29" s="1643"/>
      <c r="BD29" s="1644">
        <v>10.5</v>
      </c>
      <c r="BE29" s="1643"/>
      <c r="BF29" s="1438"/>
      <c r="BG29" s="1640">
        <v>10.5</v>
      </c>
      <c r="BH29" s="1643"/>
      <c r="BI29" s="1643"/>
      <c r="BJ29" s="1640">
        <v>10.5</v>
      </c>
      <c r="BK29" s="1643"/>
      <c r="BL29" s="1438"/>
      <c r="BM29" s="1640">
        <v>10.5</v>
      </c>
      <c r="BN29" s="1643"/>
      <c r="BO29" s="1438"/>
      <c r="BP29" s="1640">
        <v>10.5</v>
      </c>
      <c r="BQ29" s="1643"/>
      <c r="BR29" s="1438"/>
      <c r="BS29" s="1640">
        <v>10.5</v>
      </c>
      <c r="BT29" s="1643"/>
      <c r="BU29" s="1438"/>
      <c r="BV29" s="1640">
        <v>10.5</v>
      </c>
      <c r="BW29" s="1643"/>
      <c r="BX29" s="1438"/>
      <c r="BY29" s="1640">
        <v>10.5</v>
      </c>
      <c r="BZ29" s="1474"/>
      <c r="CA29" s="1488"/>
    </row>
    <row r="30" spans="1:80" ht="15" thickBot="1" x14ac:dyDescent="0.25">
      <c r="A30" s="1405"/>
      <c r="B30" s="1404"/>
      <c r="C30" s="656"/>
      <c r="D30" s="1444"/>
      <c r="E30" s="1445"/>
      <c r="F30" s="1446" t="s">
        <v>373</v>
      </c>
      <c r="G30" s="1447"/>
      <c r="H30" s="1629"/>
      <c r="I30" s="1609">
        <f>(H30*6*1.73)*0.82/1000</f>
        <v>0</v>
      </c>
      <c r="J30" s="1170"/>
      <c r="K30" s="1645"/>
      <c r="L30" s="1646">
        <f>(K30*6*1.73)*0.82/1000</f>
        <v>0</v>
      </c>
      <c r="M30" s="1448"/>
      <c r="N30" s="1454"/>
      <c r="O30" s="1647">
        <f>(N30*6*1.73)*0.82/1000</f>
        <v>0</v>
      </c>
      <c r="P30" s="1429"/>
      <c r="Q30" s="1629"/>
      <c r="R30" s="1630">
        <f>(Q30*6*1.73)*0.82/1000</f>
        <v>0</v>
      </c>
      <c r="S30" s="1429"/>
      <c r="T30" s="1629"/>
      <c r="U30" s="1630">
        <f>(T30*6*1.73)*0.82/1000</f>
        <v>0</v>
      </c>
      <c r="V30" s="1429"/>
      <c r="W30" s="1629"/>
      <c r="X30" s="1648">
        <f>(W30*6*1.73)*0.82/1000</f>
        <v>0</v>
      </c>
      <c r="Y30" s="1448"/>
      <c r="Z30" s="1454"/>
      <c r="AA30" s="1647">
        <f>(Z30*6*1.73)*0.82/1000</f>
        <v>0</v>
      </c>
      <c r="AB30" s="1429"/>
      <c r="AC30" s="1629"/>
      <c r="AD30" s="1648">
        <f>(AC30*6*1.73)*0.82/1000</f>
        <v>0</v>
      </c>
      <c r="AE30" s="1429"/>
      <c r="AF30" s="1629"/>
      <c r="AG30" s="1648">
        <f>(AF30*6*1.73)*0.82/1000</f>
        <v>0</v>
      </c>
      <c r="AH30" s="1448"/>
      <c r="AI30" s="1454"/>
      <c r="AJ30" s="1647">
        <f>(AI30*6*1.73)*0.82/1000</f>
        <v>0</v>
      </c>
      <c r="AK30" s="1448"/>
      <c r="AL30" s="1454"/>
      <c r="AM30" s="1647">
        <f>(AL30*6*1.73)*0.82/1000</f>
        <v>0</v>
      </c>
      <c r="AN30" s="1448"/>
      <c r="AO30" s="1454"/>
      <c r="AP30" s="1647">
        <f>(AO30*6*1.73)*0.82/1000</f>
        <v>0</v>
      </c>
      <c r="AQ30" s="1448"/>
      <c r="AR30" s="1419"/>
      <c r="AS30" s="1647">
        <f>(AR30*6*1.73)*0.82/1000</f>
        <v>0</v>
      </c>
      <c r="AT30" s="1448"/>
      <c r="AU30" s="1454"/>
      <c r="AV30" s="1647">
        <f>(AU30*6*1.73)*0.82/1000</f>
        <v>0</v>
      </c>
      <c r="AW30" s="1448"/>
      <c r="AX30" s="1454"/>
      <c r="AY30" s="1647">
        <f>(AX30*6*1.73)*0.82/1000</f>
        <v>0</v>
      </c>
      <c r="AZ30" s="1429"/>
      <c r="BA30" s="1629"/>
      <c r="BB30" s="1648">
        <f>(BA30*6*1.73)*0.82/1000</f>
        <v>0</v>
      </c>
      <c r="BC30" s="1449"/>
      <c r="BD30" s="1419"/>
      <c r="BE30" s="1630">
        <f>(BD30*6*1.73)*0.82/1000</f>
        <v>0</v>
      </c>
      <c r="BF30" s="1429"/>
      <c r="BG30" s="1629"/>
      <c r="BH30" s="1630">
        <f>(BG30*6*1.73)*0.82/1000</f>
        <v>0</v>
      </c>
      <c r="BI30" s="1449"/>
      <c r="BJ30" s="1629"/>
      <c r="BK30" s="1630">
        <f>(BJ30*6*1.73)*0.82/1000</f>
        <v>0</v>
      </c>
      <c r="BL30" s="1429"/>
      <c r="BM30" s="1629"/>
      <c r="BN30" s="1630">
        <f>(BM30*6*1.73)*0.82/1000</f>
        <v>0</v>
      </c>
      <c r="BO30" s="1429"/>
      <c r="BP30" s="1629"/>
      <c r="BQ30" s="1630">
        <f>(BP30*6*1.73)*0.82/1000</f>
        <v>0</v>
      </c>
      <c r="BR30" s="1429"/>
      <c r="BS30" s="1629"/>
      <c r="BT30" s="1630">
        <f>(BS30*6*1.73)*0.82/1000</f>
        <v>0</v>
      </c>
      <c r="BU30" s="1429"/>
      <c r="BV30" s="1629"/>
      <c r="BW30" s="1630">
        <f>(BV30*6*1.73)*0.82/1000</f>
        <v>0</v>
      </c>
      <c r="BX30" s="1429"/>
      <c r="BY30" s="1629"/>
      <c r="BZ30" s="1630">
        <f>(BY30*6*1.73)*0.82/1000</f>
        <v>0</v>
      </c>
      <c r="CA30" s="1448"/>
    </row>
    <row r="31" spans="1:80" ht="15" thickBot="1" x14ac:dyDescent="0.25">
      <c r="A31" s="1405"/>
      <c r="B31" s="1404"/>
      <c r="C31" s="656"/>
      <c r="D31" s="1369" t="s">
        <v>27</v>
      </c>
      <c r="E31" s="656"/>
      <c r="F31" s="656"/>
      <c r="G31" s="656"/>
      <c r="H31" s="1649"/>
      <c r="I31" s="1650">
        <v>7</v>
      </c>
      <c r="J31" s="1651"/>
      <c r="K31" s="1652"/>
      <c r="L31" s="1650">
        <v>7</v>
      </c>
      <c r="M31" s="1653"/>
      <c r="N31" s="1654"/>
      <c r="O31" s="1655">
        <v>6</v>
      </c>
      <c r="P31" s="1653"/>
      <c r="Q31" s="1654"/>
      <c r="R31" s="1655">
        <v>5</v>
      </c>
      <c r="S31" s="1656"/>
      <c r="T31" s="1654"/>
      <c r="U31" s="1655">
        <v>5</v>
      </c>
      <c r="V31" s="1653"/>
      <c r="W31" s="1654"/>
      <c r="X31" s="1655">
        <v>6</v>
      </c>
      <c r="Y31" s="1653"/>
      <c r="Z31" s="1654"/>
      <c r="AA31" s="1655">
        <v>7</v>
      </c>
      <c r="AB31" s="1653"/>
      <c r="AC31" s="1654"/>
      <c r="AD31" s="1655">
        <v>7</v>
      </c>
      <c r="AE31" s="1653"/>
      <c r="AF31" s="1654"/>
      <c r="AG31" s="1655">
        <v>7</v>
      </c>
      <c r="AH31" s="1653"/>
      <c r="AI31" s="1654"/>
      <c r="AJ31" s="1655">
        <v>7</v>
      </c>
      <c r="AK31" s="1653"/>
      <c r="AL31" s="1654"/>
      <c r="AM31" s="1655">
        <v>7</v>
      </c>
      <c r="AN31" s="1653"/>
      <c r="AO31" s="1654"/>
      <c r="AP31" s="1655">
        <v>7</v>
      </c>
      <c r="AQ31" s="1653"/>
      <c r="AR31" s="1654"/>
      <c r="AS31" s="1655">
        <v>7</v>
      </c>
      <c r="AT31" s="1653"/>
      <c r="AU31" s="1654"/>
      <c r="AV31" s="1655">
        <v>7</v>
      </c>
      <c r="AW31" s="1653"/>
      <c r="AX31" s="1654"/>
      <c r="AY31" s="1655">
        <v>7</v>
      </c>
      <c r="AZ31" s="1653"/>
      <c r="BA31" s="1654"/>
      <c r="BB31" s="1655">
        <v>7</v>
      </c>
      <c r="BC31" s="1653"/>
      <c r="BD31" s="1654"/>
      <c r="BE31" s="1655">
        <v>7</v>
      </c>
      <c r="BF31" s="1653"/>
      <c r="BG31" s="1654"/>
      <c r="BH31" s="1655">
        <v>7</v>
      </c>
      <c r="BI31" s="1653"/>
      <c r="BJ31" s="1654"/>
      <c r="BK31" s="1655">
        <v>7</v>
      </c>
      <c r="BL31" s="1653"/>
      <c r="BM31" s="1654"/>
      <c r="BN31" s="1655">
        <v>7</v>
      </c>
      <c r="BO31" s="1653"/>
      <c r="BP31" s="1654"/>
      <c r="BQ31" s="1655">
        <v>7</v>
      </c>
      <c r="BR31" s="1653"/>
      <c r="BS31" s="1654"/>
      <c r="BT31" s="1655">
        <v>7</v>
      </c>
      <c r="BU31" s="1653"/>
      <c r="BV31" s="1654"/>
      <c r="BW31" s="1655">
        <v>7</v>
      </c>
      <c r="BX31" s="1653"/>
      <c r="BY31" s="1654"/>
      <c r="BZ31" s="1655">
        <v>7</v>
      </c>
      <c r="CA31" s="1653"/>
    </row>
    <row r="32" spans="1:80" ht="14.25" x14ac:dyDescent="0.2">
      <c r="A32" s="1369" t="s">
        <v>292</v>
      </c>
      <c r="B32" s="1399"/>
      <c r="C32" s="1468"/>
      <c r="D32" s="1369"/>
      <c r="E32" s="1399"/>
      <c r="F32" s="1369"/>
      <c r="G32" s="1398"/>
      <c r="H32" s="1657"/>
      <c r="I32" s="1580"/>
      <c r="J32" s="1658"/>
      <c r="K32" s="1659"/>
      <c r="L32" s="1580"/>
      <c r="M32" s="1546"/>
      <c r="N32" s="1548"/>
      <c r="O32" s="1626"/>
      <c r="P32" s="1546"/>
      <c r="Q32" s="1548"/>
      <c r="R32" s="1660"/>
      <c r="S32" s="1502"/>
      <c r="T32" s="1661"/>
      <c r="U32" s="1626"/>
      <c r="V32" s="1546"/>
      <c r="W32" s="1548"/>
      <c r="X32" s="1626"/>
      <c r="Y32" s="1545"/>
      <c r="Z32" s="1548"/>
      <c r="AA32" s="1626"/>
      <c r="AB32" s="1546"/>
      <c r="AC32" s="1548"/>
      <c r="AD32" s="1626"/>
      <c r="AE32" s="1546"/>
      <c r="AF32" s="1548"/>
      <c r="AG32" s="1626"/>
      <c r="AH32" s="1546"/>
      <c r="AI32" s="1495"/>
      <c r="AJ32" s="1499"/>
      <c r="AK32" s="1498"/>
      <c r="AL32" s="1495"/>
      <c r="AM32" s="1499"/>
      <c r="AN32" s="1498"/>
      <c r="AO32" s="1495"/>
      <c r="AP32" s="1499"/>
      <c r="AQ32" s="1498"/>
      <c r="AR32" s="1495"/>
      <c r="AS32" s="1499"/>
      <c r="AT32" s="1498"/>
      <c r="AU32" s="1495"/>
      <c r="AV32" s="1499"/>
      <c r="AW32" s="1498"/>
      <c r="AX32" s="1495"/>
      <c r="AY32" s="1499"/>
      <c r="AZ32" s="1498"/>
      <c r="BA32" s="1495"/>
      <c r="BB32" s="1499"/>
      <c r="BC32" s="1498"/>
      <c r="BD32" s="1495"/>
      <c r="BE32" s="1499"/>
      <c r="BF32" s="1498"/>
      <c r="BG32" s="1495"/>
      <c r="BH32" s="1499"/>
      <c r="BI32" s="1498"/>
      <c r="BJ32" s="1495"/>
      <c r="BK32" s="1499"/>
      <c r="BL32" s="1498"/>
      <c r="BM32" s="1495"/>
      <c r="BN32" s="1499"/>
      <c r="BO32" s="1498"/>
      <c r="BP32" s="1495"/>
      <c r="BQ32" s="1499"/>
      <c r="BR32" s="1498"/>
      <c r="BS32" s="1495"/>
      <c r="BT32" s="1499"/>
      <c r="BU32" s="1498"/>
      <c r="BV32" s="1495"/>
      <c r="BW32" s="1499"/>
      <c r="BX32" s="1498"/>
      <c r="BY32" s="1495"/>
      <c r="BZ32" s="1499"/>
      <c r="CA32" s="1498"/>
    </row>
    <row r="33" spans="1:79" ht="14.25" x14ac:dyDescent="0.2">
      <c r="A33" s="1405"/>
      <c r="B33" s="1404"/>
      <c r="C33" s="1474"/>
      <c r="D33" s="1405" t="s">
        <v>24</v>
      </c>
      <c r="E33" s="1404"/>
      <c r="F33" s="770" t="s">
        <v>371</v>
      </c>
      <c r="G33" s="656"/>
      <c r="H33" s="1662">
        <v>40</v>
      </c>
      <c r="I33" s="1587">
        <v>3.2000000000000001E-2</v>
      </c>
      <c r="J33" s="1587"/>
      <c r="K33" s="1662">
        <v>10</v>
      </c>
      <c r="L33" s="1587">
        <v>2.4E-2</v>
      </c>
      <c r="M33" s="1613"/>
      <c r="N33" s="1419">
        <v>30</v>
      </c>
      <c r="O33" s="1628">
        <v>3.2000000000000001E-2</v>
      </c>
      <c r="P33" s="1613"/>
      <c r="Q33" s="1419">
        <v>20</v>
      </c>
      <c r="R33" s="1663">
        <v>8.0000000000000002E-3</v>
      </c>
      <c r="S33" s="1623"/>
      <c r="T33" s="1419">
        <v>20</v>
      </c>
      <c r="U33" s="1628">
        <v>8.0000000000000002E-3</v>
      </c>
      <c r="V33" s="1613"/>
      <c r="W33" s="1419">
        <v>20</v>
      </c>
      <c r="X33" s="1628">
        <v>8.0000000000000002E-3</v>
      </c>
      <c r="Y33" s="1613"/>
      <c r="Z33" s="1419">
        <v>20</v>
      </c>
      <c r="AA33" s="1628">
        <v>8.0000000000000002E-3</v>
      </c>
      <c r="AB33" s="1613"/>
      <c r="AC33" s="1419">
        <v>20</v>
      </c>
      <c r="AD33" s="1628">
        <v>3.2000000000000001E-2</v>
      </c>
      <c r="AE33" s="1613"/>
      <c r="AF33" s="1419">
        <v>30</v>
      </c>
      <c r="AG33" s="1628">
        <v>2.4E-2</v>
      </c>
      <c r="AH33" s="1613"/>
      <c r="AI33" s="1419">
        <v>20</v>
      </c>
      <c r="AJ33" s="1359">
        <v>0.04</v>
      </c>
      <c r="AK33" s="1401"/>
      <c r="AL33" s="1419">
        <v>30</v>
      </c>
      <c r="AM33" s="1359">
        <v>1.6E-2</v>
      </c>
      <c r="AN33" s="1401"/>
      <c r="AO33" s="1419">
        <v>30</v>
      </c>
      <c r="AP33" s="1359">
        <v>3.2000000000000001E-2</v>
      </c>
      <c r="AQ33" s="1401"/>
      <c r="AR33" s="1419">
        <v>30</v>
      </c>
      <c r="AS33" s="1359">
        <v>3.2000000000000001E-2</v>
      </c>
      <c r="AT33" s="1401"/>
      <c r="AU33" s="1419">
        <v>20</v>
      </c>
      <c r="AV33" s="1359">
        <v>3.2000000000000001E-2</v>
      </c>
      <c r="AW33" s="1401"/>
      <c r="AX33" s="1419">
        <v>20</v>
      </c>
      <c r="AY33" s="1359">
        <v>1.6E-2</v>
      </c>
      <c r="AZ33" s="1401"/>
      <c r="BA33" s="1419">
        <v>20</v>
      </c>
      <c r="BB33" s="1359">
        <v>3.2000000000000001E-2</v>
      </c>
      <c r="BC33" s="1401"/>
      <c r="BD33" s="1419">
        <v>10</v>
      </c>
      <c r="BE33" s="1359">
        <v>1.6E-2</v>
      </c>
      <c r="BF33" s="1401"/>
      <c r="BG33" s="1419">
        <v>10</v>
      </c>
      <c r="BH33" s="1359">
        <v>2.4E-2</v>
      </c>
      <c r="BI33" s="1401"/>
      <c r="BJ33" s="1419">
        <v>30</v>
      </c>
      <c r="BK33" s="1359">
        <v>3.2000000000000001E-2</v>
      </c>
      <c r="BL33" s="1401"/>
      <c r="BM33" s="1419">
        <v>30</v>
      </c>
      <c r="BN33" s="1359">
        <v>2.4E-2</v>
      </c>
      <c r="BO33" s="1401"/>
      <c r="BP33" s="1419">
        <v>30</v>
      </c>
      <c r="BQ33" s="1359">
        <v>2.4E-2</v>
      </c>
      <c r="BR33" s="1401"/>
      <c r="BS33" s="1419">
        <v>30</v>
      </c>
      <c r="BT33" s="1359">
        <v>1.6E-2</v>
      </c>
      <c r="BU33" s="1401"/>
      <c r="BV33" s="1419">
        <v>30</v>
      </c>
      <c r="BW33" s="1359">
        <v>3.2000000000000001E-2</v>
      </c>
      <c r="BX33" s="1401"/>
      <c r="BY33" s="1419">
        <v>10</v>
      </c>
      <c r="BZ33" s="1359">
        <v>2.4E-2</v>
      </c>
      <c r="CA33" s="1401"/>
    </row>
    <row r="34" spans="1:79" ht="15" thickBot="1" x14ac:dyDescent="0.25">
      <c r="A34" s="1405"/>
      <c r="B34" s="1404"/>
      <c r="C34" s="1474"/>
      <c r="D34" s="1513"/>
      <c r="E34" s="1514"/>
      <c r="F34" s="773"/>
      <c r="G34" s="1483"/>
      <c r="H34" s="1664"/>
      <c r="I34" s="1665"/>
      <c r="J34" s="1666"/>
      <c r="K34" s="1667"/>
      <c r="L34" s="1665"/>
      <c r="M34" s="1668"/>
      <c r="N34" s="1669"/>
      <c r="O34" s="1670"/>
      <c r="P34" s="1668"/>
      <c r="Q34" s="1669"/>
      <c r="R34" s="1671"/>
      <c r="S34" s="1672"/>
      <c r="T34" s="1673"/>
      <c r="U34" s="1630"/>
      <c r="V34" s="1668"/>
      <c r="W34" s="1669"/>
      <c r="X34" s="1630"/>
      <c r="Y34" s="1674"/>
      <c r="Z34" s="1669"/>
      <c r="AA34" s="1630"/>
      <c r="AB34" s="1668"/>
      <c r="AC34" s="1669"/>
      <c r="AD34" s="1630"/>
      <c r="AE34" s="1668"/>
      <c r="AF34" s="1669"/>
      <c r="AG34" s="1630"/>
      <c r="AH34" s="1668"/>
      <c r="AI34" s="1675"/>
      <c r="AJ34" s="1676"/>
      <c r="AK34" s="1677"/>
      <c r="AL34" s="1675"/>
      <c r="AM34" s="1676"/>
      <c r="AN34" s="1677"/>
      <c r="AO34" s="1675"/>
      <c r="AP34" s="1676"/>
      <c r="AQ34" s="1677"/>
      <c r="AR34" s="1675"/>
      <c r="AS34" s="1676"/>
      <c r="AT34" s="1677"/>
      <c r="AU34" s="1675"/>
      <c r="AV34" s="1676"/>
      <c r="AW34" s="1677"/>
      <c r="AX34" s="1675"/>
      <c r="AY34" s="1676"/>
      <c r="AZ34" s="1677"/>
      <c r="BA34" s="1675"/>
      <c r="BB34" s="1676"/>
      <c r="BC34" s="1677"/>
      <c r="BD34" s="1675"/>
      <c r="BE34" s="1676"/>
      <c r="BF34" s="1677"/>
      <c r="BG34" s="1675"/>
      <c r="BH34" s="1676"/>
      <c r="BI34" s="1677"/>
      <c r="BJ34" s="1675"/>
      <c r="BK34" s="1676"/>
      <c r="BL34" s="1677"/>
      <c r="BM34" s="1675"/>
      <c r="BN34" s="1676"/>
      <c r="BO34" s="1677"/>
      <c r="BP34" s="1675"/>
      <c r="BQ34" s="1676"/>
      <c r="BR34" s="1677"/>
      <c r="BS34" s="1675"/>
      <c r="BT34" s="1676"/>
      <c r="BU34" s="1677"/>
      <c r="BV34" s="1675"/>
      <c r="BW34" s="1676"/>
      <c r="BX34" s="1677"/>
      <c r="BY34" s="1675"/>
      <c r="BZ34" s="1676"/>
      <c r="CA34" s="1677"/>
    </row>
    <row r="35" spans="1:79" ht="14.25" x14ac:dyDescent="0.2">
      <c r="A35" s="1405"/>
      <c r="B35" s="1404" t="s">
        <v>188</v>
      </c>
      <c r="C35" s="1482">
        <v>0.16</v>
      </c>
      <c r="D35" s="1405"/>
      <c r="E35" s="1404"/>
      <c r="F35" s="770"/>
      <c r="G35" s="656"/>
      <c r="H35" s="1657"/>
      <c r="I35" s="1678"/>
      <c r="J35" s="1678"/>
      <c r="K35" s="1463"/>
      <c r="L35" s="1678"/>
      <c r="M35" s="1678"/>
      <c r="N35" s="1678"/>
      <c r="O35" s="1678"/>
      <c r="P35" s="1678"/>
      <c r="Q35" s="1678"/>
      <c r="R35" s="1484"/>
      <c r="S35" s="1580"/>
      <c r="T35" s="1678"/>
      <c r="U35" s="1463"/>
      <c r="V35" s="1678"/>
      <c r="W35" s="1678"/>
      <c r="X35" s="1463"/>
      <c r="Y35" s="1678"/>
      <c r="Z35" s="1463"/>
      <c r="AA35" s="1678"/>
      <c r="AB35" s="1679"/>
      <c r="AC35" s="1680"/>
      <c r="AD35" s="1678"/>
      <c r="AE35" s="1679"/>
      <c r="AF35" s="1472"/>
      <c r="AG35" s="1472"/>
      <c r="AH35" s="1472"/>
      <c r="AI35" s="1472"/>
      <c r="AJ35" s="1472"/>
      <c r="AK35" s="1472"/>
      <c r="AL35" s="1472"/>
      <c r="AM35" s="1472"/>
      <c r="AN35" s="1472"/>
      <c r="AO35" s="1472"/>
      <c r="AP35" s="1472"/>
      <c r="AQ35" s="1472"/>
      <c r="AR35" s="1472"/>
      <c r="AS35" s="1472"/>
      <c r="AT35" s="1472"/>
      <c r="AU35" s="1472"/>
      <c r="AV35" s="1472"/>
      <c r="AW35" s="1472"/>
      <c r="AX35" s="1472"/>
      <c r="AY35" s="1472"/>
      <c r="AZ35" s="1472"/>
      <c r="BA35" s="1472"/>
      <c r="BB35" s="1472"/>
      <c r="BC35" s="1472"/>
      <c r="BD35" s="1472"/>
      <c r="BE35" s="1472"/>
      <c r="BF35" s="1472"/>
      <c r="BG35" s="1472"/>
      <c r="BH35" s="1472"/>
      <c r="BI35" s="1472"/>
      <c r="BJ35" s="1472"/>
      <c r="BK35" s="1472"/>
      <c r="BL35" s="1472"/>
      <c r="BM35" s="1472"/>
      <c r="BN35" s="1472"/>
      <c r="BO35" s="1472"/>
      <c r="BP35" s="1472"/>
      <c r="BQ35" s="1472"/>
      <c r="BR35" s="1472"/>
      <c r="BS35" s="1472"/>
      <c r="BT35" s="1472"/>
      <c r="BU35" s="1472"/>
      <c r="BV35" s="1472"/>
      <c r="BW35" s="1472"/>
      <c r="BX35" s="1472"/>
      <c r="BY35" s="1472"/>
      <c r="BZ35" s="1472"/>
      <c r="CA35" s="1473"/>
    </row>
    <row r="36" spans="1:79" ht="14.25" x14ac:dyDescent="0.2">
      <c r="A36" s="1405"/>
      <c r="B36" s="1404"/>
      <c r="C36" s="1474"/>
      <c r="D36" s="1405" t="s">
        <v>28</v>
      </c>
      <c r="E36" s="1404"/>
      <c r="F36" s="1405" t="s">
        <v>371</v>
      </c>
      <c r="G36" s="656"/>
      <c r="H36" s="1621">
        <v>405</v>
      </c>
      <c r="I36" s="1681"/>
      <c r="J36" s="1662"/>
      <c r="K36" s="1682">
        <v>405</v>
      </c>
      <c r="L36" s="1683"/>
      <c r="M36" s="1662"/>
      <c r="N36" s="1684">
        <v>405</v>
      </c>
      <c r="O36" s="1662"/>
      <c r="P36" s="1662"/>
      <c r="Q36" s="1684">
        <v>405</v>
      </c>
      <c r="R36" s="1454"/>
      <c r="S36" s="1685"/>
      <c r="T36" s="1684">
        <v>405</v>
      </c>
      <c r="U36" s="1419"/>
      <c r="V36" s="1662"/>
      <c r="W36" s="1684">
        <v>405</v>
      </c>
      <c r="X36" s="1419"/>
      <c r="Y36" s="1662"/>
      <c r="Z36" s="1686">
        <v>405</v>
      </c>
      <c r="AA36" s="1662"/>
      <c r="AB36" s="1419"/>
      <c r="AC36" s="1687">
        <v>405</v>
      </c>
      <c r="AD36" s="1683"/>
      <c r="AE36" s="1419"/>
      <c r="AF36" s="1688">
        <v>405</v>
      </c>
      <c r="AG36" s="1689"/>
      <c r="AH36" s="1419"/>
      <c r="AI36" s="1688">
        <v>405</v>
      </c>
      <c r="AJ36" s="1689"/>
      <c r="AK36" s="1419"/>
      <c r="AL36" s="1688">
        <v>405</v>
      </c>
      <c r="AM36" s="1689"/>
      <c r="AN36" s="1419"/>
      <c r="AO36" s="1688">
        <v>405</v>
      </c>
      <c r="AP36" s="1689"/>
      <c r="AQ36" s="1419"/>
      <c r="AR36" s="1688">
        <v>405</v>
      </c>
      <c r="AS36" s="1689"/>
      <c r="AT36" s="1419"/>
      <c r="AU36" s="1688">
        <v>405</v>
      </c>
      <c r="AV36" s="1689"/>
      <c r="AW36" s="1419"/>
      <c r="AX36" s="1688">
        <v>405</v>
      </c>
      <c r="AY36" s="1448"/>
      <c r="AZ36" s="1419"/>
      <c r="BA36" s="1688">
        <v>405</v>
      </c>
      <c r="BB36" s="1689"/>
      <c r="BC36" s="1419"/>
      <c r="BD36" s="1688">
        <v>405</v>
      </c>
      <c r="BE36" s="1689"/>
      <c r="BF36" s="1419"/>
      <c r="BG36" s="1688">
        <v>405</v>
      </c>
      <c r="BH36" s="1448"/>
      <c r="BI36" s="1419"/>
      <c r="BJ36" s="1688">
        <v>405</v>
      </c>
      <c r="BK36" s="1689"/>
      <c r="BL36" s="1419"/>
      <c r="BM36" s="1688">
        <v>405</v>
      </c>
      <c r="BN36" s="1689"/>
      <c r="BO36" s="1419"/>
      <c r="BP36" s="1688">
        <v>405</v>
      </c>
      <c r="BQ36" s="1689"/>
      <c r="BR36" s="1419"/>
      <c r="BS36" s="1688">
        <v>405</v>
      </c>
      <c r="BT36" s="1448"/>
      <c r="BU36" s="1419"/>
      <c r="BV36" s="1688">
        <v>405</v>
      </c>
      <c r="BW36" s="1689"/>
      <c r="BX36" s="1419"/>
      <c r="BY36" s="1688">
        <v>405</v>
      </c>
      <c r="BZ36" s="1448"/>
      <c r="CA36" s="1677"/>
    </row>
    <row r="37" spans="1:79" ht="13.5" thickBot="1" x14ac:dyDescent="0.25">
      <c r="A37" s="1444"/>
      <c r="B37" s="1445"/>
      <c r="C37" s="1523"/>
      <c r="D37" s="1444"/>
      <c r="E37" s="1445"/>
      <c r="F37" s="1444"/>
      <c r="G37" s="1390"/>
      <c r="H37" s="1523"/>
      <c r="I37" s="1625"/>
      <c r="J37" s="1625"/>
      <c r="K37" s="1447"/>
      <c r="L37" s="1625"/>
      <c r="M37" s="1625"/>
      <c r="N37" s="1625"/>
      <c r="O37" s="1625"/>
      <c r="P37" s="1625"/>
      <c r="Q37" s="1625"/>
      <c r="R37" s="1446"/>
      <c r="S37" s="1523"/>
      <c r="T37" s="1625"/>
      <c r="U37" s="1447"/>
      <c r="V37" s="1625"/>
      <c r="W37" s="1625"/>
      <c r="X37" s="1447"/>
      <c r="Y37" s="1625"/>
      <c r="Z37" s="1447"/>
      <c r="AA37" s="1625"/>
      <c r="AB37" s="1690"/>
      <c r="AC37" s="1691"/>
      <c r="AD37" s="1625"/>
      <c r="AE37" s="1690"/>
      <c r="AF37" s="1692"/>
      <c r="AG37" s="1692"/>
      <c r="AH37" s="1692"/>
      <c r="AI37" s="1692"/>
      <c r="AJ37" s="1692"/>
      <c r="AK37" s="1692"/>
      <c r="AL37" s="1692"/>
      <c r="AM37" s="1692"/>
      <c r="AN37" s="1692"/>
      <c r="AO37" s="1692"/>
      <c r="AP37" s="1692"/>
      <c r="AQ37" s="1692"/>
      <c r="AR37" s="1692"/>
      <c r="AS37" s="1692"/>
      <c r="AT37" s="1692"/>
      <c r="AU37" s="1692"/>
      <c r="AV37" s="1692"/>
      <c r="AW37" s="1692"/>
      <c r="AX37" s="1692"/>
      <c r="AY37" s="1692"/>
      <c r="AZ37" s="1692"/>
      <c r="BA37" s="1692"/>
      <c r="BB37" s="1692"/>
      <c r="BC37" s="1692"/>
      <c r="BD37" s="1692"/>
      <c r="BE37" s="1692"/>
      <c r="BF37" s="1692"/>
      <c r="BG37" s="1692"/>
      <c r="BH37" s="1692"/>
      <c r="BI37" s="1692"/>
      <c r="BJ37" s="1692"/>
      <c r="BK37" s="1692"/>
      <c r="BL37" s="1692"/>
      <c r="BM37" s="1692"/>
      <c r="BN37" s="1692"/>
      <c r="BO37" s="1692"/>
      <c r="BP37" s="1692"/>
      <c r="BQ37" s="1692"/>
      <c r="BR37" s="1692"/>
      <c r="BS37" s="1692"/>
      <c r="BT37" s="1692"/>
      <c r="BU37" s="1692"/>
      <c r="BV37" s="1692"/>
      <c r="BW37" s="1692"/>
      <c r="BX37" s="1692"/>
      <c r="BY37" s="1692"/>
      <c r="BZ37" s="1692"/>
      <c r="CA37" s="1693"/>
    </row>
    <row r="38" spans="1:79" ht="14.25" x14ac:dyDescent="0.2">
      <c r="A38" s="1369" t="s">
        <v>292</v>
      </c>
      <c r="B38" s="1399"/>
      <c r="C38" s="1468"/>
      <c r="D38" s="1369"/>
      <c r="E38" s="1399"/>
      <c r="F38" s="1369"/>
      <c r="G38" s="1398"/>
      <c r="H38" s="1495"/>
      <c r="I38" s="1496"/>
      <c r="J38" s="1694"/>
      <c r="K38" s="1497"/>
      <c r="L38" s="1496"/>
      <c r="M38" s="1498"/>
      <c r="N38" s="1695"/>
      <c r="O38" s="1499"/>
      <c r="P38" s="1498"/>
      <c r="Q38" s="1495"/>
      <c r="R38" s="1499"/>
      <c r="S38" s="1498"/>
      <c r="T38" s="1495"/>
      <c r="U38" s="1499"/>
      <c r="V38" s="1500"/>
      <c r="W38" s="1495"/>
      <c r="X38" s="1499"/>
      <c r="Y38" s="1498"/>
      <c r="Z38" s="1695"/>
      <c r="AA38" s="1499"/>
      <c r="AB38" s="1500"/>
      <c r="AC38" s="1495"/>
      <c r="AD38" s="1499"/>
      <c r="AE38" s="1498"/>
      <c r="AF38" s="1695"/>
      <c r="AG38" s="1499"/>
      <c r="AH38" s="1500"/>
      <c r="AI38" s="1495"/>
      <c r="AJ38" s="1499"/>
      <c r="AK38" s="1498"/>
      <c r="AL38" s="1695"/>
      <c r="AM38" s="1499"/>
      <c r="AN38" s="1498"/>
      <c r="AO38" s="1495"/>
      <c r="AP38" s="1499"/>
      <c r="AQ38" s="1498"/>
      <c r="AR38" s="1495"/>
      <c r="AS38" s="1499"/>
      <c r="AT38" s="1498"/>
      <c r="AU38" s="1495"/>
      <c r="AV38" s="1499"/>
      <c r="AW38" s="1498"/>
      <c r="AX38" s="1495"/>
      <c r="AY38" s="1499"/>
      <c r="AZ38" s="1498"/>
      <c r="BA38" s="1495"/>
      <c r="BB38" s="1499"/>
      <c r="BC38" s="1498"/>
      <c r="BD38" s="1495"/>
      <c r="BE38" s="1499"/>
      <c r="BF38" s="1498"/>
      <c r="BG38" s="1495"/>
      <c r="BH38" s="1499"/>
      <c r="BI38" s="1498"/>
      <c r="BJ38" s="1495"/>
      <c r="BK38" s="1499"/>
      <c r="BL38" s="1498"/>
      <c r="BM38" s="1495"/>
      <c r="BN38" s="1499"/>
      <c r="BO38" s="1498"/>
      <c r="BP38" s="1495"/>
      <c r="BQ38" s="1499"/>
      <c r="BR38" s="1498"/>
      <c r="BS38" s="1495"/>
      <c r="BT38" s="1499"/>
      <c r="BU38" s="1498"/>
      <c r="BV38" s="1495"/>
      <c r="BW38" s="1499"/>
      <c r="BX38" s="1498"/>
      <c r="BY38" s="1495"/>
      <c r="BZ38" s="1499"/>
      <c r="CA38" s="1498"/>
    </row>
    <row r="39" spans="1:79" ht="15" thickBot="1" x14ac:dyDescent="0.25">
      <c r="A39" s="1405"/>
      <c r="B39" s="1404"/>
      <c r="C39" s="1474"/>
      <c r="D39" s="1405" t="s">
        <v>24</v>
      </c>
      <c r="E39" s="1404"/>
      <c r="F39" s="770" t="s">
        <v>371</v>
      </c>
      <c r="G39" s="656"/>
      <c r="H39" s="1696">
        <v>10</v>
      </c>
      <c r="I39" s="1504">
        <v>8.0000000000000002E-3</v>
      </c>
      <c r="J39" s="1697"/>
      <c r="K39" s="711">
        <v>10</v>
      </c>
      <c r="L39" s="1504">
        <v>8.0000000000000002E-3</v>
      </c>
      <c r="M39" s="1478"/>
      <c r="N39" s="1698">
        <v>10</v>
      </c>
      <c r="O39" s="1508">
        <v>8.0000000000000002E-3</v>
      </c>
      <c r="P39" s="1478"/>
      <c r="Q39" s="1699">
        <v>10</v>
      </c>
      <c r="R39" s="1529">
        <v>0</v>
      </c>
      <c r="S39" s="1700"/>
      <c r="T39" s="1696">
        <v>10</v>
      </c>
      <c r="U39" s="1508">
        <v>8.0000000000000002E-3</v>
      </c>
      <c r="V39" s="1701"/>
      <c r="W39" s="1696">
        <v>10</v>
      </c>
      <c r="X39" s="1508">
        <v>8.0000000000000002E-3</v>
      </c>
      <c r="Y39" s="1478"/>
      <c r="Z39" s="1698">
        <v>10</v>
      </c>
      <c r="AA39" s="1508">
        <v>8.0000000000000002E-3</v>
      </c>
      <c r="AB39" s="1701"/>
      <c r="AC39" s="1696">
        <v>10</v>
      </c>
      <c r="AD39" s="1508">
        <v>8.0000000000000002E-3</v>
      </c>
      <c r="AE39" s="1478"/>
      <c r="AF39" s="1698">
        <v>10</v>
      </c>
      <c r="AG39" s="1508">
        <v>8.0000000000000002E-3</v>
      </c>
      <c r="AH39" s="1701"/>
      <c r="AI39" s="1696">
        <v>10</v>
      </c>
      <c r="AJ39" s="1508">
        <v>8.0000000000000002E-3</v>
      </c>
      <c r="AK39" s="1478"/>
      <c r="AL39" s="1698">
        <v>10</v>
      </c>
      <c r="AM39" s="1508">
        <v>8.0000000000000002E-3</v>
      </c>
      <c r="AN39" s="1478"/>
      <c r="AO39" s="1696">
        <v>10</v>
      </c>
      <c r="AP39" s="1508">
        <v>8.0000000000000002E-3</v>
      </c>
      <c r="AQ39" s="1478"/>
      <c r="AR39" s="1696">
        <v>10</v>
      </c>
      <c r="AS39" s="1508">
        <v>8.0000000000000002E-3</v>
      </c>
      <c r="AT39" s="1478"/>
      <c r="AU39" s="1696">
        <v>10</v>
      </c>
      <c r="AV39" s="1508">
        <v>0</v>
      </c>
      <c r="AW39" s="1478"/>
      <c r="AX39" s="1696">
        <v>10</v>
      </c>
      <c r="AY39" s="1508">
        <v>8.0000000000000002E-3</v>
      </c>
      <c r="AZ39" s="1478"/>
      <c r="BA39" s="1696">
        <v>10</v>
      </c>
      <c r="BB39" s="1508">
        <v>8.0000000000000002E-3</v>
      </c>
      <c r="BC39" s="1478"/>
      <c r="BD39" s="1696">
        <v>10</v>
      </c>
      <c r="BE39" s="1508">
        <v>8.0000000000000002E-3</v>
      </c>
      <c r="BF39" s="1478"/>
      <c r="BG39" s="1696">
        <v>10</v>
      </c>
      <c r="BH39" s="1508">
        <v>8.0000000000000002E-3</v>
      </c>
      <c r="BI39" s="1478"/>
      <c r="BJ39" s="1696">
        <v>10</v>
      </c>
      <c r="BK39" s="1508">
        <v>0</v>
      </c>
      <c r="BL39" s="1478"/>
      <c r="BM39" s="1696">
        <v>10</v>
      </c>
      <c r="BN39" s="1508">
        <v>8.0000000000000002E-3</v>
      </c>
      <c r="BO39" s="1478"/>
      <c r="BP39" s="1696">
        <v>10</v>
      </c>
      <c r="BQ39" s="1508">
        <v>8.0000000000000002E-3</v>
      </c>
      <c r="BR39" s="1478"/>
      <c r="BS39" s="1696">
        <v>10</v>
      </c>
      <c r="BT39" s="1508">
        <v>8.0000000000000002E-3</v>
      </c>
      <c r="BU39" s="1478"/>
      <c r="BV39" s="1696">
        <v>10</v>
      </c>
      <c r="BW39" s="1508">
        <v>8.0000000000000002E-3</v>
      </c>
      <c r="BX39" s="1478"/>
      <c r="BY39" s="1696">
        <v>10</v>
      </c>
      <c r="BZ39" s="1508">
        <v>0</v>
      </c>
      <c r="CA39" s="1478"/>
    </row>
    <row r="40" spans="1:79" ht="13.5" thickBot="1" x14ac:dyDescent="0.25">
      <c r="A40" s="1405"/>
      <c r="B40" s="1404"/>
      <c r="C40" s="1474"/>
      <c r="D40" s="1513"/>
      <c r="E40" s="1514"/>
      <c r="F40" s="773"/>
      <c r="G40" s="1483"/>
      <c r="H40" s="1699"/>
      <c r="I40" s="1390"/>
      <c r="J40" s="1390"/>
      <c r="K40" s="1444"/>
      <c r="L40" s="1390"/>
      <c r="M40" s="1445"/>
      <c r="N40" s="1390"/>
      <c r="O40" s="1390"/>
      <c r="P40" s="1390"/>
      <c r="Q40" s="1390"/>
      <c r="R40" s="1390"/>
      <c r="S40" s="1390"/>
      <c r="T40" s="1390"/>
      <c r="U40" s="1390"/>
      <c r="V40" s="1390"/>
      <c r="W40" s="1444"/>
      <c r="X40" s="1390"/>
      <c r="Y40" s="1445"/>
      <c r="Z40" s="1390"/>
      <c r="AA40" s="1390"/>
      <c r="AB40" s="1390"/>
      <c r="AC40" s="1444"/>
      <c r="AD40" s="1390"/>
      <c r="AE40" s="1445"/>
      <c r="AF40" s="1390"/>
      <c r="AG40" s="1390"/>
      <c r="AH40" s="1390"/>
      <c r="AI40" s="1444"/>
      <c r="AJ40" s="1390"/>
      <c r="AK40" s="1445"/>
      <c r="AL40" s="1390"/>
      <c r="AM40" s="1390"/>
      <c r="AN40" s="1390"/>
      <c r="AO40" s="1390"/>
      <c r="AP40" s="1390"/>
      <c r="AQ40" s="1390"/>
      <c r="AR40" s="1390"/>
      <c r="AS40" s="1390"/>
      <c r="AT40" s="1390"/>
      <c r="AU40" s="1390"/>
      <c r="AV40" s="1390"/>
      <c r="AW40" s="1390"/>
      <c r="AX40" s="1390"/>
      <c r="AY40" s="1390"/>
      <c r="AZ40" s="1390"/>
      <c r="BA40" s="1390"/>
      <c r="BB40" s="1390"/>
      <c r="BC40" s="1390"/>
      <c r="BD40" s="1390"/>
      <c r="BE40" s="1390"/>
      <c r="BF40" s="1390"/>
      <c r="BG40" s="1390"/>
      <c r="BH40" s="1390"/>
      <c r="BI40" s="1390"/>
      <c r="BJ40" s="1390"/>
      <c r="BK40" s="1390"/>
      <c r="BL40" s="1390"/>
      <c r="BM40" s="1390"/>
      <c r="BN40" s="1390"/>
      <c r="BO40" s="1390"/>
      <c r="BP40" s="1390"/>
      <c r="BQ40" s="1390"/>
      <c r="BR40" s="1390"/>
      <c r="BS40" s="1390"/>
      <c r="BT40" s="1390"/>
      <c r="BU40" s="1390"/>
      <c r="BV40" s="1390"/>
      <c r="BW40" s="1390"/>
      <c r="BX40" s="1390"/>
      <c r="BY40" s="1390"/>
      <c r="BZ40" s="1390"/>
      <c r="CA40" s="1693"/>
    </row>
    <row r="41" spans="1:79" ht="14.25" x14ac:dyDescent="0.2">
      <c r="A41" s="1405"/>
      <c r="B41" s="1404" t="s">
        <v>189</v>
      </c>
      <c r="C41" s="1482">
        <v>0.16</v>
      </c>
      <c r="D41" s="1405"/>
      <c r="E41" s="1404"/>
      <c r="F41" s="770"/>
      <c r="G41" s="656"/>
      <c r="H41" s="1702"/>
      <c r="I41" s="1534"/>
      <c r="J41" s="1101"/>
      <c r="K41" s="1100"/>
      <c r="L41" s="1534"/>
      <c r="M41" s="1703"/>
      <c r="N41" s="1702"/>
      <c r="O41" s="1538"/>
      <c r="P41" s="1703"/>
      <c r="Q41" s="1702"/>
      <c r="R41" s="1538"/>
      <c r="S41" s="1703"/>
      <c r="T41" s="1702"/>
      <c r="U41" s="1538"/>
      <c r="V41" s="1703"/>
      <c r="W41" s="1702"/>
      <c r="X41" s="1538"/>
      <c r="Y41" s="1704"/>
      <c r="Z41" s="1702"/>
      <c r="AA41" s="1538"/>
      <c r="AB41" s="1703"/>
      <c r="AC41" s="1702"/>
      <c r="AD41" s="1538"/>
      <c r="AE41" s="1703"/>
      <c r="AF41" s="1702"/>
      <c r="AG41" s="1538"/>
      <c r="AH41" s="1703"/>
      <c r="AI41" s="1702"/>
      <c r="AJ41" s="1538"/>
      <c r="AK41" s="1703"/>
      <c r="AL41" s="1702"/>
      <c r="AM41" s="1538"/>
      <c r="AN41" s="1703"/>
      <c r="AO41" s="1702"/>
      <c r="AP41" s="1538"/>
      <c r="AQ41" s="1703"/>
      <c r="AR41" s="1702"/>
      <c r="AS41" s="1538"/>
      <c r="AT41" s="1703"/>
      <c r="AU41" s="1702"/>
      <c r="AV41" s="1538"/>
      <c r="AW41" s="1703"/>
      <c r="AX41" s="1702"/>
      <c r="AY41" s="1538"/>
      <c r="AZ41" s="1703"/>
      <c r="BA41" s="1702"/>
      <c r="BB41" s="1538"/>
      <c r="BC41" s="1703"/>
      <c r="BD41" s="1702"/>
      <c r="BE41" s="1538"/>
      <c r="BF41" s="1703"/>
      <c r="BG41" s="1702"/>
      <c r="BH41" s="1538"/>
      <c r="BI41" s="1703"/>
      <c r="BJ41" s="1702"/>
      <c r="BK41" s="1538"/>
      <c r="BL41" s="1703"/>
      <c r="BM41" s="1702"/>
      <c r="BN41" s="1538"/>
      <c r="BO41" s="1703"/>
      <c r="BP41" s="1702"/>
      <c r="BQ41" s="1538"/>
      <c r="BR41" s="1703"/>
      <c r="BS41" s="1702"/>
      <c r="BT41" s="1538"/>
      <c r="BU41" s="1703"/>
      <c r="BV41" s="1702"/>
      <c r="BW41" s="1538"/>
      <c r="BX41" s="1703"/>
      <c r="BY41" s="1702"/>
      <c r="BZ41" s="1538"/>
      <c r="CA41" s="1703"/>
    </row>
    <row r="42" spans="1:79" ht="14.25" x14ac:dyDescent="0.2">
      <c r="A42" s="1405"/>
      <c r="B42" s="1404"/>
      <c r="C42" s="1474"/>
      <c r="D42" s="1405" t="s">
        <v>28</v>
      </c>
      <c r="E42" s="1404"/>
      <c r="F42" s="1405" t="s">
        <v>371</v>
      </c>
      <c r="G42" s="656"/>
      <c r="H42" s="1696">
        <v>410</v>
      </c>
      <c r="I42" s="1705"/>
      <c r="J42" s="1706"/>
      <c r="K42" s="711">
        <v>410</v>
      </c>
      <c r="L42" s="1705"/>
      <c r="M42" s="1598"/>
      <c r="N42" s="1696">
        <v>410</v>
      </c>
      <c r="O42" s="1707"/>
      <c r="P42" s="1598"/>
      <c r="Q42" s="1696">
        <v>410</v>
      </c>
      <c r="R42" s="1707"/>
      <c r="S42" s="1598"/>
      <c r="T42" s="1696">
        <v>410</v>
      </c>
      <c r="U42" s="1707"/>
      <c r="V42" s="1598"/>
      <c r="W42" s="1696">
        <v>410</v>
      </c>
      <c r="X42" s="1707"/>
      <c r="Y42" s="1708"/>
      <c r="Z42" s="1696">
        <v>410</v>
      </c>
      <c r="AA42" s="1707"/>
      <c r="AB42" s="1598"/>
      <c r="AC42" s="1696">
        <v>410</v>
      </c>
      <c r="AD42" s="1707"/>
      <c r="AE42" s="1598"/>
      <c r="AF42" s="1696">
        <v>410</v>
      </c>
      <c r="AG42" s="1707"/>
      <c r="AH42" s="1598"/>
      <c r="AI42" s="1696">
        <v>410</v>
      </c>
      <c r="AJ42" s="1707"/>
      <c r="AK42" s="1598"/>
      <c r="AL42" s="1696">
        <v>410</v>
      </c>
      <c r="AM42" s="1707"/>
      <c r="AN42" s="1598"/>
      <c r="AO42" s="1696">
        <v>410</v>
      </c>
      <c r="AP42" s="1707"/>
      <c r="AQ42" s="1598"/>
      <c r="AR42" s="1696">
        <v>410</v>
      </c>
      <c r="AS42" s="1707"/>
      <c r="AT42" s="1598"/>
      <c r="AU42" s="1696">
        <v>410</v>
      </c>
      <c r="AV42" s="1707"/>
      <c r="AW42" s="1598"/>
      <c r="AX42" s="1696">
        <v>410</v>
      </c>
      <c r="AY42" s="1707"/>
      <c r="AZ42" s="1598"/>
      <c r="BA42" s="1696">
        <v>410</v>
      </c>
      <c r="BB42" s="1707"/>
      <c r="BC42" s="1598"/>
      <c r="BD42" s="1696">
        <v>410</v>
      </c>
      <c r="BE42" s="1707"/>
      <c r="BF42" s="1598"/>
      <c r="BG42" s="1696">
        <v>410</v>
      </c>
      <c r="BH42" s="1707"/>
      <c r="BI42" s="1598"/>
      <c r="BJ42" s="1696">
        <v>410</v>
      </c>
      <c r="BK42" s="1707"/>
      <c r="BL42" s="1598"/>
      <c r="BM42" s="1696">
        <v>410</v>
      </c>
      <c r="BN42" s="1707"/>
      <c r="BO42" s="1598"/>
      <c r="BP42" s="1696">
        <v>410</v>
      </c>
      <c r="BQ42" s="1707"/>
      <c r="BR42" s="1598"/>
      <c r="BS42" s="1696">
        <v>410</v>
      </c>
      <c r="BT42" s="1707"/>
      <c r="BU42" s="1598"/>
      <c r="BV42" s="1696">
        <v>410</v>
      </c>
      <c r="BW42" s="1707"/>
      <c r="BX42" s="1598"/>
      <c r="BY42" s="1696">
        <v>410</v>
      </c>
      <c r="BZ42" s="1707"/>
      <c r="CA42" s="1478"/>
    </row>
    <row r="43" spans="1:79" ht="15" thickBot="1" x14ac:dyDescent="0.25">
      <c r="A43" s="1444"/>
      <c r="B43" s="1445"/>
      <c r="C43" s="1523"/>
      <c r="D43" s="1444"/>
      <c r="E43" s="1445"/>
      <c r="F43" s="1444"/>
      <c r="G43" s="1390"/>
      <c r="H43" s="1699"/>
      <c r="I43" s="1525"/>
      <c r="J43" s="1039"/>
      <c r="K43" s="1111"/>
      <c r="L43" s="1525"/>
      <c r="M43" s="1700"/>
      <c r="N43" s="1699"/>
      <c r="O43" s="1529"/>
      <c r="P43" s="1700"/>
      <c r="Q43" s="1699"/>
      <c r="R43" s="1529"/>
      <c r="S43" s="1700"/>
      <c r="T43" s="1699"/>
      <c r="U43" s="1529"/>
      <c r="V43" s="1700"/>
      <c r="W43" s="1699"/>
      <c r="X43" s="1529"/>
      <c r="Y43" s="1709"/>
      <c r="Z43" s="1710"/>
      <c r="AA43" s="1542"/>
      <c r="AB43" s="1711"/>
      <c r="AC43" s="1710"/>
      <c r="AD43" s="1542"/>
      <c r="AE43" s="1711"/>
      <c r="AF43" s="1699"/>
      <c r="AG43" s="1529"/>
      <c r="AH43" s="1700"/>
      <c r="AI43" s="1699"/>
      <c r="AJ43" s="1529"/>
      <c r="AK43" s="1700"/>
      <c r="AL43" s="1699"/>
      <c r="AM43" s="1529"/>
      <c r="AN43" s="1700"/>
      <c r="AO43" s="1699"/>
      <c r="AP43" s="1529"/>
      <c r="AQ43" s="1700"/>
      <c r="AR43" s="1699"/>
      <c r="AS43" s="1529"/>
      <c r="AT43" s="1700"/>
      <c r="AU43" s="1699"/>
      <c r="AV43" s="1529"/>
      <c r="AW43" s="1700"/>
      <c r="AX43" s="1699"/>
      <c r="AY43" s="1529"/>
      <c r="AZ43" s="1700"/>
      <c r="BA43" s="1699"/>
      <c r="BB43" s="1529"/>
      <c r="BC43" s="1700"/>
      <c r="BD43" s="1699"/>
      <c r="BE43" s="1529"/>
      <c r="BF43" s="1700"/>
      <c r="BG43" s="1699"/>
      <c r="BH43" s="1529"/>
      <c r="BI43" s="1700"/>
      <c r="BJ43" s="1699"/>
      <c r="BK43" s="1529"/>
      <c r="BL43" s="1700"/>
      <c r="BM43" s="1699"/>
      <c r="BN43" s="1529"/>
      <c r="BO43" s="1700"/>
      <c r="BP43" s="1699"/>
      <c r="BQ43" s="1529"/>
      <c r="BR43" s="1700"/>
      <c r="BS43" s="1699"/>
      <c r="BT43" s="1529"/>
      <c r="BU43" s="1700"/>
      <c r="BV43" s="1699"/>
      <c r="BW43" s="1529"/>
      <c r="BX43" s="1700"/>
      <c r="BY43" s="1699"/>
      <c r="BZ43" s="1529"/>
      <c r="CA43" s="1700"/>
    </row>
    <row r="44" spans="1:79" ht="15" thickBot="1" x14ac:dyDescent="0.25">
      <c r="A44" s="1712"/>
      <c r="B44" s="1713"/>
      <c r="C44" s="1714"/>
      <c r="D44" s="1483"/>
      <c r="E44" s="1483"/>
      <c r="F44" s="1483"/>
      <c r="G44" s="1483"/>
      <c r="H44" s="1582"/>
      <c r="I44" s="1534"/>
      <c r="J44" s="1037"/>
      <c r="K44" s="1096"/>
      <c r="L44" s="1534"/>
      <c r="M44" s="1583"/>
      <c r="N44" s="1582"/>
      <c r="O44" s="1538"/>
      <c r="P44" s="1583"/>
      <c r="Q44" s="1582"/>
      <c r="R44" s="1538"/>
      <c r="S44" s="1583"/>
      <c r="T44" s="1582"/>
      <c r="U44" s="1538"/>
      <c r="V44" s="1583"/>
      <c r="W44" s="1582"/>
      <c r="X44" s="1538"/>
      <c r="Y44" s="1583"/>
      <c r="Z44" s="1582"/>
      <c r="AA44" s="1538"/>
      <c r="AB44" s="1583"/>
      <c r="AC44" s="1582"/>
      <c r="AD44" s="1538"/>
      <c r="AE44" s="1583"/>
      <c r="AF44" s="1582"/>
      <c r="AG44" s="1538"/>
      <c r="AH44" s="1583"/>
      <c r="AI44" s="1582"/>
      <c r="AJ44" s="1538"/>
      <c r="AK44" s="1583"/>
      <c r="AL44" s="1582"/>
      <c r="AM44" s="1538"/>
      <c r="AN44" s="1583"/>
      <c r="AO44" s="1582"/>
      <c r="AP44" s="1538"/>
      <c r="AQ44" s="1583"/>
      <c r="AR44" s="1582"/>
      <c r="AS44" s="1538"/>
      <c r="AT44" s="1583"/>
      <c r="AU44" s="1582"/>
      <c r="AV44" s="1538"/>
      <c r="AW44" s="1583"/>
      <c r="AX44" s="1582"/>
      <c r="AY44" s="1538"/>
      <c r="AZ44" s="1583"/>
      <c r="BA44" s="1582"/>
      <c r="BB44" s="1538"/>
      <c r="BC44" s="1583"/>
      <c r="BD44" s="1582"/>
      <c r="BE44" s="1538"/>
      <c r="BF44" s="1583"/>
      <c r="BG44" s="1582"/>
      <c r="BH44" s="1538"/>
      <c r="BI44" s="1583"/>
      <c r="BJ44" s="1582"/>
      <c r="BK44" s="1538"/>
      <c r="BL44" s="1583"/>
      <c r="BM44" s="1582"/>
      <c r="BN44" s="1538"/>
      <c r="BO44" s="1583"/>
      <c r="BP44" s="1582"/>
      <c r="BQ44" s="1538"/>
      <c r="BR44" s="1583"/>
      <c r="BS44" s="1582"/>
      <c r="BT44" s="1538"/>
      <c r="BU44" s="1583"/>
      <c r="BV44" s="1582"/>
      <c r="BW44" s="1538"/>
      <c r="BX44" s="1583"/>
      <c r="BY44" s="1582"/>
      <c r="BZ44" s="1538"/>
      <c r="CA44" s="1583"/>
    </row>
    <row r="45" spans="1:79" ht="13.5" hidden="1" thickBot="1" x14ac:dyDescent="0.25">
      <c r="A45" s="2227" t="s">
        <v>189</v>
      </c>
      <c r="B45" s="2228"/>
      <c r="C45" s="2229"/>
      <c r="D45" s="2233">
        <v>0.1</v>
      </c>
      <c r="E45" s="1404"/>
      <c r="F45" s="1469" t="s">
        <v>222</v>
      </c>
      <c r="G45" s="1514"/>
      <c r="H45" s="1715"/>
      <c r="I45" s="1714"/>
      <c r="J45" s="1716"/>
      <c r="K45" s="1715"/>
      <c r="L45" s="1714"/>
      <c r="M45" s="1716"/>
      <c r="N45" s="1715"/>
      <c r="O45" s="1714"/>
      <c r="P45" s="1716"/>
      <c r="Q45" s="1715"/>
      <c r="R45" s="1714"/>
      <c r="S45" s="1716"/>
      <c r="T45" s="1715"/>
      <c r="U45" s="1714"/>
      <c r="V45" s="1716"/>
      <c r="W45" s="1715"/>
      <c r="X45" s="1714"/>
      <c r="Y45" s="1716"/>
      <c r="Z45" s="1715"/>
      <c r="AA45" s="1714"/>
      <c r="AB45" s="1716"/>
      <c r="AC45" s="1715"/>
      <c r="AD45" s="1714"/>
      <c r="AE45" s="1716"/>
      <c r="AF45" s="1715"/>
      <c r="AG45" s="1714"/>
      <c r="AH45" s="1716"/>
      <c r="AI45" s="1715"/>
      <c r="AJ45" s="1714"/>
      <c r="AK45" s="1716"/>
      <c r="AL45" s="1715"/>
      <c r="AM45" s="1714"/>
      <c r="AN45" s="1716"/>
      <c r="AO45" s="1715"/>
      <c r="AP45" s="1714"/>
      <c r="AQ45" s="1716"/>
      <c r="AR45" s="1715"/>
      <c r="AS45" s="1714"/>
      <c r="AT45" s="1716"/>
      <c r="AU45" s="1715"/>
      <c r="AV45" s="1714"/>
      <c r="AW45" s="1716"/>
      <c r="AX45" s="1715"/>
      <c r="AY45" s="1714"/>
      <c r="AZ45" s="1716"/>
      <c r="BA45" s="1715"/>
      <c r="BB45" s="1714"/>
      <c r="BC45" s="1716"/>
      <c r="BD45" s="1715"/>
      <c r="BE45" s="1714"/>
      <c r="BF45" s="1716"/>
      <c r="BG45" s="1715"/>
      <c r="BH45" s="1714"/>
      <c r="BI45" s="1716"/>
      <c r="BJ45" s="1715"/>
      <c r="BK45" s="1714"/>
      <c r="BL45" s="1716"/>
      <c r="BM45" s="1715"/>
      <c r="BN45" s="1714"/>
      <c r="BO45" s="1716"/>
      <c r="BP45" s="1715"/>
      <c r="BQ45" s="1714"/>
      <c r="BR45" s="1716"/>
      <c r="BS45" s="1715"/>
      <c r="BT45" s="1714"/>
      <c r="BU45" s="1716"/>
      <c r="BV45" s="1715"/>
      <c r="BW45" s="1714"/>
      <c r="BX45" s="1716"/>
      <c r="BY45" s="1715"/>
      <c r="BZ45" s="1714"/>
      <c r="CA45" s="1716"/>
    </row>
    <row r="46" spans="1:79" ht="13.5" hidden="1" thickBot="1" x14ac:dyDescent="0.25">
      <c r="A46" s="2227"/>
      <c r="B46" s="2228"/>
      <c r="C46" s="2229"/>
      <c r="D46" s="2233"/>
      <c r="E46" s="1404"/>
      <c r="F46" s="1475" t="s">
        <v>223</v>
      </c>
      <c r="G46" s="1407"/>
      <c r="H46" s="1476">
        <v>90</v>
      </c>
      <c r="I46" s="1477">
        <f>SQRT(3)*I49*H46*C59*POWER(10,-3)</f>
        <v>0</v>
      </c>
      <c r="J46" s="1478">
        <f>I46*E59</f>
        <v>0</v>
      </c>
      <c r="K46" s="1476">
        <v>90</v>
      </c>
      <c r="L46" s="1477">
        <f>SQRT(3)*L49*K46*C59*POWER(10,-3)</f>
        <v>0</v>
      </c>
      <c r="M46" s="1479">
        <f>L46*E59</f>
        <v>0</v>
      </c>
      <c r="N46" s="1476">
        <v>90</v>
      </c>
      <c r="O46" s="1477">
        <f>SQRT(3)*O49*N46*C59*POWER(10,-3)</f>
        <v>0</v>
      </c>
      <c r="P46" s="1479">
        <f>O46*E59</f>
        <v>0</v>
      </c>
      <c r="Q46" s="1476">
        <v>90</v>
      </c>
      <c r="R46" s="1477">
        <f>SQRT(3)*R49*Q46*C59*POWER(10,-3)</f>
        <v>0</v>
      </c>
      <c r="S46" s="1478">
        <f>R46*E59</f>
        <v>0</v>
      </c>
      <c r="T46" s="1476">
        <v>90</v>
      </c>
      <c r="U46" s="1477" t="e">
        <f>SQRT(3)*U49*T46*O59*POWER(10,-3)</f>
        <v>#VALUE!</v>
      </c>
      <c r="V46" s="1478" t="e">
        <f>U46*Q59</f>
        <v>#VALUE!</v>
      </c>
      <c r="W46" s="1476">
        <v>90</v>
      </c>
      <c r="X46" s="1477" t="e">
        <f>SQRT(3)*X49*W46*O59*POWER(10,-3)</f>
        <v>#VALUE!</v>
      </c>
      <c r="Y46" s="1479" t="e">
        <f>X46*Q59</f>
        <v>#VALUE!</v>
      </c>
      <c r="Z46" s="1476">
        <v>90</v>
      </c>
      <c r="AA46" s="1477" t="e">
        <f>SQRT(3)*AA49*Z46*O59*POWER(10,-3)</f>
        <v>#VALUE!</v>
      </c>
      <c r="AB46" s="1479" t="e">
        <f>AA46*Q59</f>
        <v>#VALUE!</v>
      </c>
      <c r="AC46" s="1476">
        <v>90</v>
      </c>
      <c r="AD46" s="1477" t="e">
        <f>SQRT(3)*AD49*AC46*O59*POWER(10,-3)</f>
        <v>#VALUE!</v>
      </c>
      <c r="AE46" s="1478" t="e">
        <f>AD46*Q59</f>
        <v>#VALUE!</v>
      </c>
      <c r="AF46" s="1476">
        <v>90</v>
      </c>
      <c r="AG46" s="1477" t="e">
        <f>SQRT(3)*AG49*AF46*AA59*POWER(10,-3)</f>
        <v>#VALUE!</v>
      </c>
      <c r="AH46" s="1478" t="e">
        <f>AG46*AC59</f>
        <v>#VALUE!</v>
      </c>
      <c r="AI46" s="1476">
        <v>90</v>
      </c>
      <c r="AJ46" s="1477" t="e">
        <f>SQRT(3)*AJ49*AI46*AA59*POWER(10,-3)</f>
        <v>#VALUE!</v>
      </c>
      <c r="AK46" s="1479" t="e">
        <f>AJ46*AC59</f>
        <v>#VALUE!</v>
      </c>
      <c r="AL46" s="1476">
        <v>90</v>
      </c>
      <c r="AM46" s="1477" t="e">
        <f>SQRT(3)*AM49*AL46*AA59*POWER(10,-3)</f>
        <v>#VALUE!</v>
      </c>
      <c r="AN46" s="1479" t="e">
        <f>AM46*AC59</f>
        <v>#VALUE!</v>
      </c>
      <c r="AO46" s="1476">
        <v>90</v>
      </c>
      <c r="AP46" s="1477" t="e">
        <f>SQRT(3)*AP49*AO46*AA59*POWER(10,-3)</f>
        <v>#VALUE!</v>
      </c>
      <c r="AQ46" s="1478" t="e">
        <f>AP46*AC59</f>
        <v>#VALUE!</v>
      </c>
      <c r="AR46" s="1476">
        <v>90</v>
      </c>
      <c r="AS46" s="1477" t="e">
        <f>SQRT(3)*AS49*AR46*AM59*POWER(10,-3)</f>
        <v>#VALUE!</v>
      </c>
      <c r="AT46" s="1478" t="e">
        <f>AS46*AO59</f>
        <v>#VALUE!</v>
      </c>
      <c r="AU46" s="1476">
        <v>90</v>
      </c>
      <c r="AV46" s="1477" t="e">
        <f>SQRT(3)*AV49*AU46*AM59*POWER(10,-3)</f>
        <v>#VALUE!</v>
      </c>
      <c r="AW46" s="1479" t="e">
        <f>AV46*AO59</f>
        <v>#VALUE!</v>
      </c>
      <c r="AX46" s="1476">
        <v>90</v>
      </c>
      <c r="AY46" s="1477" t="e">
        <f>SQRT(3)*AY49*AX46*AM59*POWER(10,-3)</f>
        <v>#VALUE!</v>
      </c>
      <c r="AZ46" s="1479" t="e">
        <f>AY46*AO59</f>
        <v>#VALUE!</v>
      </c>
      <c r="BA46" s="1476">
        <v>90</v>
      </c>
      <c r="BB46" s="1477" t="e">
        <f>SQRT(3)*BB49*BA46*AM59*POWER(10,-3)</f>
        <v>#VALUE!</v>
      </c>
      <c r="BC46" s="1478" t="e">
        <f>BB46*AO59</f>
        <v>#VALUE!</v>
      </c>
      <c r="BD46" s="1476">
        <v>90</v>
      </c>
      <c r="BE46" s="1477" t="e">
        <f>SQRT(3)*BE49*BD46*AY59*POWER(10,-3)</f>
        <v>#VALUE!</v>
      </c>
      <c r="BF46" s="1478" t="e">
        <f>BE46*BA59</f>
        <v>#VALUE!</v>
      </c>
      <c r="BG46" s="1476">
        <v>90</v>
      </c>
      <c r="BH46" s="1477" t="e">
        <f>SQRT(3)*BH49*BG46*AY59*POWER(10,-3)</f>
        <v>#VALUE!</v>
      </c>
      <c r="BI46" s="1479" t="e">
        <f>BH46*BA59</f>
        <v>#VALUE!</v>
      </c>
      <c r="BJ46" s="1476">
        <v>90</v>
      </c>
      <c r="BK46" s="1477" t="e">
        <f>SQRT(3)*BK49*BJ46*AY59*POWER(10,-3)</f>
        <v>#VALUE!</v>
      </c>
      <c r="BL46" s="1479" t="e">
        <f>BK46*BA59</f>
        <v>#VALUE!</v>
      </c>
      <c r="BM46" s="1476">
        <v>90</v>
      </c>
      <c r="BN46" s="1477" t="e">
        <f>SQRT(3)*BN49*BM46*AY59*POWER(10,-3)</f>
        <v>#VALUE!</v>
      </c>
      <c r="BO46" s="1478" t="e">
        <f>BN46*BA59</f>
        <v>#VALUE!</v>
      </c>
      <c r="BP46" s="1476">
        <v>90</v>
      </c>
      <c r="BQ46" s="1477" t="e">
        <f>SQRT(3)*BQ49*BP46*BK59*POWER(10,-3)</f>
        <v>#VALUE!</v>
      </c>
      <c r="BR46" s="1478" t="e">
        <f>BQ46*BM59</f>
        <v>#VALUE!</v>
      </c>
      <c r="BS46" s="1476">
        <v>90</v>
      </c>
      <c r="BT46" s="1477" t="e">
        <f>SQRT(3)*BT49*BS46*BK59*POWER(10,-3)</f>
        <v>#VALUE!</v>
      </c>
      <c r="BU46" s="1479" t="e">
        <f>BT46*BM59</f>
        <v>#VALUE!</v>
      </c>
      <c r="BV46" s="1476">
        <v>90</v>
      </c>
      <c r="BW46" s="1477" t="e">
        <f>SQRT(3)*BW49*BV46*BK59*POWER(10,-3)</f>
        <v>#VALUE!</v>
      </c>
      <c r="BX46" s="1479" t="e">
        <f>BW46*BM59</f>
        <v>#VALUE!</v>
      </c>
      <c r="BY46" s="1476">
        <v>90</v>
      </c>
      <c r="BZ46" s="1477" t="e">
        <f>SQRT(3)*BZ49*BY46*BK59*POWER(10,-3)</f>
        <v>#VALUE!</v>
      </c>
      <c r="CA46" s="1478" t="e">
        <f>BZ46*BM59</f>
        <v>#VALUE!</v>
      </c>
    </row>
    <row r="47" spans="1:79" ht="13.5" hidden="1" thickBot="1" x14ac:dyDescent="0.25">
      <c r="A47" s="2227"/>
      <c r="B47" s="2228"/>
      <c r="C47" s="2229"/>
      <c r="D47" s="2233"/>
      <c r="E47" s="1445"/>
      <c r="F47" s="656"/>
      <c r="G47" s="1480"/>
      <c r="H47" s="1481">
        <v>480</v>
      </c>
      <c r="I47" s="1477">
        <f>SQRT(3)*I50*H47*C57*POWER(10,-3)</f>
        <v>0</v>
      </c>
      <c r="J47" s="1478">
        <f>I47*E57</f>
        <v>0</v>
      </c>
      <c r="K47" s="1481">
        <v>480</v>
      </c>
      <c r="L47" s="1477">
        <f>SQRT(3)*L50*K47*C57*POWER(10,-3)</f>
        <v>0</v>
      </c>
      <c r="M47" s="1479">
        <f>L47*E57</f>
        <v>0</v>
      </c>
      <c r="N47" s="1481">
        <v>480</v>
      </c>
      <c r="O47" s="1477">
        <f>SQRT(3)*O50*N47*C57*POWER(10,-3)</f>
        <v>0</v>
      </c>
      <c r="P47" s="1479">
        <f>O47*E57</f>
        <v>0</v>
      </c>
      <c r="Q47" s="1481">
        <v>480</v>
      </c>
      <c r="R47" s="1477">
        <f>SQRT(3)*R50*Q47*C57*POWER(10,-3)</f>
        <v>0</v>
      </c>
      <c r="S47" s="1478">
        <f>R47*E57</f>
        <v>0</v>
      </c>
      <c r="T47" s="1481">
        <v>480</v>
      </c>
      <c r="U47" s="1477">
        <f>SQRT(3)*U50*T47*O57*POWER(10,-3)</f>
        <v>0</v>
      </c>
      <c r="V47" s="1478">
        <f>U47*Q57</f>
        <v>0</v>
      </c>
      <c r="W47" s="1481">
        <v>480</v>
      </c>
      <c r="X47" s="1477">
        <f>SQRT(3)*X50*W47*O57*POWER(10,-3)</f>
        <v>0</v>
      </c>
      <c r="Y47" s="1479">
        <f>X47*Q57</f>
        <v>0</v>
      </c>
      <c r="Z47" s="1481">
        <v>480</v>
      </c>
      <c r="AA47" s="1477">
        <f>SQRT(3)*AA50*Z47*O57*POWER(10,-3)</f>
        <v>0</v>
      </c>
      <c r="AB47" s="1479">
        <f>AA47*Q57</f>
        <v>0</v>
      </c>
      <c r="AC47" s="1481">
        <v>480</v>
      </c>
      <c r="AD47" s="1477">
        <f>SQRT(3)*AD50*AC47*O57*POWER(10,-3)</f>
        <v>0</v>
      </c>
      <c r="AE47" s="1478">
        <f>AD47*Q57</f>
        <v>0</v>
      </c>
      <c r="AF47" s="1481">
        <v>480</v>
      </c>
      <c r="AG47" s="1477">
        <f>SQRT(3)*AG50*AF47*AA57*POWER(10,-3)</f>
        <v>0</v>
      </c>
      <c r="AH47" s="1478">
        <f>AG47*AC57</f>
        <v>0</v>
      </c>
      <c r="AI47" s="1481">
        <v>480</v>
      </c>
      <c r="AJ47" s="1477">
        <f>SQRT(3)*AJ50*AI47*AA57*POWER(10,-3)</f>
        <v>0</v>
      </c>
      <c r="AK47" s="1479">
        <f>AJ47*AC57</f>
        <v>0</v>
      </c>
      <c r="AL47" s="1481">
        <v>480</v>
      </c>
      <c r="AM47" s="1477">
        <f>SQRT(3)*AM50*AL47*AA57*POWER(10,-3)</f>
        <v>0</v>
      </c>
      <c r="AN47" s="1479">
        <f>AM47*AC57</f>
        <v>0</v>
      </c>
      <c r="AO47" s="1481">
        <v>480</v>
      </c>
      <c r="AP47" s="1477">
        <f>SQRT(3)*AP50*AO47*AA57*POWER(10,-3)</f>
        <v>0</v>
      </c>
      <c r="AQ47" s="1478">
        <f>AP47*AC57</f>
        <v>0</v>
      </c>
      <c r="AR47" s="1481">
        <v>480</v>
      </c>
      <c r="AS47" s="1477">
        <f>SQRT(3)*AS50*AR47*AM57*POWER(10,-3)</f>
        <v>0</v>
      </c>
      <c r="AT47" s="1478">
        <f>AS47*AO57</f>
        <v>0</v>
      </c>
      <c r="AU47" s="1481">
        <v>480</v>
      </c>
      <c r="AV47" s="1477">
        <f>SQRT(3)*AV50*AU47*AM57*POWER(10,-3)</f>
        <v>0</v>
      </c>
      <c r="AW47" s="1479">
        <f>AV47*AO57</f>
        <v>0</v>
      </c>
      <c r="AX47" s="1481">
        <v>480</v>
      </c>
      <c r="AY47" s="1477">
        <f>SQRT(3)*AY50*AX47*AM57*POWER(10,-3)</f>
        <v>0</v>
      </c>
      <c r="AZ47" s="1479">
        <f>AY47*AO57</f>
        <v>0</v>
      </c>
      <c r="BA47" s="1481">
        <v>480</v>
      </c>
      <c r="BB47" s="1477">
        <f>SQRT(3)*BB50*BA47*AM57*POWER(10,-3)</f>
        <v>0</v>
      </c>
      <c r="BC47" s="1478">
        <f>BB47*AO57</f>
        <v>0</v>
      </c>
      <c r="BD47" s="1481">
        <v>480</v>
      </c>
      <c r="BE47" s="1477">
        <f>SQRT(3)*BE50*BD47*AY57*POWER(10,-3)</f>
        <v>0</v>
      </c>
      <c r="BF47" s="1478">
        <f>BE47*BA57</f>
        <v>0</v>
      </c>
      <c r="BG47" s="1481">
        <v>480</v>
      </c>
      <c r="BH47" s="1477">
        <f>SQRT(3)*BH50*BG47*AY57*POWER(10,-3)</f>
        <v>0</v>
      </c>
      <c r="BI47" s="1479">
        <f>BH47*BA57</f>
        <v>0</v>
      </c>
      <c r="BJ47" s="1481">
        <v>480</v>
      </c>
      <c r="BK47" s="1477">
        <f>SQRT(3)*BK50*BJ47*AY57*POWER(10,-3)</f>
        <v>0</v>
      </c>
      <c r="BL47" s="1479">
        <f>BK47*BA57</f>
        <v>0</v>
      </c>
      <c r="BM47" s="1481">
        <v>480</v>
      </c>
      <c r="BN47" s="1477">
        <f>SQRT(3)*BN50*BM47*AY57*POWER(10,-3)</f>
        <v>0</v>
      </c>
      <c r="BO47" s="1478">
        <f>BN47*BA57</f>
        <v>0</v>
      </c>
      <c r="BP47" s="1481">
        <v>480</v>
      </c>
      <c r="BQ47" s="1477">
        <f>SQRT(3)*BQ50*BP47*BK57*POWER(10,-3)</f>
        <v>0</v>
      </c>
      <c r="BR47" s="1478">
        <f>BQ47*BM57</f>
        <v>0</v>
      </c>
      <c r="BS47" s="1481">
        <v>480</v>
      </c>
      <c r="BT47" s="1477">
        <f>SQRT(3)*BT50*BS47*BK57*POWER(10,-3)</f>
        <v>0</v>
      </c>
      <c r="BU47" s="1479">
        <f>BT47*BM57</f>
        <v>0</v>
      </c>
      <c r="BV47" s="1481">
        <v>480</v>
      </c>
      <c r="BW47" s="1477">
        <f>SQRT(3)*BW50*BV47*BK57*POWER(10,-3)</f>
        <v>0</v>
      </c>
      <c r="BX47" s="1479">
        <f>BW47*BM57</f>
        <v>0</v>
      </c>
      <c r="BY47" s="1481">
        <v>480</v>
      </c>
      <c r="BZ47" s="1477">
        <f>SQRT(3)*BZ50*BY47*BK57*POWER(10,-3)</f>
        <v>0</v>
      </c>
      <c r="CA47" s="1478">
        <f>BZ47*BM57</f>
        <v>0</v>
      </c>
    </row>
    <row r="48" spans="1:79" ht="13.5" hidden="1" thickBot="1" x14ac:dyDescent="0.25">
      <c r="A48" s="2227"/>
      <c r="B48" s="2228"/>
      <c r="C48" s="2229"/>
      <c r="D48" s="2233"/>
      <c r="E48" s="1399"/>
      <c r="F48" s="1469" t="s">
        <v>222</v>
      </c>
      <c r="G48" s="1483"/>
      <c r="H48" s="1484"/>
      <c r="I48" s="1463"/>
      <c r="J48" s="1470"/>
      <c r="K48" s="1484"/>
      <c r="L48" s="1463"/>
      <c r="M48" s="1470"/>
      <c r="N48" s="1484"/>
      <c r="O48" s="1463"/>
      <c r="P48" s="1470"/>
      <c r="Q48" s="1484"/>
      <c r="R48" s="1463"/>
      <c r="S48" s="1470"/>
      <c r="T48" s="1484"/>
      <c r="U48" s="1463"/>
      <c r="V48" s="1470"/>
      <c r="W48" s="1484"/>
      <c r="X48" s="1463"/>
      <c r="Y48" s="1470"/>
      <c r="Z48" s="1484"/>
      <c r="AA48" s="1463"/>
      <c r="AB48" s="1470"/>
      <c r="AC48" s="1484"/>
      <c r="AD48" s="1463"/>
      <c r="AE48" s="1470"/>
      <c r="AF48" s="1484"/>
      <c r="AG48" s="1463"/>
      <c r="AH48" s="1470"/>
      <c r="AI48" s="1484"/>
      <c r="AJ48" s="1463"/>
      <c r="AK48" s="1470"/>
      <c r="AL48" s="1484"/>
      <c r="AM48" s="1463"/>
      <c r="AN48" s="1470"/>
      <c r="AO48" s="1484"/>
      <c r="AP48" s="1463"/>
      <c r="AQ48" s="1470"/>
      <c r="AR48" s="1484"/>
      <c r="AS48" s="1463"/>
      <c r="AT48" s="1470"/>
      <c r="AU48" s="1484"/>
      <c r="AV48" s="1463"/>
      <c r="AW48" s="1470"/>
      <c r="AX48" s="1484"/>
      <c r="AY48" s="1463"/>
      <c r="AZ48" s="1470"/>
      <c r="BA48" s="1484"/>
      <c r="BB48" s="1463"/>
      <c r="BC48" s="1470"/>
      <c r="BD48" s="1484"/>
      <c r="BE48" s="1463"/>
      <c r="BF48" s="1470"/>
      <c r="BG48" s="1484"/>
      <c r="BH48" s="1463"/>
      <c r="BI48" s="1470"/>
      <c r="BJ48" s="1484"/>
      <c r="BK48" s="1463"/>
      <c r="BL48" s="1470"/>
      <c r="BM48" s="1484"/>
      <c r="BN48" s="1463"/>
      <c r="BO48" s="1470"/>
      <c r="BP48" s="1484"/>
      <c r="BQ48" s="1463"/>
      <c r="BR48" s="1470"/>
      <c r="BS48" s="1484"/>
      <c r="BT48" s="1463"/>
      <c r="BU48" s="1470"/>
      <c r="BV48" s="1484"/>
      <c r="BW48" s="1463"/>
      <c r="BX48" s="1470"/>
      <c r="BY48" s="1484"/>
      <c r="BZ48" s="1463"/>
      <c r="CA48" s="1470"/>
    </row>
    <row r="49" spans="1:79" ht="13.5" hidden="1" thickBot="1" x14ac:dyDescent="0.25">
      <c r="A49" s="2227"/>
      <c r="B49" s="2228"/>
      <c r="C49" s="2229"/>
      <c r="D49" s="2233"/>
      <c r="E49" s="1404"/>
      <c r="F49" s="1485" t="s">
        <v>369</v>
      </c>
      <c r="G49" s="1483"/>
      <c r="H49" s="1486"/>
      <c r="I49" s="1487">
        <v>37</v>
      </c>
      <c r="J49" s="1488"/>
      <c r="K49" s="1438"/>
      <c r="L49" s="1487">
        <v>37</v>
      </c>
      <c r="M49" s="1488"/>
      <c r="N49" s="1438"/>
      <c r="O49" s="1487">
        <v>37</v>
      </c>
      <c r="P49" s="1488"/>
      <c r="Q49" s="1438"/>
      <c r="R49" s="1487">
        <v>37</v>
      </c>
      <c r="S49" s="1488"/>
      <c r="T49" s="1486"/>
      <c r="U49" s="1487">
        <v>37</v>
      </c>
      <c r="V49" s="1488"/>
      <c r="W49" s="1438"/>
      <c r="X49" s="1487">
        <v>37</v>
      </c>
      <c r="Y49" s="1488"/>
      <c r="Z49" s="1438"/>
      <c r="AA49" s="1487">
        <v>37</v>
      </c>
      <c r="AB49" s="1488"/>
      <c r="AC49" s="1438"/>
      <c r="AD49" s="1487">
        <v>37</v>
      </c>
      <c r="AE49" s="1488"/>
      <c r="AF49" s="1486"/>
      <c r="AG49" s="1487">
        <v>37</v>
      </c>
      <c r="AH49" s="1488"/>
      <c r="AI49" s="1438"/>
      <c r="AJ49" s="1487">
        <v>37</v>
      </c>
      <c r="AK49" s="1488"/>
      <c r="AL49" s="1438"/>
      <c r="AM49" s="1487">
        <v>37</v>
      </c>
      <c r="AN49" s="1488"/>
      <c r="AO49" s="1438"/>
      <c r="AP49" s="1487">
        <v>37</v>
      </c>
      <c r="AQ49" s="1488"/>
      <c r="AR49" s="1486"/>
      <c r="AS49" s="1487">
        <v>37</v>
      </c>
      <c r="AT49" s="1488"/>
      <c r="AU49" s="1438"/>
      <c r="AV49" s="1487">
        <v>37</v>
      </c>
      <c r="AW49" s="1488"/>
      <c r="AX49" s="1438"/>
      <c r="AY49" s="1487">
        <v>37</v>
      </c>
      <c r="AZ49" s="1488"/>
      <c r="BA49" s="1438"/>
      <c r="BB49" s="1487">
        <v>37</v>
      </c>
      <c r="BC49" s="1488"/>
      <c r="BD49" s="1486"/>
      <c r="BE49" s="1487">
        <v>37</v>
      </c>
      <c r="BF49" s="1488"/>
      <c r="BG49" s="1438"/>
      <c r="BH49" s="1487">
        <v>37</v>
      </c>
      <c r="BI49" s="1488"/>
      <c r="BJ49" s="1438"/>
      <c r="BK49" s="1487">
        <v>37</v>
      </c>
      <c r="BL49" s="1488"/>
      <c r="BM49" s="1438"/>
      <c r="BN49" s="1487">
        <v>37</v>
      </c>
      <c r="BO49" s="1488"/>
      <c r="BP49" s="1486"/>
      <c r="BQ49" s="1487">
        <v>37</v>
      </c>
      <c r="BR49" s="1488"/>
      <c r="BS49" s="1438"/>
      <c r="BT49" s="1487">
        <v>37</v>
      </c>
      <c r="BU49" s="1488"/>
      <c r="BV49" s="1438"/>
      <c r="BW49" s="1487">
        <v>37</v>
      </c>
      <c r="BX49" s="1488"/>
      <c r="BY49" s="1438"/>
      <c r="BZ49" s="1487">
        <v>37</v>
      </c>
      <c r="CA49" s="1488"/>
    </row>
    <row r="50" spans="1:79" ht="13.5" hidden="1" thickBot="1" x14ac:dyDescent="0.25">
      <c r="A50" s="2230"/>
      <c r="B50" s="2231"/>
      <c r="C50" s="2232"/>
      <c r="D50" s="2234"/>
      <c r="E50" s="1445"/>
      <c r="F50" s="1475" t="s">
        <v>223</v>
      </c>
      <c r="G50" s="656"/>
      <c r="H50" s="1489"/>
      <c r="I50" s="1490">
        <v>10.5</v>
      </c>
      <c r="J50" s="1491"/>
      <c r="K50" s="1492"/>
      <c r="L50" s="1490">
        <v>10.5</v>
      </c>
      <c r="M50" s="1491"/>
      <c r="N50" s="1492"/>
      <c r="O50" s="1490">
        <v>10.5</v>
      </c>
      <c r="P50" s="1491"/>
      <c r="Q50" s="1492"/>
      <c r="R50" s="1490">
        <v>10.5</v>
      </c>
      <c r="S50" s="1491"/>
      <c r="T50" s="1489"/>
      <c r="U50" s="1490">
        <v>10.5</v>
      </c>
      <c r="V50" s="1491"/>
      <c r="W50" s="1492"/>
      <c r="X50" s="1490">
        <v>10.5</v>
      </c>
      <c r="Y50" s="1491"/>
      <c r="Z50" s="1492"/>
      <c r="AA50" s="1490">
        <v>10.5</v>
      </c>
      <c r="AB50" s="1491"/>
      <c r="AC50" s="1492"/>
      <c r="AD50" s="1490">
        <v>10.5</v>
      </c>
      <c r="AE50" s="1491"/>
      <c r="AF50" s="1489"/>
      <c r="AG50" s="1490">
        <v>10.5</v>
      </c>
      <c r="AH50" s="1491"/>
      <c r="AI50" s="1492"/>
      <c r="AJ50" s="1490">
        <v>10.5</v>
      </c>
      <c r="AK50" s="1491"/>
      <c r="AL50" s="1492"/>
      <c r="AM50" s="1490">
        <v>10.5</v>
      </c>
      <c r="AN50" s="1491"/>
      <c r="AO50" s="1492"/>
      <c r="AP50" s="1490">
        <v>10.5</v>
      </c>
      <c r="AQ50" s="1491"/>
      <c r="AR50" s="1489"/>
      <c r="AS50" s="1490">
        <v>10.5</v>
      </c>
      <c r="AT50" s="1491"/>
      <c r="AU50" s="1492"/>
      <c r="AV50" s="1490">
        <v>10.5</v>
      </c>
      <c r="AW50" s="1491"/>
      <c r="AX50" s="1492"/>
      <c r="AY50" s="1490">
        <v>10.5</v>
      </c>
      <c r="AZ50" s="1491"/>
      <c r="BA50" s="1492"/>
      <c r="BB50" s="1490">
        <v>10.5</v>
      </c>
      <c r="BC50" s="1491"/>
      <c r="BD50" s="1489"/>
      <c r="BE50" s="1490">
        <v>10.5</v>
      </c>
      <c r="BF50" s="1491"/>
      <c r="BG50" s="1492"/>
      <c r="BH50" s="1490">
        <v>10.5</v>
      </c>
      <c r="BI50" s="1491"/>
      <c r="BJ50" s="1492"/>
      <c r="BK50" s="1490">
        <v>10.5</v>
      </c>
      <c r="BL50" s="1491"/>
      <c r="BM50" s="1492"/>
      <c r="BN50" s="1490">
        <v>10.5</v>
      </c>
      <c r="BO50" s="1491"/>
      <c r="BP50" s="1489"/>
      <c r="BQ50" s="1490">
        <v>10.5</v>
      </c>
      <c r="BR50" s="1491"/>
      <c r="BS50" s="1492"/>
      <c r="BT50" s="1490">
        <v>10.5</v>
      </c>
      <c r="BU50" s="1491"/>
      <c r="BV50" s="1492"/>
      <c r="BW50" s="1490">
        <v>10.5</v>
      </c>
      <c r="BX50" s="1491"/>
      <c r="BY50" s="1492"/>
      <c r="BZ50" s="1490">
        <v>10.5</v>
      </c>
      <c r="CA50" s="1491"/>
    </row>
    <row r="51" spans="1:79" ht="13.5" hidden="1" thickBot="1" x14ac:dyDescent="0.25">
      <c r="A51" s="1450"/>
      <c r="B51" s="1445"/>
      <c r="C51" s="1523"/>
      <c r="D51" s="1493" t="s">
        <v>370</v>
      </c>
      <c r="E51" s="1398"/>
      <c r="F51" s="1398"/>
      <c r="G51" s="1398"/>
      <c r="H51" s="1369"/>
      <c r="I51" s="1398">
        <v>2</v>
      </c>
      <c r="J51" s="1399"/>
      <c r="K51" s="1494"/>
      <c r="L51" s="1398">
        <v>2</v>
      </c>
      <c r="M51" s="1399"/>
      <c r="N51" s="1494"/>
      <c r="O51" s="1398">
        <v>2</v>
      </c>
      <c r="P51" s="1399"/>
      <c r="Q51" s="1494"/>
      <c r="R51" s="1398">
        <v>2</v>
      </c>
      <c r="S51" s="1399"/>
      <c r="T51" s="1369"/>
      <c r="U51" s="1398">
        <v>2</v>
      </c>
      <c r="V51" s="1399"/>
      <c r="W51" s="1494"/>
      <c r="X51" s="1398">
        <v>2</v>
      </c>
      <c r="Y51" s="1399"/>
      <c r="Z51" s="1494"/>
      <c r="AA51" s="1398">
        <v>2</v>
      </c>
      <c r="AB51" s="1399"/>
      <c r="AC51" s="1494"/>
      <c r="AD51" s="1398">
        <v>2</v>
      </c>
      <c r="AE51" s="1399"/>
      <c r="AF51" s="1369"/>
      <c r="AG51" s="1398">
        <v>2</v>
      </c>
      <c r="AH51" s="1399"/>
      <c r="AI51" s="1494"/>
      <c r="AJ51" s="1398">
        <v>2</v>
      </c>
      <c r="AK51" s="1399"/>
      <c r="AL51" s="1494"/>
      <c r="AM51" s="1398">
        <v>2</v>
      </c>
      <c r="AN51" s="1399"/>
      <c r="AO51" s="1494"/>
      <c r="AP51" s="1398">
        <v>2</v>
      </c>
      <c r="AQ51" s="1399"/>
      <c r="AR51" s="1369"/>
      <c r="AS51" s="1398">
        <v>2</v>
      </c>
      <c r="AT51" s="1399"/>
      <c r="AU51" s="1494"/>
      <c r="AV51" s="1398">
        <v>2</v>
      </c>
      <c r="AW51" s="1399"/>
      <c r="AX51" s="1494"/>
      <c r="AY51" s="1398">
        <v>2</v>
      </c>
      <c r="AZ51" s="1399"/>
      <c r="BA51" s="1494"/>
      <c r="BB51" s="1398">
        <v>2</v>
      </c>
      <c r="BC51" s="1399"/>
      <c r="BD51" s="1369"/>
      <c r="BE51" s="1398">
        <v>2</v>
      </c>
      <c r="BF51" s="1399"/>
      <c r="BG51" s="1494"/>
      <c r="BH51" s="1398">
        <v>2</v>
      </c>
      <c r="BI51" s="1399"/>
      <c r="BJ51" s="1494"/>
      <c r="BK51" s="1398">
        <v>2</v>
      </c>
      <c r="BL51" s="1399"/>
      <c r="BM51" s="1494"/>
      <c r="BN51" s="1398">
        <v>2</v>
      </c>
      <c r="BO51" s="1399"/>
      <c r="BP51" s="1369"/>
      <c r="BQ51" s="1398">
        <v>2</v>
      </c>
      <c r="BR51" s="1399"/>
      <c r="BS51" s="1494"/>
      <c r="BT51" s="1398">
        <v>2</v>
      </c>
      <c r="BU51" s="1399"/>
      <c r="BV51" s="1494"/>
      <c r="BW51" s="1398">
        <v>2</v>
      </c>
      <c r="BX51" s="1399"/>
      <c r="BY51" s="1494"/>
      <c r="BZ51" s="1398">
        <v>2</v>
      </c>
      <c r="CA51" s="1399"/>
    </row>
    <row r="52" spans="1:79" x14ac:dyDescent="0.2">
      <c r="A52" s="1369"/>
      <c r="B52" s="1398"/>
      <c r="C52" s="1398"/>
      <c r="D52" s="1369"/>
      <c r="E52" s="1398"/>
      <c r="F52" s="1717" t="s">
        <v>372</v>
      </c>
      <c r="G52" s="1399"/>
      <c r="H52" s="1548"/>
      <c r="I52" s="1545"/>
      <c r="J52" s="1546"/>
      <c r="K52" s="1548"/>
      <c r="L52" s="1545"/>
      <c r="M52" s="1546"/>
      <c r="N52" s="1548"/>
      <c r="O52" s="1545"/>
      <c r="P52" s="1546"/>
      <c r="Q52" s="1548"/>
      <c r="R52" s="1545"/>
      <c r="S52" s="1546"/>
      <c r="T52" s="1548"/>
      <c r="U52" s="1545"/>
      <c r="V52" s="1546"/>
      <c r="W52" s="1548"/>
      <c r="X52" s="1545"/>
      <c r="Y52" s="1546"/>
      <c r="Z52" s="1548"/>
      <c r="AA52" s="1545"/>
      <c r="AB52" s="1546"/>
      <c r="AC52" s="1548"/>
      <c r="AD52" s="1545"/>
      <c r="AE52" s="1546"/>
      <c r="AF52" s="1548"/>
      <c r="AG52" s="1545"/>
      <c r="AH52" s="1546"/>
      <c r="AI52" s="1548"/>
      <c r="AJ52" s="1545"/>
      <c r="AK52" s="1546"/>
      <c r="AL52" s="1548"/>
      <c r="AM52" s="1545"/>
      <c r="AN52" s="1546"/>
      <c r="AO52" s="1548"/>
      <c r="AP52" s="1545"/>
      <c r="AQ52" s="1546"/>
      <c r="AR52" s="1548"/>
      <c r="AS52" s="1545"/>
      <c r="AT52" s="1546"/>
      <c r="AU52" s="1548"/>
      <c r="AV52" s="1545"/>
      <c r="AW52" s="1546"/>
      <c r="AX52" s="1548"/>
      <c r="AY52" s="1545"/>
      <c r="AZ52" s="1546"/>
      <c r="BA52" s="1548"/>
      <c r="BB52" s="1545"/>
      <c r="BC52" s="1546"/>
      <c r="BD52" s="1548"/>
      <c r="BE52" s="1545"/>
      <c r="BF52" s="1546"/>
      <c r="BG52" s="1548"/>
      <c r="BH52" s="1545"/>
      <c r="BI52" s="1546"/>
      <c r="BJ52" s="1548"/>
      <c r="BK52" s="1545"/>
      <c r="BL52" s="1546"/>
      <c r="BM52" s="1548"/>
      <c r="BN52" s="1545"/>
      <c r="BO52" s="1546"/>
      <c r="BP52" s="1548"/>
      <c r="BQ52" s="1545"/>
      <c r="BR52" s="1546"/>
      <c r="BS52" s="1548"/>
      <c r="BT52" s="1545"/>
      <c r="BU52" s="1546"/>
      <c r="BV52" s="1548"/>
      <c r="BW52" s="1545"/>
      <c r="BX52" s="1546"/>
      <c r="BY52" s="1548"/>
      <c r="BZ52" s="1545"/>
      <c r="CA52" s="1546"/>
    </row>
    <row r="53" spans="1:79" x14ac:dyDescent="0.2">
      <c r="A53" s="1405"/>
      <c r="B53" s="656"/>
      <c r="C53" s="656"/>
      <c r="D53" s="1405"/>
      <c r="E53" s="656"/>
      <c r="F53" s="1485" t="s">
        <v>222</v>
      </c>
      <c r="G53" s="1404"/>
      <c r="H53" s="1486"/>
      <c r="I53" s="1549"/>
      <c r="J53" s="1550"/>
      <c r="K53" s="1486"/>
      <c r="L53" s="1549"/>
      <c r="M53" s="1550"/>
      <c r="N53" s="1486"/>
      <c r="O53" s="1549"/>
      <c r="P53" s="1550"/>
      <c r="Q53" s="1486"/>
      <c r="R53" s="1549"/>
      <c r="S53" s="1550"/>
      <c r="T53" s="1486"/>
      <c r="U53" s="1549"/>
      <c r="V53" s="1550"/>
      <c r="W53" s="1486"/>
      <c r="X53" s="1549"/>
      <c r="Y53" s="1550"/>
      <c r="Z53" s="1486"/>
      <c r="AA53" s="1549"/>
      <c r="AB53" s="1550"/>
      <c r="AC53" s="1486"/>
      <c r="AD53" s="1549"/>
      <c r="AE53" s="1550"/>
      <c r="AF53" s="1486"/>
      <c r="AG53" s="1549"/>
      <c r="AH53" s="1550"/>
      <c r="AI53" s="1486"/>
      <c r="AJ53" s="1549"/>
      <c r="AK53" s="1550"/>
      <c r="AL53" s="1486"/>
      <c r="AM53" s="1549"/>
      <c r="AN53" s="1550"/>
      <c r="AO53" s="1486"/>
      <c r="AP53" s="1549"/>
      <c r="AQ53" s="1550"/>
      <c r="AR53" s="1486"/>
      <c r="AS53" s="1549"/>
      <c r="AT53" s="1550"/>
      <c r="AU53" s="1486"/>
      <c r="AV53" s="1549"/>
      <c r="AW53" s="1550"/>
      <c r="AX53" s="1486"/>
      <c r="AY53" s="1549"/>
      <c r="AZ53" s="1550"/>
      <c r="BA53" s="1486"/>
      <c r="BB53" s="1549"/>
      <c r="BC53" s="1550"/>
      <c r="BD53" s="1486"/>
      <c r="BE53" s="1549"/>
      <c r="BF53" s="1550"/>
      <c r="BG53" s="1486"/>
      <c r="BH53" s="1549"/>
      <c r="BI53" s="1550"/>
      <c r="BJ53" s="1486"/>
      <c r="BK53" s="1549"/>
      <c r="BL53" s="1550"/>
      <c r="BM53" s="1486"/>
      <c r="BN53" s="1549"/>
      <c r="BO53" s="1550"/>
      <c r="BP53" s="1486"/>
      <c r="BQ53" s="1549"/>
      <c r="BR53" s="1550"/>
      <c r="BS53" s="1486"/>
      <c r="BT53" s="1549"/>
      <c r="BU53" s="1550"/>
      <c r="BV53" s="1486"/>
      <c r="BW53" s="1549"/>
      <c r="BX53" s="1550"/>
      <c r="BY53" s="1486"/>
      <c r="BZ53" s="1549"/>
      <c r="CA53" s="1550"/>
    </row>
    <row r="54" spans="1:79" x14ac:dyDescent="0.2">
      <c r="A54" s="1405"/>
      <c r="B54" s="656" t="s">
        <v>190</v>
      </c>
      <c r="C54" s="656"/>
      <c r="D54" s="1405"/>
      <c r="E54" s="656"/>
      <c r="F54" s="1485" t="s">
        <v>369</v>
      </c>
      <c r="G54" s="1404"/>
      <c r="H54" s="1486">
        <f>H10+H26</f>
        <v>0</v>
      </c>
      <c r="I54" s="1549"/>
      <c r="J54" s="1550"/>
      <c r="K54" s="1486"/>
      <c r="L54" s="1549"/>
      <c r="M54" s="1550"/>
      <c r="N54" s="1486"/>
      <c r="O54" s="1549"/>
      <c r="P54" s="1550"/>
      <c r="Q54" s="1486"/>
      <c r="R54" s="1549"/>
      <c r="S54" s="1550"/>
      <c r="T54" s="1486"/>
      <c r="U54" s="1549"/>
      <c r="V54" s="1550"/>
      <c r="W54" s="1486"/>
      <c r="X54" s="1549"/>
      <c r="Y54" s="1550"/>
      <c r="Z54" s="1486"/>
      <c r="AA54" s="1549"/>
      <c r="AB54" s="1550"/>
      <c r="AC54" s="1486"/>
      <c r="AD54" s="1549"/>
      <c r="AE54" s="1550"/>
      <c r="AF54" s="1486"/>
      <c r="AG54" s="1549"/>
      <c r="AH54" s="1550"/>
      <c r="AI54" s="1486"/>
      <c r="AJ54" s="1549"/>
      <c r="AK54" s="1550"/>
      <c r="AL54" s="1486"/>
      <c r="AM54" s="1549"/>
      <c r="AN54" s="1550"/>
      <c r="AO54" s="1486"/>
      <c r="AP54" s="1549"/>
      <c r="AQ54" s="1550"/>
      <c r="AR54" s="1486"/>
      <c r="AS54" s="1549"/>
      <c r="AT54" s="1550"/>
      <c r="AU54" s="1486"/>
      <c r="AV54" s="1549"/>
      <c r="AW54" s="1550"/>
      <c r="AX54" s="1486"/>
      <c r="AY54" s="1549"/>
      <c r="AZ54" s="1550"/>
      <c r="BA54" s="1486"/>
      <c r="BB54" s="1549"/>
      <c r="BC54" s="1550"/>
      <c r="BD54" s="1486"/>
      <c r="BE54" s="1549"/>
      <c r="BF54" s="1550"/>
      <c r="BG54" s="1486"/>
      <c r="BH54" s="1549"/>
      <c r="BI54" s="1550"/>
      <c r="BJ54" s="1486"/>
      <c r="BK54" s="1549"/>
      <c r="BL54" s="1550"/>
      <c r="BM54" s="1486"/>
      <c r="BN54" s="1549"/>
      <c r="BO54" s="1550"/>
      <c r="BP54" s="1486"/>
      <c r="BQ54" s="1549"/>
      <c r="BR54" s="1550"/>
      <c r="BS54" s="1486"/>
      <c r="BT54" s="1549"/>
      <c r="BU54" s="1550"/>
      <c r="BV54" s="1486"/>
      <c r="BW54" s="1549"/>
      <c r="BX54" s="1550"/>
      <c r="BY54" s="1486"/>
      <c r="BZ54" s="1549"/>
      <c r="CA54" s="1550"/>
    </row>
    <row r="55" spans="1:79" x14ac:dyDescent="0.2">
      <c r="A55" s="1405"/>
      <c r="B55" s="656"/>
      <c r="C55" s="656"/>
      <c r="D55" s="1405"/>
      <c r="E55" s="656"/>
      <c r="F55" s="1485" t="s">
        <v>223</v>
      </c>
      <c r="G55" s="1404"/>
      <c r="H55" s="1486"/>
      <c r="I55" s="1549"/>
      <c r="J55" s="1550"/>
      <c r="K55" s="1486"/>
      <c r="L55" s="1549"/>
      <c r="M55" s="1550"/>
      <c r="N55" s="1486"/>
      <c r="O55" s="1549"/>
      <c r="P55" s="1550"/>
      <c r="Q55" s="1486"/>
      <c r="R55" s="1549"/>
      <c r="S55" s="1550"/>
      <c r="T55" s="1486"/>
      <c r="U55" s="1549"/>
      <c r="V55" s="1550"/>
      <c r="W55" s="1486"/>
      <c r="X55" s="1549"/>
      <c r="Y55" s="1550"/>
      <c r="Z55" s="1486"/>
      <c r="AA55" s="1549"/>
      <c r="AB55" s="1550"/>
      <c r="AC55" s="1486"/>
      <c r="AD55" s="1549"/>
      <c r="AE55" s="1550"/>
      <c r="AF55" s="1486"/>
      <c r="AG55" s="1549"/>
      <c r="AH55" s="1550"/>
      <c r="AI55" s="1486"/>
      <c r="AJ55" s="1549"/>
      <c r="AK55" s="1550"/>
      <c r="AL55" s="1486"/>
      <c r="AM55" s="1549"/>
      <c r="AN55" s="1550"/>
      <c r="AO55" s="1486"/>
      <c r="AP55" s="1549"/>
      <c r="AQ55" s="1550"/>
      <c r="AR55" s="1486"/>
      <c r="AS55" s="1549"/>
      <c r="AT55" s="1550"/>
      <c r="AU55" s="1486"/>
      <c r="AV55" s="1549"/>
      <c r="AW55" s="1550"/>
      <c r="AX55" s="1486"/>
      <c r="AY55" s="1549"/>
      <c r="AZ55" s="1550"/>
      <c r="BA55" s="1486"/>
      <c r="BB55" s="1549"/>
      <c r="BC55" s="1550"/>
      <c r="BD55" s="1486"/>
      <c r="BE55" s="1549"/>
      <c r="BF55" s="1550"/>
      <c r="BG55" s="1486"/>
      <c r="BH55" s="1549"/>
      <c r="BI55" s="1550"/>
      <c r="BJ55" s="1486"/>
      <c r="BK55" s="1549"/>
      <c r="BL55" s="1550"/>
      <c r="BM55" s="1486"/>
      <c r="BN55" s="1549"/>
      <c r="BO55" s="1550"/>
      <c r="BP55" s="1486"/>
      <c r="BQ55" s="1549"/>
      <c r="BR55" s="1550"/>
      <c r="BS55" s="1486"/>
      <c r="BT55" s="1549"/>
      <c r="BU55" s="1550"/>
      <c r="BV55" s="1486"/>
      <c r="BW55" s="1549"/>
      <c r="BX55" s="1550"/>
      <c r="BY55" s="1486"/>
      <c r="BZ55" s="1549"/>
      <c r="CA55" s="1550"/>
    </row>
    <row r="56" spans="1:79" ht="13.5" thickBot="1" x14ac:dyDescent="0.25">
      <c r="A56" s="1405"/>
      <c r="B56" s="1390"/>
      <c r="C56" s="656"/>
      <c r="D56" s="1444"/>
      <c r="E56" s="1390"/>
      <c r="F56" s="1552" t="s">
        <v>373</v>
      </c>
      <c r="G56" s="1445"/>
      <c r="H56" s="1557"/>
      <c r="I56" s="1554"/>
      <c r="J56" s="1555"/>
      <c r="K56" s="1557"/>
      <c r="L56" s="1554"/>
      <c r="M56" s="1555"/>
      <c r="N56" s="1557"/>
      <c r="O56" s="1554"/>
      <c r="P56" s="1555"/>
      <c r="Q56" s="1557"/>
      <c r="R56" s="1554"/>
      <c r="S56" s="1555"/>
      <c r="T56" s="1557"/>
      <c r="U56" s="1554"/>
      <c r="V56" s="1555"/>
      <c r="W56" s="1557"/>
      <c r="X56" s="1554"/>
      <c r="Y56" s="1555"/>
      <c r="Z56" s="1557"/>
      <c r="AA56" s="1554"/>
      <c r="AB56" s="1555"/>
      <c r="AC56" s="1557"/>
      <c r="AD56" s="1554"/>
      <c r="AE56" s="1555"/>
      <c r="AF56" s="1557"/>
      <c r="AG56" s="1554"/>
      <c r="AH56" s="1555"/>
      <c r="AI56" s="1557"/>
      <c r="AJ56" s="1554"/>
      <c r="AK56" s="1555"/>
      <c r="AL56" s="1557"/>
      <c r="AM56" s="1554"/>
      <c r="AN56" s="1555"/>
      <c r="AO56" s="1557"/>
      <c r="AP56" s="1554"/>
      <c r="AQ56" s="1555"/>
      <c r="AR56" s="1557"/>
      <c r="AS56" s="1554"/>
      <c r="AT56" s="1555"/>
      <c r="AU56" s="1557"/>
      <c r="AV56" s="1554"/>
      <c r="AW56" s="1555"/>
      <c r="AX56" s="1557"/>
      <c r="AY56" s="1554"/>
      <c r="AZ56" s="1555"/>
      <c r="BA56" s="1557"/>
      <c r="BB56" s="1554"/>
      <c r="BC56" s="1555"/>
      <c r="BD56" s="1557"/>
      <c r="BE56" s="1554"/>
      <c r="BF56" s="1555"/>
      <c r="BG56" s="1557"/>
      <c r="BH56" s="1554"/>
      <c r="BI56" s="1555"/>
      <c r="BJ56" s="1557"/>
      <c r="BK56" s="1554"/>
      <c r="BL56" s="1555"/>
      <c r="BM56" s="1557"/>
      <c r="BN56" s="1554"/>
      <c r="BO56" s="1555"/>
      <c r="BP56" s="1557"/>
      <c r="BQ56" s="1554"/>
      <c r="BR56" s="1555"/>
      <c r="BS56" s="1557"/>
      <c r="BT56" s="1554"/>
      <c r="BU56" s="1555"/>
      <c r="BV56" s="1557"/>
      <c r="BW56" s="1554"/>
      <c r="BX56" s="1555"/>
      <c r="BY56" s="1557"/>
      <c r="BZ56" s="1554"/>
      <c r="CA56" s="1555"/>
    </row>
    <row r="57" spans="1:79" ht="13.5" thickBot="1" x14ac:dyDescent="0.25">
      <c r="A57" s="1558" t="s">
        <v>144</v>
      </c>
      <c r="B57" s="1421"/>
      <c r="C57" s="1559"/>
      <c r="D57" s="1558" t="s">
        <v>145</v>
      </c>
      <c r="E57" s="2226"/>
      <c r="F57" s="2226"/>
      <c r="G57" s="1390"/>
      <c r="H57" s="1369"/>
      <c r="I57" s="1398"/>
      <c r="J57" s="1398"/>
      <c r="K57" s="1398"/>
      <c r="L57" s="1398"/>
      <c r="M57" s="1398"/>
      <c r="N57" s="1398"/>
      <c r="O57" s="1398"/>
      <c r="P57" s="1398"/>
      <c r="Q57" s="1398"/>
      <c r="R57" s="1398"/>
      <c r="S57" s="1399"/>
      <c r="T57" s="1369"/>
      <c r="U57" s="1398"/>
      <c r="V57" s="1398"/>
      <c r="W57" s="1398"/>
      <c r="X57" s="1398"/>
      <c r="Y57" s="1398"/>
      <c r="Z57" s="1398"/>
      <c r="AA57" s="1398"/>
      <c r="AB57" s="1398"/>
      <c r="AC57" s="1398"/>
      <c r="AD57" s="1398"/>
      <c r="AE57" s="1399"/>
      <c r="AF57" s="1369"/>
      <c r="AG57" s="1398"/>
      <c r="AH57" s="1398"/>
      <c r="AI57" s="1398"/>
      <c r="AJ57" s="1398"/>
      <c r="AK57" s="1398"/>
      <c r="AL57" s="1398"/>
      <c r="AM57" s="1398"/>
      <c r="AN57" s="1398"/>
      <c r="AO57" s="1398"/>
      <c r="AP57" s="1398"/>
      <c r="AQ57" s="1399"/>
      <c r="AR57" s="1369"/>
      <c r="AS57" s="1398"/>
      <c r="AT57" s="1398"/>
      <c r="AU57" s="1398"/>
      <c r="AV57" s="1398"/>
      <c r="AW57" s="1398"/>
      <c r="AX57" s="1398"/>
      <c r="AY57" s="1398"/>
      <c r="AZ57" s="1398"/>
      <c r="BA57" s="1398"/>
      <c r="BB57" s="1398"/>
      <c r="BC57" s="1399"/>
      <c r="BD57" s="1369"/>
      <c r="BE57" s="1398"/>
      <c r="BF57" s="1398"/>
      <c r="BG57" s="1398"/>
      <c r="BH57" s="1398"/>
      <c r="BI57" s="1398"/>
      <c r="BJ57" s="1398"/>
      <c r="BK57" s="1398"/>
      <c r="BL57" s="1398"/>
      <c r="BM57" s="1398"/>
      <c r="BN57" s="1398"/>
      <c r="BO57" s="1399"/>
      <c r="BP57" s="1369"/>
      <c r="BQ57" s="1398"/>
      <c r="BR57" s="1398"/>
      <c r="BS57" s="1398"/>
      <c r="BT57" s="1398"/>
      <c r="BU57" s="1398"/>
      <c r="BV57" s="1398"/>
      <c r="BW57" s="1398"/>
      <c r="BX57" s="1398"/>
      <c r="BY57" s="1398"/>
      <c r="BZ57" s="1398"/>
      <c r="CA57" s="1399"/>
    </row>
    <row r="58" spans="1:79" ht="13.5" thickBot="1" x14ac:dyDescent="0.25">
      <c r="A58" s="1558" t="s">
        <v>35</v>
      </c>
      <c r="B58" s="1421"/>
      <c r="C58" s="1559"/>
      <c r="D58" s="1558" t="s">
        <v>36</v>
      </c>
      <c r="E58" s="1560"/>
      <c r="F58" s="1560"/>
      <c r="G58" s="1390"/>
      <c r="H58" s="1405"/>
      <c r="I58" s="656"/>
      <c r="J58" s="656"/>
      <c r="K58" s="656"/>
      <c r="L58" s="656"/>
      <c r="M58" s="656"/>
      <c r="N58" s="656"/>
      <c r="O58" s="656"/>
      <c r="P58" s="656"/>
      <c r="Q58" s="656"/>
      <c r="R58" s="656"/>
      <c r="S58" s="1404"/>
      <c r="T58" s="1405"/>
      <c r="U58" s="656"/>
      <c r="V58" s="656"/>
      <c r="W58" s="656"/>
      <c r="X58" s="656"/>
      <c r="Y58" s="656"/>
      <c r="Z58" s="656"/>
      <c r="AA58" s="656"/>
      <c r="AB58" s="656"/>
      <c r="AC58" s="656"/>
      <c r="AD58" s="656"/>
      <c r="AE58" s="1404"/>
      <c r="AF58" s="1405"/>
      <c r="AG58" s="656"/>
      <c r="AH58" s="656"/>
      <c r="AI58" s="656"/>
      <c r="AJ58" s="656"/>
      <c r="AK58" s="656"/>
      <c r="AL58" s="656"/>
      <c r="AM58" s="656"/>
      <c r="AN58" s="656"/>
      <c r="AO58" s="656"/>
      <c r="AP58" s="656"/>
      <c r="AQ58" s="1404"/>
      <c r="AR58" s="1405"/>
      <c r="AS58" s="656"/>
      <c r="AT58" s="656"/>
      <c r="AU58" s="656"/>
      <c r="AV58" s="656"/>
      <c r="AW58" s="656"/>
      <c r="AX58" s="656"/>
      <c r="AY58" s="656"/>
      <c r="AZ58" s="656"/>
      <c r="BA58" s="656"/>
      <c r="BB58" s="656"/>
      <c r="BC58" s="1404"/>
      <c r="BD58" s="1405"/>
      <c r="BE58" s="656"/>
      <c r="BF58" s="656"/>
      <c r="BG58" s="656"/>
      <c r="BH58" s="656"/>
      <c r="BI58" s="656"/>
      <c r="BJ58" s="656"/>
      <c r="BK58" s="656"/>
      <c r="BL58" s="656"/>
      <c r="BM58" s="656"/>
      <c r="BN58" s="656"/>
      <c r="BO58" s="1404"/>
      <c r="BP58" s="1405"/>
      <c r="BQ58" s="656"/>
      <c r="BR58" s="656"/>
      <c r="BS58" s="656"/>
      <c r="BT58" s="656"/>
      <c r="BU58" s="656"/>
      <c r="BV58" s="656"/>
      <c r="BW58" s="656"/>
      <c r="BX58" s="656"/>
      <c r="BY58" s="656"/>
      <c r="BZ58" s="656"/>
      <c r="CA58" s="1404"/>
    </row>
    <row r="59" spans="1:79" ht="13.5" thickBot="1" x14ac:dyDescent="0.25">
      <c r="A59" s="1561" t="s">
        <v>302</v>
      </c>
      <c r="B59" s="1421"/>
      <c r="C59" s="1559"/>
      <c r="D59" s="1558" t="s">
        <v>303</v>
      </c>
      <c r="E59" s="2226"/>
      <c r="F59" s="2226"/>
      <c r="G59" s="1421"/>
      <c r="H59" s="1444"/>
      <c r="I59" s="1390" t="s">
        <v>374</v>
      </c>
      <c r="J59" s="1390"/>
      <c r="K59" s="1390"/>
      <c r="L59" s="1390" t="s">
        <v>375</v>
      </c>
      <c r="M59" s="1390"/>
      <c r="N59" s="1390"/>
      <c r="O59" s="1390" t="s">
        <v>376</v>
      </c>
      <c r="P59" s="1390"/>
      <c r="Q59" s="1390"/>
      <c r="R59" s="1390" t="s">
        <v>377</v>
      </c>
      <c r="S59" s="1445"/>
      <c r="T59" s="1444"/>
      <c r="U59" s="1390" t="s">
        <v>378</v>
      </c>
      <c r="V59" s="1390"/>
      <c r="W59" s="1390"/>
      <c r="X59" s="1390" t="s">
        <v>379</v>
      </c>
      <c r="Y59" s="1390"/>
      <c r="Z59" s="1390"/>
      <c r="AA59" s="1390" t="s">
        <v>380</v>
      </c>
      <c r="AB59" s="1390"/>
      <c r="AC59" s="1390"/>
      <c r="AD59" s="1390" t="s">
        <v>381</v>
      </c>
      <c r="AE59" s="1445"/>
      <c r="AF59" s="1444"/>
      <c r="AG59" s="1390" t="s">
        <v>382</v>
      </c>
      <c r="AH59" s="1390"/>
      <c r="AI59" s="1390"/>
      <c r="AJ59" s="1390" t="s">
        <v>383</v>
      </c>
      <c r="AK59" s="1390"/>
      <c r="AL59" s="1390"/>
      <c r="AM59" s="1390" t="s">
        <v>384</v>
      </c>
      <c r="AN59" s="1390"/>
      <c r="AO59" s="1390"/>
      <c r="AP59" s="1390" t="s">
        <v>385</v>
      </c>
      <c r="AQ59" s="1445"/>
      <c r="AR59" s="1444"/>
      <c r="AS59" s="1390" t="s">
        <v>386</v>
      </c>
      <c r="AT59" s="1390"/>
      <c r="AU59" s="1390"/>
      <c r="AV59" s="1390" t="s">
        <v>387</v>
      </c>
      <c r="AW59" s="1390"/>
      <c r="AX59" s="1390"/>
      <c r="AY59" s="1390" t="s">
        <v>388</v>
      </c>
      <c r="AZ59" s="1390"/>
      <c r="BA59" s="1390"/>
      <c r="BB59" s="1390" t="s">
        <v>389</v>
      </c>
      <c r="BC59" s="1445"/>
      <c r="BD59" s="1444"/>
      <c r="BE59" s="1390" t="s">
        <v>390</v>
      </c>
      <c r="BF59" s="1390"/>
      <c r="BG59" s="1390"/>
      <c r="BH59" s="1390" t="s">
        <v>391</v>
      </c>
      <c r="BI59" s="1390"/>
      <c r="BJ59" s="1390"/>
      <c r="BK59" s="1390" t="s">
        <v>392</v>
      </c>
      <c r="BL59" s="1390"/>
      <c r="BM59" s="1390"/>
      <c r="BN59" s="1390" t="s">
        <v>393</v>
      </c>
      <c r="BO59" s="1445"/>
      <c r="BP59" s="1444"/>
      <c r="BQ59" s="1390" t="s">
        <v>394</v>
      </c>
      <c r="BR59" s="1390"/>
      <c r="BS59" s="1390"/>
      <c r="BT59" s="1390" t="s">
        <v>395</v>
      </c>
      <c r="BU59" s="1390"/>
      <c r="BV59" s="1390"/>
      <c r="BW59" s="1390" t="s">
        <v>396</v>
      </c>
      <c r="BX59" s="1390"/>
      <c r="BY59" s="1390"/>
      <c r="BZ59" s="1390" t="s">
        <v>397</v>
      </c>
      <c r="CA59" s="1445"/>
    </row>
    <row r="60" spans="1:79" x14ac:dyDescent="0.2">
      <c r="A60" s="1364" t="s">
        <v>37</v>
      </c>
      <c r="B60" s="1562"/>
      <c r="C60" s="1563"/>
      <c r="D60" s="1564" t="s">
        <v>38</v>
      </c>
      <c r="E60" s="1565"/>
      <c r="F60" s="1564" t="s">
        <v>39</v>
      </c>
      <c r="G60" s="1566"/>
      <c r="H60" s="1567" t="s">
        <v>17</v>
      </c>
      <c r="I60" s="1568" t="s">
        <v>18</v>
      </c>
      <c r="J60" s="1569" t="s">
        <v>19</v>
      </c>
      <c r="K60" s="1567" t="s">
        <v>17</v>
      </c>
      <c r="L60" s="1568" t="s">
        <v>18</v>
      </c>
      <c r="M60" s="1569" t="s">
        <v>19</v>
      </c>
      <c r="N60" s="1567" t="s">
        <v>17</v>
      </c>
      <c r="O60" s="1568" t="s">
        <v>18</v>
      </c>
      <c r="P60" s="1569" t="s">
        <v>19</v>
      </c>
      <c r="Q60" s="1567" t="s">
        <v>17</v>
      </c>
      <c r="R60" s="1568" t="s">
        <v>18</v>
      </c>
      <c r="S60" s="1569" t="s">
        <v>19</v>
      </c>
      <c r="T60" s="1567" t="s">
        <v>17</v>
      </c>
      <c r="U60" s="1568" t="s">
        <v>18</v>
      </c>
      <c r="V60" s="1569" t="s">
        <v>19</v>
      </c>
      <c r="W60" s="1567" t="s">
        <v>17</v>
      </c>
      <c r="X60" s="1568" t="s">
        <v>18</v>
      </c>
      <c r="Y60" s="1569" t="s">
        <v>19</v>
      </c>
      <c r="Z60" s="1567" t="s">
        <v>17</v>
      </c>
      <c r="AA60" s="1568" t="s">
        <v>18</v>
      </c>
      <c r="AB60" s="1569" t="s">
        <v>19</v>
      </c>
      <c r="AC60" s="1567" t="s">
        <v>17</v>
      </c>
      <c r="AD60" s="1568" t="s">
        <v>18</v>
      </c>
      <c r="AE60" s="1569" t="s">
        <v>19</v>
      </c>
      <c r="AF60" s="1567" t="s">
        <v>17</v>
      </c>
      <c r="AG60" s="1568" t="s">
        <v>18</v>
      </c>
      <c r="AH60" s="1569" t="s">
        <v>19</v>
      </c>
      <c r="AI60" s="1567" t="s">
        <v>17</v>
      </c>
      <c r="AJ60" s="1568" t="s">
        <v>18</v>
      </c>
      <c r="AK60" s="1569" t="s">
        <v>19</v>
      </c>
      <c r="AL60" s="1567" t="s">
        <v>17</v>
      </c>
      <c r="AM60" s="1568" t="s">
        <v>18</v>
      </c>
      <c r="AN60" s="1569" t="s">
        <v>19</v>
      </c>
      <c r="AO60" s="1567" t="s">
        <v>17</v>
      </c>
      <c r="AP60" s="1568" t="s">
        <v>18</v>
      </c>
      <c r="AQ60" s="1569" t="s">
        <v>19</v>
      </c>
      <c r="AR60" s="1567" t="s">
        <v>17</v>
      </c>
      <c r="AS60" s="1568" t="s">
        <v>18</v>
      </c>
      <c r="AT60" s="1569" t="s">
        <v>19</v>
      </c>
      <c r="AU60" s="1567" t="s">
        <v>17</v>
      </c>
      <c r="AV60" s="1568" t="s">
        <v>18</v>
      </c>
      <c r="AW60" s="1569" t="s">
        <v>19</v>
      </c>
      <c r="AX60" s="1567" t="s">
        <v>17</v>
      </c>
      <c r="AY60" s="1568" t="s">
        <v>18</v>
      </c>
      <c r="AZ60" s="1569" t="s">
        <v>19</v>
      </c>
      <c r="BA60" s="1567" t="s">
        <v>17</v>
      </c>
      <c r="BB60" s="1568" t="s">
        <v>18</v>
      </c>
      <c r="BC60" s="1569" t="s">
        <v>19</v>
      </c>
      <c r="BD60" s="1567" t="s">
        <v>17</v>
      </c>
      <c r="BE60" s="1568" t="s">
        <v>18</v>
      </c>
      <c r="BF60" s="1569" t="s">
        <v>19</v>
      </c>
      <c r="BG60" s="1567" t="s">
        <v>17</v>
      </c>
      <c r="BH60" s="1568" t="s">
        <v>18</v>
      </c>
      <c r="BI60" s="1569" t="s">
        <v>19</v>
      </c>
      <c r="BJ60" s="1567" t="s">
        <v>17</v>
      </c>
      <c r="BK60" s="1568" t="s">
        <v>18</v>
      </c>
      <c r="BL60" s="1569" t="s">
        <v>19</v>
      </c>
      <c r="BM60" s="1567" t="s">
        <v>17</v>
      </c>
      <c r="BN60" s="1568" t="s">
        <v>18</v>
      </c>
      <c r="BO60" s="1569" t="s">
        <v>19</v>
      </c>
      <c r="BP60" s="1567" t="s">
        <v>17</v>
      </c>
      <c r="BQ60" s="1568" t="s">
        <v>18</v>
      </c>
      <c r="BR60" s="1569" t="s">
        <v>19</v>
      </c>
      <c r="BS60" s="1567" t="s">
        <v>17</v>
      </c>
      <c r="BT60" s="1568" t="s">
        <v>18</v>
      </c>
      <c r="BU60" s="1569" t="s">
        <v>19</v>
      </c>
      <c r="BV60" s="1567" t="s">
        <v>17</v>
      </c>
      <c r="BW60" s="1568" t="s">
        <v>18</v>
      </c>
      <c r="BX60" s="1569" t="s">
        <v>19</v>
      </c>
      <c r="BY60" s="1567" t="s">
        <v>17</v>
      </c>
      <c r="BZ60" s="1568" t="s">
        <v>18</v>
      </c>
      <c r="CA60" s="1569" t="s">
        <v>19</v>
      </c>
    </row>
    <row r="61" spans="1:79" ht="13.5" thickBot="1" x14ac:dyDescent="0.25">
      <c r="A61" s="1405"/>
      <c r="B61" s="1388" t="s">
        <v>40</v>
      </c>
      <c r="C61" s="1570"/>
      <c r="D61" s="1571" t="s">
        <v>41</v>
      </c>
      <c r="E61" s="1571" t="s">
        <v>42</v>
      </c>
      <c r="F61" s="1571" t="s">
        <v>41</v>
      </c>
      <c r="G61" s="1572" t="s">
        <v>42</v>
      </c>
      <c r="H61" s="1394">
        <v>0</v>
      </c>
      <c r="I61" s="1395" t="s">
        <v>21</v>
      </c>
      <c r="J61" s="1396" t="s">
        <v>22</v>
      </c>
      <c r="K61" s="1394" t="s">
        <v>20</v>
      </c>
      <c r="L61" s="1395" t="s">
        <v>21</v>
      </c>
      <c r="M61" s="1396" t="s">
        <v>22</v>
      </c>
      <c r="N61" s="1394" t="s">
        <v>20</v>
      </c>
      <c r="O61" s="1395" t="s">
        <v>21</v>
      </c>
      <c r="P61" s="1396" t="s">
        <v>22</v>
      </c>
      <c r="Q61" s="1394" t="s">
        <v>20</v>
      </c>
      <c r="R61" s="1395" t="s">
        <v>21</v>
      </c>
      <c r="S61" s="1396" t="s">
        <v>22</v>
      </c>
      <c r="T61" s="1394" t="s">
        <v>20</v>
      </c>
      <c r="U61" s="1395" t="s">
        <v>21</v>
      </c>
      <c r="V61" s="1396" t="s">
        <v>22</v>
      </c>
      <c r="W61" s="1394" t="s">
        <v>20</v>
      </c>
      <c r="X61" s="1395" t="s">
        <v>21</v>
      </c>
      <c r="Y61" s="1396" t="s">
        <v>22</v>
      </c>
      <c r="Z61" s="1394" t="s">
        <v>20</v>
      </c>
      <c r="AA61" s="1395" t="s">
        <v>21</v>
      </c>
      <c r="AB61" s="1396" t="s">
        <v>22</v>
      </c>
      <c r="AC61" s="1394" t="s">
        <v>20</v>
      </c>
      <c r="AD61" s="1395" t="s">
        <v>21</v>
      </c>
      <c r="AE61" s="1396" t="s">
        <v>22</v>
      </c>
      <c r="AF61" s="1394">
        <v>0</v>
      </c>
      <c r="AG61" s="1395" t="s">
        <v>21</v>
      </c>
      <c r="AH61" s="1396" t="s">
        <v>22</v>
      </c>
      <c r="AI61" s="1394" t="s">
        <v>20</v>
      </c>
      <c r="AJ61" s="1395" t="s">
        <v>21</v>
      </c>
      <c r="AK61" s="1396" t="s">
        <v>22</v>
      </c>
      <c r="AL61" s="1394" t="s">
        <v>20</v>
      </c>
      <c r="AM61" s="1395" t="s">
        <v>21</v>
      </c>
      <c r="AN61" s="1396" t="s">
        <v>22</v>
      </c>
      <c r="AO61" s="1394" t="s">
        <v>20</v>
      </c>
      <c r="AP61" s="1395" t="s">
        <v>21</v>
      </c>
      <c r="AQ61" s="1396" t="s">
        <v>22</v>
      </c>
      <c r="AR61" s="1394">
        <v>0</v>
      </c>
      <c r="AS61" s="1395" t="s">
        <v>21</v>
      </c>
      <c r="AT61" s="1396" t="s">
        <v>22</v>
      </c>
      <c r="AU61" s="1394" t="s">
        <v>20</v>
      </c>
      <c r="AV61" s="1395" t="s">
        <v>21</v>
      </c>
      <c r="AW61" s="1396" t="s">
        <v>22</v>
      </c>
      <c r="AX61" s="1394" t="s">
        <v>20</v>
      </c>
      <c r="AY61" s="1395" t="s">
        <v>21</v>
      </c>
      <c r="AZ61" s="1396" t="s">
        <v>22</v>
      </c>
      <c r="BA61" s="1394" t="s">
        <v>20</v>
      </c>
      <c r="BB61" s="1395" t="s">
        <v>21</v>
      </c>
      <c r="BC61" s="1396" t="s">
        <v>22</v>
      </c>
      <c r="BD61" s="1394">
        <v>0</v>
      </c>
      <c r="BE61" s="1395" t="s">
        <v>21</v>
      </c>
      <c r="BF61" s="1396" t="s">
        <v>22</v>
      </c>
      <c r="BG61" s="1394" t="s">
        <v>20</v>
      </c>
      <c r="BH61" s="1395" t="s">
        <v>21</v>
      </c>
      <c r="BI61" s="1396" t="s">
        <v>22</v>
      </c>
      <c r="BJ61" s="1394" t="s">
        <v>20</v>
      </c>
      <c r="BK61" s="1395" t="s">
        <v>21</v>
      </c>
      <c r="BL61" s="1396" t="s">
        <v>22</v>
      </c>
      <c r="BM61" s="1394" t="s">
        <v>20</v>
      </c>
      <c r="BN61" s="1395" t="s">
        <v>21</v>
      </c>
      <c r="BO61" s="1396" t="s">
        <v>22</v>
      </c>
      <c r="BP61" s="1394">
        <v>0</v>
      </c>
      <c r="BQ61" s="1395" t="s">
        <v>21</v>
      </c>
      <c r="BR61" s="1396" t="s">
        <v>22</v>
      </c>
      <c r="BS61" s="1394" t="s">
        <v>20</v>
      </c>
      <c r="BT61" s="1395" t="s">
        <v>21</v>
      </c>
      <c r="BU61" s="1396" t="s">
        <v>22</v>
      </c>
      <c r="BV61" s="1394" t="s">
        <v>20</v>
      </c>
      <c r="BW61" s="1395" t="s">
        <v>21</v>
      </c>
      <c r="BX61" s="1396" t="s">
        <v>22</v>
      </c>
      <c r="BY61" s="1394" t="s">
        <v>20</v>
      </c>
      <c r="BZ61" s="1395" t="s">
        <v>21</v>
      </c>
      <c r="CA61" s="1396" t="s">
        <v>22</v>
      </c>
    </row>
    <row r="62" spans="1:79" ht="15" thickBot="1" x14ac:dyDescent="0.25">
      <c r="A62" s="1573">
        <v>1</v>
      </c>
      <c r="B62" s="2222" t="s">
        <v>412</v>
      </c>
      <c r="C62" s="2223"/>
      <c r="D62" s="1718"/>
      <c r="E62" s="1575"/>
      <c r="F62" s="1576"/>
      <c r="G62" s="1577"/>
      <c r="H62" s="1719">
        <v>63</v>
      </c>
      <c r="I62" s="1359">
        <v>0.59199999999999997</v>
      </c>
      <c r="J62" s="1401">
        <v>0.17100000000000001</v>
      </c>
      <c r="K62" s="1719">
        <v>66</v>
      </c>
      <c r="L62" s="1359">
        <v>0.61899999999999999</v>
      </c>
      <c r="M62" s="1401">
        <v>0.17899999999999999</v>
      </c>
      <c r="N62" s="1719">
        <v>69</v>
      </c>
      <c r="O62" s="1359">
        <v>0.59399999999999997</v>
      </c>
      <c r="P62" s="1401">
        <v>0.17499999999999999</v>
      </c>
      <c r="Q62" s="1719">
        <v>66</v>
      </c>
      <c r="R62" s="1359">
        <v>0.627</v>
      </c>
      <c r="S62" s="1401">
        <v>0.18</v>
      </c>
      <c r="T62" s="1719">
        <v>66</v>
      </c>
      <c r="U62" s="1359">
        <v>0.65100000000000002</v>
      </c>
      <c r="V62" s="1401">
        <v>0.17199999999999999</v>
      </c>
      <c r="W62" s="1719">
        <v>66</v>
      </c>
      <c r="X62" s="1359">
        <v>0.66800000000000004</v>
      </c>
      <c r="Y62" s="1401">
        <v>0.17199999999999999</v>
      </c>
      <c r="Z62" s="1719">
        <v>70</v>
      </c>
      <c r="AA62" s="1359">
        <v>0.65200000000000002</v>
      </c>
      <c r="AB62" s="1401">
        <v>0.16800000000000001</v>
      </c>
      <c r="AC62" s="1719">
        <v>72</v>
      </c>
      <c r="AD62" s="1359">
        <v>0.61699999999999999</v>
      </c>
      <c r="AE62" s="1401">
        <v>0.154</v>
      </c>
      <c r="AF62" s="1719">
        <v>69</v>
      </c>
      <c r="AG62" s="1359">
        <v>0.61499999999999999</v>
      </c>
      <c r="AH62" s="1401">
        <v>0.157</v>
      </c>
      <c r="AI62" s="1719">
        <v>66</v>
      </c>
      <c r="AJ62" s="1359">
        <v>0.60699999999999998</v>
      </c>
      <c r="AK62" s="1401">
        <v>0.16</v>
      </c>
      <c r="AL62" s="1719">
        <v>69</v>
      </c>
      <c r="AM62" s="1359">
        <v>0.59199999999999997</v>
      </c>
      <c r="AN62" s="1401">
        <v>0.155</v>
      </c>
      <c r="AO62" s="1719">
        <v>66</v>
      </c>
      <c r="AP62" s="1359">
        <v>0.57999999999999996</v>
      </c>
      <c r="AQ62" s="1401">
        <v>0.152</v>
      </c>
      <c r="AR62" s="1719">
        <v>66</v>
      </c>
      <c r="AS62" s="1359">
        <v>0.59199999999999997</v>
      </c>
      <c r="AT62" s="1401">
        <v>0.151</v>
      </c>
      <c r="AU62" s="1719">
        <v>66</v>
      </c>
      <c r="AV62" s="1359">
        <v>0.624</v>
      </c>
      <c r="AW62" s="1401">
        <v>0.16</v>
      </c>
      <c r="AX62" s="1719">
        <v>66</v>
      </c>
      <c r="AY62" s="1359">
        <v>0.66800000000000004</v>
      </c>
      <c r="AZ62" s="1401">
        <v>0.18</v>
      </c>
      <c r="BA62" s="1719">
        <v>66</v>
      </c>
      <c r="BB62" s="1359">
        <v>0.68200000000000005</v>
      </c>
      <c r="BC62" s="1401">
        <v>0.18099999999999999</v>
      </c>
      <c r="BD62" s="1719">
        <v>75</v>
      </c>
      <c r="BE62" s="1359">
        <v>0.67200000000000004</v>
      </c>
      <c r="BF62" s="1401">
        <v>0.17799999999999999</v>
      </c>
      <c r="BG62" s="1719">
        <v>75</v>
      </c>
      <c r="BH62" s="1359">
        <v>0.69299999999999995</v>
      </c>
      <c r="BI62" s="1401">
        <v>0.183</v>
      </c>
      <c r="BJ62" s="1719">
        <v>75</v>
      </c>
      <c r="BK62" s="1359">
        <v>0.68</v>
      </c>
      <c r="BL62" s="1401">
        <v>0.18099999999999999</v>
      </c>
      <c r="BM62" s="1719">
        <v>81</v>
      </c>
      <c r="BN62" s="1359">
        <v>0.68700000000000006</v>
      </c>
      <c r="BO62" s="1401">
        <v>0.17699999999999999</v>
      </c>
      <c r="BP62" s="1719">
        <v>72</v>
      </c>
      <c r="BQ62" s="1359">
        <v>0.65800000000000003</v>
      </c>
      <c r="BR62" s="1401">
        <v>0.17100000000000001</v>
      </c>
      <c r="BS62" s="1719">
        <v>72</v>
      </c>
      <c r="BT62" s="1359">
        <v>0.59699999999999998</v>
      </c>
      <c r="BU62" s="1401">
        <v>0.16800000000000001</v>
      </c>
      <c r="BV62" s="1719">
        <v>72</v>
      </c>
      <c r="BW62" s="1359">
        <v>0.60099999999999998</v>
      </c>
      <c r="BX62" s="1401">
        <v>0.17799999999999999</v>
      </c>
      <c r="BY62" s="1719">
        <v>66</v>
      </c>
      <c r="BZ62" s="1359">
        <v>0.60399999999999998</v>
      </c>
      <c r="CA62" s="1401">
        <v>0.17399999999999999</v>
      </c>
    </row>
    <row r="63" spans="1:79" ht="15" thickBot="1" x14ac:dyDescent="0.25">
      <c r="A63" s="1406">
        <v>2</v>
      </c>
      <c r="B63" s="2222" t="s">
        <v>413</v>
      </c>
      <c r="C63" s="2223"/>
      <c r="D63" s="1720"/>
      <c r="E63" s="1582"/>
      <c r="F63" s="1583"/>
      <c r="G63" s="1584"/>
      <c r="H63" s="1586">
        <v>80</v>
      </c>
      <c r="I63" s="1359">
        <v>0.52600000000000002</v>
      </c>
      <c r="J63" s="1401">
        <v>0.56299999999999994</v>
      </c>
      <c r="K63" s="1586">
        <v>80</v>
      </c>
      <c r="L63" s="1359">
        <v>0.51800000000000002</v>
      </c>
      <c r="M63" s="1401">
        <v>0.55300000000000005</v>
      </c>
      <c r="N63" s="1586">
        <v>80</v>
      </c>
      <c r="O63" s="1359">
        <v>0.63300000000000001</v>
      </c>
      <c r="P63" s="1401">
        <v>0.80400000000000005</v>
      </c>
      <c r="Q63" s="1586">
        <v>144</v>
      </c>
      <c r="R63" s="1359">
        <v>0.53400000000000003</v>
      </c>
      <c r="S63" s="1401">
        <v>0.60399999999999998</v>
      </c>
      <c r="T63" s="1586">
        <v>140</v>
      </c>
      <c r="U63" s="1359">
        <v>0.49399999999999999</v>
      </c>
      <c r="V63" s="1401">
        <v>0.51300000000000001</v>
      </c>
      <c r="W63" s="1586">
        <v>120</v>
      </c>
      <c r="X63" s="1359">
        <v>0.48599999999999999</v>
      </c>
      <c r="Y63" s="1401">
        <v>0.46400000000000002</v>
      </c>
      <c r="Z63" s="1586">
        <v>100</v>
      </c>
      <c r="AA63" s="1359">
        <v>0.60599999999999998</v>
      </c>
      <c r="AB63" s="1401">
        <v>0.627</v>
      </c>
      <c r="AC63" s="1586">
        <v>104</v>
      </c>
      <c r="AD63" s="1359">
        <v>0.752</v>
      </c>
      <c r="AE63" s="1401">
        <v>0.92800000000000005</v>
      </c>
      <c r="AF63" s="1586">
        <v>144</v>
      </c>
      <c r="AG63" s="1359">
        <v>0.77400000000000002</v>
      </c>
      <c r="AH63" s="1401">
        <v>0.97799999999999998</v>
      </c>
      <c r="AI63" s="1586">
        <v>160</v>
      </c>
      <c r="AJ63" s="1359">
        <v>0.73799999999999999</v>
      </c>
      <c r="AK63" s="1401">
        <v>0.85799999999999998</v>
      </c>
      <c r="AL63" s="1586">
        <v>96</v>
      </c>
      <c r="AM63" s="1359">
        <v>0.62</v>
      </c>
      <c r="AN63" s="1401">
        <v>0.64</v>
      </c>
      <c r="AO63" s="1586">
        <v>96</v>
      </c>
      <c r="AP63" s="1359">
        <v>0.66</v>
      </c>
      <c r="AQ63" s="1401">
        <v>0.65600000000000003</v>
      </c>
      <c r="AR63" s="1586">
        <v>96</v>
      </c>
      <c r="AS63" s="1359">
        <v>0.7</v>
      </c>
      <c r="AT63" s="1401">
        <v>0.71799999999999997</v>
      </c>
      <c r="AU63" s="1586">
        <v>104</v>
      </c>
      <c r="AV63" s="1359">
        <v>0.71499999999999997</v>
      </c>
      <c r="AW63" s="1401">
        <v>0.74</v>
      </c>
      <c r="AX63" s="1586">
        <v>104</v>
      </c>
      <c r="AY63" s="1359">
        <v>0.79200000000000004</v>
      </c>
      <c r="AZ63" s="1401">
        <v>0.94</v>
      </c>
      <c r="BA63" s="1586">
        <v>104</v>
      </c>
      <c r="BB63" s="1359">
        <v>0.75800000000000001</v>
      </c>
      <c r="BC63" s="1401">
        <v>0.89600000000000002</v>
      </c>
      <c r="BD63" s="1586">
        <v>136</v>
      </c>
      <c r="BE63" s="1359">
        <v>0.63200000000000001</v>
      </c>
      <c r="BF63" s="1401">
        <v>0.63</v>
      </c>
      <c r="BG63" s="1586">
        <v>88</v>
      </c>
      <c r="BH63" s="1359">
        <v>0.61399999999999999</v>
      </c>
      <c r="BI63" s="1401">
        <v>0.61899999999999999</v>
      </c>
      <c r="BJ63" s="1586">
        <v>88</v>
      </c>
      <c r="BK63" s="1359">
        <v>0.63300000000000001</v>
      </c>
      <c r="BL63" s="1401">
        <v>0.626</v>
      </c>
      <c r="BM63" s="1586">
        <v>96</v>
      </c>
      <c r="BN63" s="1359">
        <v>0.70899999999999996</v>
      </c>
      <c r="BO63" s="1401">
        <v>0.88600000000000001</v>
      </c>
      <c r="BP63" s="1586">
        <v>136</v>
      </c>
      <c r="BQ63" s="1359">
        <v>0.70699999999999996</v>
      </c>
      <c r="BR63" s="1401">
        <v>0.877</v>
      </c>
      <c r="BS63" s="1586">
        <v>128</v>
      </c>
      <c r="BT63" s="1359">
        <v>0.75700000000000001</v>
      </c>
      <c r="BU63" s="1401">
        <v>0.94899999999999995</v>
      </c>
      <c r="BV63" s="1586">
        <v>120</v>
      </c>
      <c r="BW63" s="1359">
        <v>0.61099999999999999</v>
      </c>
      <c r="BX63" s="1401">
        <v>0.66200000000000003</v>
      </c>
      <c r="BY63" s="1586">
        <v>96</v>
      </c>
      <c r="BZ63" s="1359">
        <v>0.65</v>
      </c>
      <c r="CA63" s="1401">
        <v>0.68300000000000005</v>
      </c>
    </row>
    <row r="64" spans="1:79" ht="15" thickBot="1" x14ac:dyDescent="0.25">
      <c r="A64" s="1406">
        <v>3</v>
      </c>
      <c r="B64" s="2222" t="s">
        <v>414</v>
      </c>
      <c r="C64" s="2223"/>
      <c r="D64" s="1720"/>
      <c r="E64" s="1582"/>
      <c r="F64" s="1583"/>
      <c r="G64" s="1584"/>
      <c r="H64" s="1521">
        <v>0.1</v>
      </c>
      <c r="I64" s="1359">
        <v>9.1999999999999998E-2</v>
      </c>
      <c r="J64" s="1401">
        <v>3.2000000000000001E-2</v>
      </c>
      <c r="K64" s="1521">
        <v>0.1</v>
      </c>
      <c r="L64" s="1359">
        <v>9.4E-2</v>
      </c>
      <c r="M64" s="1401">
        <v>3.2000000000000001E-2</v>
      </c>
      <c r="N64" s="1521">
        <v>0.1</v>
      </c>
      <c r="O64" s="1359">
        <v>0.10199999999999999</v>
      </c>
      <c r="P64" s="1401">
        <v>3.2000000000000001E-2</v>
      </c>
      <c r="Q64" s="1521">
        <v>0.1</v>
      </c>
      <c r="R64" s="1359">
        <v>0.1</v>
      </c>
      <c r="S64" s="1401">
        <v>3.2000000000000001E-2</v>
      </c>
      <c r="T64" s="1521">
        <v>0.1</v>
      </c>
      <c r="U64" s="1359">
        <v>0.114</v>
      </c>
      <c r="V64" s="1401">
        <v>3.2000000000000001E-2</v>
      </c>
      <c r="W64" s="1521">
        <v>0.1</v>
      </c>
      <c r="X64" s="1359">
        <v>0.108</v>
      </c>
      <c r="Y64" s="1401">
        <v>3.2000000000000001E-2</v>
      </c>
      <c r="Z64" s="1521">
        <v>0.1</v>
      </c>
      <c r="AA64" s="1359">
        <v>0.1</v>
      </c>
      <c r="AB64" s="1401">
        <v>2.9000000000000001E-2</v>
      </c>
      <c r="AC64" s="1521">
        <v>0.1</v>
      </c>
      <c r="AD64" s="1359">
        <v>0.1</v>
      </c>
      <c r="AE64" s="1401">
        <v>0.03</v>
      </c>
      <c r="AF64" s="1521">
        <v>0.1</v>
      </c>
      <c r="AG64" s="1359">
        <v>9.0999999999999998E-2</v>
      </c>
      <c r="AH64" s="1401">
        <v>2.9000000000000001E-2</v>
      </c>
      <c r="AI64" s="1521">
        <v>0.1</v>
      </c>
      <c r="AJ64" s="1359">
        <v>9.2999999999999999E-2</v>
      </c>
      <c r="AK64" s="1401">
        <v>2.9000000000000001E-2</v>
      </c>
      <c r="AL64" s="1521">
        <v>0.1</v>
      </c>
      <c r="AM64" s="1359">
        <v>0.09</v>
      </c>
      <c r="AN64" s="1401">
        <v>2.8000000000000001E-2</v>
      </c>
      <c r="AO64" s="1521">
        <v>0.09</v>
      </c>
      <c r="AP64" s="1359">
        <v>8.7999999999999995E-2</v>
      </c>
      <c r="AQ64" s="1401">
        <v>2.9000000000000001E-2</v>
      </c>
      <c r="AR64" s="1521">
        <v>0.09</v>
      </c>
      <c r="AS64" s="1359">
        <v>8.5999999999999993E-2</v>
      </c>
      <c r="AT64" s="1401">
        <v>2.8000000000000001E-2</v>
      </c>
      <c r="AU64" s="1521">
        <v>0.09</v>
      </c>
      <c r="AV64" s="1359">
        <v>8.7999999999999995E-2</v>
      </c>
      <c r="AW64" s="1401">
        <v>2.9000000000000001E-2</v>
      </c>
      <c r="AX64" s="1521">
        <v>0.09</v>
      </c>
      <c r="AY64" s="1359">
        <v>9.6000000000000002E-2</v>
      </c>
      <c r="AZ64" s="1401">
        <v>3.1E-2</v>
      </c>
      <c r="BA64" s="1521">
        <v>0.09</v>
      </c>
      <c r="BB64" s="1359">
        <v>9.6000000000000002E-2</v>
      </c>
      <c r="BC64" s="1401">
        <v>3.1E-2</v>
      </c>
      <c r="BD64" s="1521">
        <v>0.09</v>
      </c>
      <c r="BE64" s="1359">
        <v>9.7000000000000003E-2</v>
      </c>
      <c r="BF64" s="1401">
        <v>3.1E-2</v>
      </c>
      <c r="BG64" s="1521">
        <v>0</v>
      </c>
      <c r="BH64" s="1359">
        <v>0.1</v>
      </c>
      <c r="BI64" s="1401">
        <v>3.1E-2</v>
      </c>
      <c r="BJ64" s="1521">
        <v>0</v>
      </c>
      <c r="BK64" s="1359">
        <v>0.104</v>
      </c>
      <c r="BL64" s="1401">
        <v>3.2000000000000001E-2</v>
      </c>
      <c r="BM64" s="1521">
        <v>0.09</v>
      </c>
      <c r="BN64" s="1359">
        <v>9.4E-2</v>
      </c>
      <c r="BO64" s="1401">
        <v>3.1E-2</v>
      </c>
      <c r="BP64" s="1521">
        <v>0.09</v>
      </c>
      <c r="BQ64" s="1359">
        <v>0.10199999999999999</v>
      </c>
      <c r="BR64" s="1401">
        <v>3.2000000000000001E-2</v>
      </c>
      <c r="BS64" s="1521">
        <v>0.09</v>
      </c>
      <c r="BT64" s="1359">
        <v>0.10199999999999999</v>
      </c>
      <c r="BU64" s="1401">
        <v>3.2000000000000001E-2</v>
      </c>
      <c r="BV64" s="1521">
        <v>0.09</v>
      </c>
      <c r="BW64" s="1359">
        <v>0.1</v>
      </c>
      <c r="BX64" s="1401">
        <v>3.2000000000000001E-2</v>
      </c>
      <c r="BY64" s="1521">
        <v>0.09</v>
      </c>
      <c r="BZ64" s="1359">
        <v>0.104</v>
      </c>
      <c r="CA64" s="1401">
        <v>3.4000000000000002E-2</v>
      </c>
    </row>
    <row r="65" spans="1:79" ht="15" thickBot="1" x14ac:dyDescent="0.25">
      <c r="A65" s="1406">
        <v>4</v>
      </c>
      <c r="B65" s="2222" t="s">
        <v>415</v>
      </c>
      <c r="C65" s="2223"/>
      <c r="D65" s="1720"/>
      <c r="E65" s="1582"/>
      <c r="F65" s="1583"/>
      <c r="G65" s="1584"/>
      <c r="H65" s="1521">
        <v>168</v>
      </c>
      <c r="I65" s="1359">
        <v>0.35899999999999999</v>
      </c>
      <c r="J65" s="1401">
        <v>0.11</v>
      </c>
      <c r="K65" s="1521">
        <v>160</v>
      </c>
      <c r="L65" s="1359">
        <v>0.35799999999999998</v>
      </c>
      <c r="M65" s="1401">
        <v>0.11</v>
      </c>
      <c r="N65" s="1521">
        <v>160</v>
      </c>
      <c r="O65" s="1359">
        <v>0.38400000000000001</v>
      </c>
      <c r="P65" s="1401">
        <v>0.114</v>
      </c>
      <c r="Q65" s="1521">
        <v>160</v>
      </c>
      <c r="R65" s="1359">
        <v>0.44069999999999998</v>
      </c>
      <c r="S65" s="1401">
        <v>0.11600000000000001</v>
      </c>
      <c r="T65" s="1521">
        <v>160</v>
      </c>
      <c r="U65" s="1359">
        <v>0.44800000000000001</v>
      </c>
      <c r="V65" s="1401">
        <v>0.11799999999999999</v>
      </c>
      <c r="W65" s="1521">
        <v>160</v>
      </c>
      <c r="X65" s="1359">
        <v>0.46600000000000003</v>
      </c>
      <c r="Y65" s="1401">
        <v>0.13900000000000001</v>
      </c>
      <c r="Z65" s="1521">
        <v>160</v>
      </c>
      <c r="AA65" s="1359">
        <v>0.45500000000000002</v>
      </c>
      <c r="AB65" s="1401">
        <v>0.13800000000000001</v>
      </c>
      <c r="AC65" s="1521">
        <v>160</v>
      </c>
      <c r="AD65" s="1359">
        <v>0.46300000000000002</v>
      </c>
      <c r="AE65" s="1401">
        <v>0.13900000000000001</v>
      </c>
      <c r="AF65" s="1521">
        <v>168</v>
      </c>
      <c r="AG65" s="1359">
        <v>0.47699999999999998</v>
      </c>
      <c r="AH65" s="1401">
        <v>0.14000000000000001</v>
      </c>
      <c r="AI65" s="1521">
        <v>160</v>
      </c>
      <c r="AJ65" s="1359">
        <v>0.435</v>
      </c>
      <c r="AK65" s="1401">
        <v>0.13</v>
      </c>
      <c r="AL65" s="1521">
        <v>160</v>
      </c>
      <c r="AM65" s="1359">
        <v>0.42399999999999999</v>
      </c>
      <c r="AN65" s="1401">
        <v>0.124</v>
      </c>
      <c r="AO65" s="1521">
        <v>160</v>
      </c>
      <c r="AP65" s="1359">
        <v>0.42</v>
      </c>
      <c r="AQ65" s="1401">
        <v>0.124</v>
      </c>
      <c r="AR65" s="1521">
        <v>160</v>
      </c>
      <c r="AS65" s="1359">
        <v>0.41199999999999998</v>
      </c>
      <c r="AT65" s="1401">
        <v>0.122</v>
      </c>
      <c r="AU65" s="1521">
        <v>160</v>
      </c>
      <c r="AV65" s="1359">
        <v>0.44</v>
      </c>
      <c r="AW65" s="1401">
        <v>0.14199999999999999</v>
      </c>
      <c r="AX65" s="1521">
        <v>160</v>
      </c>
      <c r="AY65" s="1359">
        <v>0.45</v>
      </c>
      <c r="AZ65" s="1401">
        <v>0.156</v>
      </c>
      <c r="BA65" s="1521">
        <v>160</v>
      </c>
      <c r="BB65" s="1359">
        <v>0.47699999999999998</v>
      </c>
      <c r="BC65" s="1401">
        <v>0.14000000000000001</v>
      </c>
      <c r="BD65" s="1521">
        <v>160</v>
      </c>
      <c r="BE65" s="1359">
        <v>0.45600000000000002</v>
      </c>
      <c r="BF65" s="1401">
        <v>0.13</v>
      </c>
      <c r="BG65" s="1521">
        <v>160</v>
      </c>
      <c r="BH65" s="1359">
        <v>0.45</v>
      </c>
      <c r="BI65" s="1401">
        <v>0.124</v>
      </c>
      <c r="BJ65" s="1521">
        <v>160</v>
      </c>
      <c r="BK65" s="1359">
        <v>0.442</v>
      </c>
      <c r="BL65" s="1401">
        <v>0.12</v>
      </c>
      <c r="BM65" s="1521">
        <v>184</v>
      </c>
      <c r="BN65" s="1359">
        <v>0.42</v>
      </c>
      <c r="BO65" s="1401">
        <v>0.11700000000000001</v>
      </c>
      <c r="BP65" s="1521">
        <v>184</v>
      </c>
      <c r="BQ65" s="1359">
        <v>0.39300000000000002</v>
      </c>
      <c r="BR65" s="1401">
        <v>0.11</v>
      </c>
      <c r="BS65" s="1521">
        <v>176</v>
      </c>
      <c r="BT65" s="1359">
        <v>0.39200000000000002</v>
      </c>
      <c r="BU65" s="1401">
        <v>0.114</v>
      </c>
      <c r="BV65" s="1521">
        <v>170</v>
      </c>
      <c r="BW65" s="1359">
        <v>0.38300000000000001</v>
      </c>
      <c r="BX65" s="1401">
        <v>0.11600000000000001</v>
      </c>
      <c r="BY65" s="1521">
        <v>176</v>
      </c>
      <c r="BZ65" s="1359">
        <v>0.36120000000000002</v>
      </c>
      <c r="CA65" s="1401">
        <v>0.113</v>
      </c>
    </row>
    <row r="66" spans="1:79" ht="15" thickBot="1" x14ac:dyDescent="0.25">
      <c r="A66" s="1406">
        <v>5</v>
      </c>
      <c r="B66" s="2222" t="s">
        <v>416</v>
      </c>
      <c r="C66" s="2223"/>
      <c r="D66" s="1720"/>
      <c r="E66" s="1582"/>
      <c r="F66" s="1583"/>
      <c r="G66" s="1584"/>
      <c r="H66" s="1721">
        <v>40</v>
      </c>
      <c r="I66" s="1359">
        <v>1.107</v>
      </c>
      <c r="J66" s="1401">
        <v>0.92400000000000004</v>
      </c>
      <c r="K66" s="1721">
        <v>36</v>
      </c>
      <c r="L66" s="1359">
        <v>1.0920000000000001</v>
      </c>
      <c r="M66" s="1401">
        <v>0.92600000000000005</v>
      </c>
      <c r="N66" s="1721">
        <v>40</v>
      </c>
      <c r="O66" s="1359">
        <v>1.07</v>
      </c>
      <c r="P66" s="1401">
        <v>0.91800000000000004</v>
      </c>
      <c r="Q66" s="1721">
        <v>40</v>
      </c>
      <c r="R66" s="1359">
        <v>1.0329999999999999</v>
      </c>
      <c r="S66" s="1401">
        <v>0.90900000000000003</v>
      </c>
      <c r="T66" s="1721">
        <v>40</v>
      </c>
      <c r="U66" s="1359">
        <v>1.1100000000000001</v>
      </c>
      <c r="V66" s="1401">
        <v>0.89400000000000002</v>
      </c>
      <c r="W66" s="1721">
        <v>40</v>
      </c>
      <c r="X66" s="1359">
        <v>1.083</v>
      </c>
      <c r="Y66" s="1401">
        <v>0.88400000000000001</v>
      </c>
      <c r="Z66" s="1721">
        <v>44</v>
      </c>
      <c r="AA66" s="1359">
        <v>1.06</v>
      </c>
      <c r="AB66" s="1401">
        <v>0.93799999999999994</v>
      </c>
      <c r="AC66" s="1721">
        <v>52</v>
      </c>
      <c r="AD66" s="1359">
        <v>1.0900000000000001</v>
      </c>
      <c r="AE66" s="1401">
        <v>0.95</v>
      </c>
      <c r="AF66" s="1721">
        <v>52</v>
      </c>
      <c r="AG66" s="1359">
        <v>1.1519999999999999</v>
      </c>
      <c r="AH66" s="1401">
        <v>0.97799999999999998</v>
      </c>
      <c r="AI66" s="1721">
        <v>52</v>
      </c>
      <c r="AJ66" s="1359">
        <v>1.1100000000000001</v>
      </c>
      <c r="AK66" s="1401">
        <v>0.96399999999999997</v>
      </c>
      <c r="AL66" s="1721">
        <v>44</v>
      </c>
      <c r="AM66" s="1359">
        <v>1.073</v>
      </c>
      <c r="AN66" s="1401">
        <v>0.94699999999999995</v>
      </c>
      <c r="AO66" s="1721">
        <v>50</v>
      </c>
      <c r="AP66" s="1359">
        <v>1.109</v>
      </c>
      <c r="AQ66" s="1401">
        <v>0.95499999999999996</v>
      </c>
      <c r="AR66" s="1721">
        <v>50</v>
      </c>
      <c r="AS66" s="1359">
        <v>1.0880000000000001</v>
      </c>
      <c r="AT66" s="1401">
        <v>0.94699999999999995</v>
      </c>
      <c r="AU66" s="1721">
        <v>48</v>
      </c>
      <c r="AV66" s="1359">
        <v>1.123</v>
      </c>
      <c r="AW66" s="1401">
        <v>0.96</v>
      </c>
      <c r="AX66" s="1721">
        <v>45</v>
      </c>
      <c r="AY66" s="1359">
        <v>1.099</v>
      </c>
      <c r="AZ66" s="1401">
        <v>0.95</v>
      </c>
      <c r="BA66" s="1721">
        <v>48</v>
      </c>
      <c r="BB66" s="1359">
        <v>1.1000000000000001</v>
      </c>
      <c r="BC66" s="1401">
        <v>0.96299999999999997</v>
      </c>
      <c r="BD66" s="1721">
        <v>50</v>
      </c>
      <c r="BE66" s="1359">
        <v>1.091</v>
      </c>
      <c r="BF66" s="1401">
        <v>0.95799999999999996</v>
      </c>
      <c r="BG66" s="1721">
        <v>48</v>
      </c>
      <c r="BH66" s="1359">
        <v>1.046</v>
      </c>
      <c r="BI66" s="1401">
        <v>0.95</v>
      </c>
      <c r="BJ66" s="1721">
        <v>46</v>
      </c>
      <c r="BK66" s="1359">
        <v>1.155</v>
      </c>
      <c r="BL66" s="1401">
        <v>0.97899999999999998</v>
      </c>
      <c r="BM66" s="1721">
        <v>46</v>
      </c>
      <c r="BN66" s="1359">
        <v>1.139</v>
      </c>
      <c r="BO66" s="1401">
        <v>0.97199999999999998</v>
      </c>
      <c r="BP66" s="1721">
        <v>42</v>
      </c>
      <c r="BQ66" s="1359">
        <v>1.1659999999999999</v>
      </c>
      <c r="BR66" s="1401">
        <v>0.97899999999999998</v>
      </c>
      <c r="BS66" s="1721">
        <v>40</v>
      </c>
      <c r="BT66" s="1359">
        <v>1.0940000000000001</v>
      </c>
      <c r="BU66" s="1401">
        <v>0.97399999999999998</v>
      </c>
      <c r="BV66" s="1721">
        <v>40</v>
      </c>
      <c r="BW66" s="1359">
        <v>0.91300000000000003</v>
      </c>
      <c r="BX66" s="1401">
        <v>0.97799999999999998</v>
      </c>
      <c r="BY66" s="1721">
        <v>38</v>
      </c>
      <c r="BZ66" s="1359">
        <v>1.0880000000000001</v>
      </c>
      <c r="CA66" s="1401">
        <v>1</v>
      </c>
    </row>
    <row r="67" spans="1:79" ht="14.25" x14ac:dyDescent="0.2">
      <c r="A67" s="1406">
        <v>6</v>
      </c>
      <c r="B67" s="2222"/>
      <c r="C67" s="2223"/>
      <c r="D67" s="1720"/>
      <c r="E67" s="1582"/>
      <c r="F67" s="1583"/>
      <c r="G67" s="1584"/>
      <c r="H67" s="1591"/>
      <c r="I67" s="1359">
        <f>(H67*10*1.73)*0.82/1000</f>
        <v>0</v>
      </c>
      <c r="J67" s="1401">
        <f>(H67*110*1.73)*0.97/1000*0.007</f>
        <v>0</v>
      </c>
      <c r="K67" s="1591"/>
      <c r="L67" s="1359">
        <f>(K67*10*1.73)*0.82/1000</f>
        <v>0</v>
      </c>
      <c r="M67" s="1401">
        <f>(K67*110*1.73)*0.97/1000*0.007</f>
        <v>0</v>
      </c>
      <c r="N67" s="1591"/>
      <c r="O67" s="1359">
        <f>(N67*10*1.73)*0.82/1000</f>
        <v>0</v>
      </c>
      <c r="P67" s="1401">
        <f>(N67*110*1.73)*0.97/1000*0.007</f>
        <v>0</v>
      </c>
      <c r="Q67" s="1591"/>
      <c r="R67" s="1359">
        <f>(Q67*10*1.73)*0.82/1000</f>
        <v>0</v>
      </c>
      <c r="S67" s="1401">
        <f>(Q67*110*1.73)*0.97/1000*0.007</f>
        <v>0</v>
      </c>
      <c r="T67" s="1591"/>
      <c r="U67" s="1359">
        <f>(T67*10*1.73)*0.82/1000</f>
        <v>0</v>
      </c>
      <c r="V67" s="1401">
        <f>(T67*110*1.73)*0.97/1000*0.007</f>
        <v>0</v>
      </c>
      <c r="W67" s="1591"/>
      <c r="X67" s="1359">
        <f>(W67*10*1.73)*0.82/1000</f>
        <v>0</v>
      </c>
      <c r="Y67" s="1401">
        <f>(W67*110*1.73)*0.97/1000*0.007</f>
        <v>0</v>
      </c>
      <c r="Z67" s="1591"/>
      <c r="AA67" s="1359">
        <f>(Z67*10*1.73)*0.82/1000</f>
        <v>0</v>
      </c>
      <c r="AB67" s="1401">
        <f>(Z67*110*1.73)*0.97/1000*0.007</f>
        <v>0</v>
      </c>
      <c r="AC67" s="1591"/>
      <c r="AD67" s="1359">
        <f>(AC67*10*1.73)*0.82/1000</f>
        <v>0</v>
      </c>
      <c r="AE67" s="1401">
        <f>(AC67*110*1.73)*0.97/1000*0.007</f>
        <v>0</v>
      </c>
      <c r="AF67" s="1591"/>
      <c r="AG67" s="1359">
        <f>(AF67*10*1.73)*0.82/1000</f>
        <v>0</v>
      </c>
      <c r="AH67" s="1401">
        <f>(AF67*110*1.73)*0.97/1000*0.007</f>
        <v>0</v>
      </c>
      <c r="AI67" s="1591"/>
      <c r="AJ67" s="1359">
        <f>(AI67*10*1.73)*0.82/1000</f>
        <v>0</v>
      </c>
      <c r="AK67" s="1401">
        <f>(AI67*110*1.73)*0.97/1000*0.007</f>
        <v>0</v>
      </c>
      <c r="AL67" s="1591"/>
      <c r="AM67" s="1359">
        <f>(AL67*10*1.73)*0.82/1000</f>
        <v>0</v>
      </c>
      <c r="AN67" s="1401">
        <f>(AL67*110*1.73)*0.97/1000*0.007</f>
        <v>0</v>
      </c>
      <c r="AO67" s="1591"/>
      <c r="AP67" s="1359">
        <f>(AO67*10*1.73)*0.82/1000</f>
        <v>0</v>
      </c>
      <c r="AQ67" s="1401">
        <f>(AO67*110*1.73)*0.97/1000*0.007</f>
        <v>0</v>
      </c>
      <c r="AR67" s="1591"/>
      <c r="AS67" s="1359">
        <f>(AR67*10*1.73)*0.82/1000</f>
        <v>0</v>
      </c>
      <c r="AT67" s="1401">
        <f>(AR67*110*1.73)*0.97/1000*0.007</f>
        <v>0</v>
      </c>
      <c r="AU67" s="1591"/>
      <c r="AV67" s="1359">
        <f>(AU67*10*1.73)*0.82/1000</f>
        <v>0</v>
      </c>
      <c r="AW67" s="1401">
        <f>(AU67*110*1.73)*0.97/1000*0.007</f>
        <v>0</v>
      </c>
      <c r="AX67" s="1591"/>
      <c r="AY67" s="1359">
        <f>(AX67*10*1.73)*0.82/1000</f>
        <v>0</v>
      </c>
      <c r="AZ67" s="1401">
        <f>(AX67*110*1.73)*0.97/1000*0.007</f>
        <v>0</v>
      </c>
      <c r="BA67" s="1591"/>
      <c r="BB67" s="1359">
        <f>(BA67*10*1.73)*0.82/1000</f>
        <v>0</v>
      </c>
      <c r="BC67" s="1401">
        <f>(BA67*110*1.73)*0.97/1000*0.007</f>
        <v>0</v>
      </c>
      <c r="BD67" s="1591"/>
      <c r="BE67" s="1359">
        <f>(BD67*10*1.73)*0.82/1000</f>
        <v>0</v>
      </c>
      <c r="BF67" s="1401">
        <f>(BD67*110*1.73)*0.97/1000*0.007</f>
        <v>0</v>
      </c>
      <c r="BG67" s="1591"/>
      <c r="BH67" s="1359">
        <f>(BG67*10*1.73)*0.82/1000</f>
        <v>0</v>
      </c>
      <c r="BI67" s="1401">
        <f>(BG67*110*1.73)*0.97/1000*0.007</f>
        <v>0</v>
      </c>
      <c r="BJ67" s="1591"/>
      <c r="BK67" s="1359">
        <f>(BJ67*10*1.73)*0.82/1000</f>
        <v>0</v>
      </c>
      <c r="BL67" s="1401">
        <f>(BJ67*110*1.73)*0.97/1000*0.007</f>
        <v>0</v>
      </c>
      <c r="BM67" s="1591"/>
      <c r="BN67" s="1359">
        <f>(BM67*10*1.73)*0.82/1000</f>
        <v>0</v>
      </c>
      <c r="BO67" s="1401">
        <f>(BM67*110*1.73)*0.97/1000*0.007</f>
        <v>0</v>
      </c>
      <c r="BP67" s="1591"/>
      <c r="BQ67" s="1359">
        <f>(BP67*10*1.73)*0.82/1000</f>
        <v>0</v>
      </c>
      <c r="BR67" s="1703"/>
      <c r="BS67" s="1591"/>
      <c r="BT67" s="1359">
        <f>(BS67*10*1.73)*0.82/1000</f>
        <v>0</v>
      </c>
      <c r="BU67" s="1435"/>
      <c r="BV67" s="1591"/>
      <c r="BW67" s="1359">
        <f>(BV67*10*1.73)*0.82/1000</f>
        <v>0</v>
      </c>
      <c r="BX67" s="1703"/>
      <c r="BY67" s="1591"/>
      <c r="BZ67" s="1359">
        <f>(BY67*10*1.73)*0.82/1000</f>
        <v>0</v>
      </c>
      <c r="CA67" s="1703"/>
    </row>
    <row r="68" spans="1:79" ht="13.5" hidden="1" thickBot="1" x14ac:dyDescent="0.25">
      <c r="A68" s="1599"/>
      <c r="B68" s="1390"/>
      <c r="C68" s="1445"/>
      <c r="D68" s="1479"/>
      <c r="E68" s="1597"/>
      <c r="F68" s="1477"/>
      <c r="G68" s="1598"/>
      <c r="H68" s="1722"/>
      <c r="I68" s="1477"/>
      <c r="J68" s="1478"/>
      <c r="K68" s="1722"/>
      <c r="L68" s="1437"/>
      <c r="M68" s="1407"/>
      <c r="N68" s="1722"/>
      <c r="O68" s="1601"/>
      <c r="P68" s="1602"/>
      <c r="Q68" s="1722"/>
      <c r="R68" s="1601"/>
      <c r="S68" s="1602"/>
    </row>
    <row r="69" spans="1:7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x14ac:dyDescent="0.2">
      <c r="A70" s="18" t="s">
        <v>410</v>
      </c>
      <c r="B70" s="18" t="s">
        <v>96</v>
      </c>
    </row>
  </sheetData>
  <mergeCells count="12">
    <mergeCell ref="B67:C67"/>
    <mergeCell ref="K3:O3"/>
    <mergeCell ref="R3:S3"/>
    <mergeCell ref="A45:C50"/>
    <mergeCell ref="D45:D50"/>
    <mergeCell ref="E57:F57"/>
    <mergeCell ref="E59:F59"/>
    <mergeCell ref="B62:C62"/>
    <mergeCell ref="B63:C63"/>
    <mergeCell ref="B64:C64"/>
    <mergeCell ref="B65:C65"/>
    <mergeCell ref="B66:C66"/>
  </mergeCells>
  <pageMargins left="0.17" right="0.17" top="0.56999999999999995" bottom="0.03" header="0.39" footer="0.11"/>
  <pageSetup paperSize="9" scale="86" orientation="portrait" r:id="rId1"/>
  <headerFooter alignWithMargins="0">
    <oddFooter xml:space="preserve">&amp;R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showZeros="0" zoomScaleNormal="100" workbookViewId="0">
      <selection activeCell="AG18" sqref="AG18"/>
    </sheetView>
  </sheetViews>
  <sheetFormatPr defaultRowHeight="12.75" x14ac:dyDescent="0.2"/>
  <cols>
    <col min="1" max="1" width="3.28515625" style="18" customWidth="1"/>
    <col min="2" max="2" width="5.140625" style="18" customWidth="1"/>
    <col min="3" max="3" width="9.5703125" style="18" customWidth="1"/>
    <col min="4" max="4" width="6" style="18" customWidth="1"/>
    <col min="5" max="5" width="3" style="18" customWidth="1"/>
    <col min="6" max="6" width="5.140625" style="18" customWidth="1"/>
    <col min="7" max="7" width="3.85546875" style="18" customWidth="1"/>
    <col min="8" max="8" width="5.85546875" style="18" customWidth="1"/>
    <col min="9" max="9" width="8.42578125" style="18" customWidth="1"/>
    <col min="10" max="10" width="6.85546875" style="18" customWidth="1"/>
    <col min="11" max="11" width="6.28515625" style="18" customWidth="1"/>
    <col min="12" max="13" width="7" style="18" customWidth="1"/>
    <col min="14" max="14" width="5.7109375" style="18" customWidth="1"/>
    <col min="15" max="15" width="9" style="18" customWidth="1"/>
    <col min="16" max="16" width="7.140625" style="18" customWidth="1"/>
    <col min="17" max="17" width="5.7109375" style="18" customWidth="1"/>
    <col min="18" max="18" width="7.140625" style="18" customWidth="1"/>
    <col min="19" max="19" width="7.85546875" style="18" customWidth="1"/>
    <col min="20" max="20" width="6.28515625" style="18" customWidth="1"/>
    <col min="21" max="21" width="7.5703125" style="18" customWidth="1"/>
    <col min="22" max="22" width="7.85546875" style="18" customWidth="1"/>
    <col min="23" max="23" width="5.28515625" style="18" customWidth="1"/>
    <col min="24" max="24" width="8.42578125" style="18" customWidth="1"/>
    <col min="25" max="25" width="7.85546875" style="18" customWidth="1"/>
    <col min="26" max="26" width="6" style="18" customWidth="1"/>
    <col min="27" max="27" width="8" style="18" customWidth="1"/>
    <col min="28" max="28" width="8.140625" style="18" customWidth="1"/>
    <col min="29" max="29" width="6" style="18" customWidth="1"/>
    <col min="30" max="30" width="7.140625" style="18" customWidth="1"/>
    <col min="31" max="31" width="6.85546875" style="18" customWidth="1"/>
    <col min="32" max="32" width="6.5703125" style="18" customWidth="1"/>
    <col min="33" max="33" width="9.5703125" style="18" customWidth="1"/>
    <col min="34" max="34" width="7.5703125" style="18" customWidth="1"/>
    <col min="35" max="35" width="5.7109375" style="18" customWidth="1"/>
    <col min="36" max="36" width="7.85546875" style="18" customWidth="1"/>
    <col min="37" max="37" width="6.7109375" style="18" customWidth="1"/>
    <col min="38" max="38" width="7.42578125" style="18" customWidth="1"/>
    <col min="39" max="39" width="8.28515625" style="18" customWidth="1"/>
    <col min="40" max="40" width="6.5703125" style="18" customWidth="1"/>
    <col min="41" max="41" width="5.7109375" style="18" customWidth="1"/>
    <col min="42" max="42" width="7.85546875" style="18" customWidth="1"/>
    <col min="43" max="43" width="6.42578125" style="18" customWidth="1"/>
    <col min="44" max="44" width="6.5703125" style="18" customWidth="1"/>
    <col min="45" max="45" width="6.85546875" style="18" customWidth="1"/>
    <col min="46" max="46" width="7" style="18" customWidth="1"/>
    <col min="47" max="47" width="5.85546875" style="18" customWidth="1"/>
    <col min="48" max="48" width="9.140625" style="18" customWidth="1"/>
    <col min="49" max="49" width="6.7109375" style="18" customWidth="1"/>
    <col min="50" max="50" width="5.7109375" style="18" customWidth="1"/>
    <col min="51" max="51" width="6.28515625" style="18" customWidth="1"/>
    <col min="52" max="52" width="8.42578125" style="18" customWidth="1"/>
    <col min="53" max="53" width="7.5703125" style="18" customWidth="1"/>
    <col min="54" max="54" width="7.140625" style="18" customWidth="1"/>
    <col min="55" max="56" width="6" style="18" customWidth="1"/>
    <col min="57" max="57" width="7.85546875" style="18" customWidth="1"/>
    <col min="58" max="58" width="6.85546875" style="18" customWidth="1"/>
    <col min="59" max="59" width="6.42578125" style="18" customWidth="1"/>
    <col min="60" max="60" width="8.140625" style="18" customWidth="1"/>
    <col min="61" max="61" width="5.85546875" style="18" customWidth="1"/>
    <col min="62" max="62" width="6.42578125" style="18" customWidth="1"/>
    <col min="63" max="63" width="8.7109375" style="18" customWidth="1"/>
    <col min="64" max="64" width="6.42578125" style="18" customWidth="1"/>
    <col min="65" max="65" width="6.85546875" style="18" customWidth="1"/>
    <col min="66" max="66" width="8.140625" style="18" customWidth="1"/>
    <col min="67" max="67" width="7" style="18" customWidth="1"/>
    <col min="68" max="68" width="5.28515625" style="18" customWidth="1"/>
    <col min="69" max="69" width="9" style="18" customWidth="1"/>
    <col min="70" max="70" width="9.140625" style="18"/>
    <col min="71" max="71" width="5.28515625" style="18" customWidth="1"/>
    <col min="72" max="73" width="9.140625" style="18"/>
    <col min="74" max="74" width="5.42578125" style="18" customWidth="1"/>
    <col min="75" max="76" width="9.140625" style="18"/>
    <col min="77" max="77" width="8.140625" style="18" customWidth="1"/>
    <col min="78" max="78" width="8.28515625" style="18" customWidth="1"/>
    <col min="79" max="79" width="7.42578125" style="18" customWidth="1"/>
    <col min="80" max="256" width="9.140625" style="18"/>
    <col min="257" max="257" width="3.28515625" style="18" customWidth="1"/>
    <col min="258" max="258" width="5.140625" style="18" customWidth="1"/>
    <col min="259" max="259" width="9.5703125" style="18" customWidth="1"/>
    <col min="260" max="260" width="6" style="18" customWidth="1"/>
    <col min="261" max="261" width="3" style="18" customWidth="1"/>
    <col min="262" max="262" width="5.140625" style="18" customWidth="1"/>
    <col min="263" max="263" width="3.85546875" style="18" customWidth="1"/>
    <col min="264" max="264" width="5.85546875" style="18" customWidth="1"/>
    <col min="265" max="265" width="8.42578125" style="18" customWidth="1"/>
    <col min="266" max="266" width="6.85546875" style="18" customWidth="1"/>
    <col min="267" max="267" width="6.28515625" style="18" customWidth="1"/>
    <col min="268" max="269" width="7" style="18" customWidth="1"/>
    <col min="270" max="270" width="5.7109375" style="18" customWidth="1"/>
    <col min="271" max="271" width="9" style="18" customWidth="1"/>
    <col min="272" max="272" width="7.140625" style="18" customWidth="1"/>
    <col min="273" max="273" width="5.7109375" style="18" customWidth="1"/>
    <col min="274" max="274" width="7.140625" style="18" customWidth="1"/>
    <col min="275" max="275" width="7.85546875" style="18" customWidth="1"/>
    <col min="276" max="276" width="6.28515625" style="18" customWidth="1"/>
    <col min="277" max="277" width="7.5703125" style="18" customWidth="1"/>
    <col min="278" max="278" width="7.85546875" style="18" customWidth="1"/>
    <col min="279" max="279" width="5.28515625" style="18" customWidth="1"/>
    <col min="280" max="280" width="8.42578125" style="18" customWidth="1"/>
    <col min="281" max="281" width="7.85546875" style="18" customWidth="1"/>
    <col min="282" max="282" width="6" style="18" customWidth="1"/>
    <col min="283" max="283" width="8" style="18" customWidth="1"/>
    <col min="284" max="284" width="8.140625" style="18" customWidth="1"/>
    <col min="285" max="285" width="6" style="18" customWidth="1"/>
    <col min="286" max="286" width="7.140625" style="18" customWidth="1"/>
    <col min="287" max="287" width="6.85546875" style="18" customWidth="1"/>
    <col min="288" max="288" width="6.5703125" style="18" customWidth="1"/>
    <col min="289" max="289" width="9.5703125" style="18" customWidth="1"/>
    <col min="290" max="290" width="7.5703125" style="18" customWidth="1"/>
    <col min="291" max="291" width="5.7109375" style="18" customWidth="1"/>
    <col min="292" max="292" width="7.85546875" style="18" customWidth="1"/>
    <col min="293" max="293" width="6.7109375" style="18" customWidth="1"/>
    <col min="294" max="294" width="7.42578125" style="18" customWidth="1"/>
    <col min="295" max="295" width="8.28515625" style="18" customWidth="1"/>
    <col min="296" max="296" width="6.5703125" style="18" customWidth="1"/>
    <col min="297" max="297" width="5.7109375" style="18" customWidth="1"/>
    <col min="298" max="298" width="7.85546875" style="18" customWidth="1"/>
    <col min="299" max="299" width="6.42578125" style="18" customWidth="1"/>
    <col min="300" max="300" width="6.5703125" style="18" customWidth="1"/>
    <col min="301" max="301" width="6.85546875" style="18" customWidth="1"/>
    <col min="302" max="302" width="7" style="18" customWidth="1"/>
    <col min="303" max="303" width="5.85546875" style="18" customWidth="1"/>
    <col min="304" max="304" width="9.140625" style="18" customWidth="1"/>
    <col min="305" max="305" width="6.7109375" style="18" customWidth="1"/>
    <col min="306" max="306" width="5.7109375" style="18" customWidth="1"/>
    <col min="307" max="307" width="6.28515625" style="18" customWidth="1"/>
    <col min="308" max="308" width="8.42578125" style="18" customWidth="1"/>
    <col min="309" max="309" width="7.5703125" style="18" customWidth="1"/>
    <col min="310" max="310" width="7.140625" style="18" customWidth="1"/>
    <col min="311" max="312" width="6" style="18" customWidth="1"/>
    <col min="313" max="313" width="7.85546875" style="18" customWidth="1"/>
    <col min="314" max="314" width="6.85546875" style="18" customWidth="1"/>
    <col min="315" max="315" width="6.42578125" style="18" customWidth="1"/>
    <col min="316" max="316" width="8.140625" style="18" customWidth="1"/>
    <col min="317" max="317" width="5.85546875" style="18" customWidth="1"/>
    <col min="318" max="318" width="6.42578125" style="18" customWidth="1"/>
    <col min="319" max="319" width="8.7109375" style="18" customWidth="1"/>
    <col min="320" max="320" width="6.42578125" style="18" customWidth="1"/>
    <col min="321" max="321" width="6.85546875" style="18" customWidth="1"/>
    <col min="322" max="322" width="8.140625" style="18" customWidth="1"/>
    <col min="323" max="323" width="7" style="18" customWidth="1"/>
    <col min="324" max="324" width="5.28515625" style="18" customWidth="1"/>
    <col min="325" max="325" width="9" style="18" customWidth="1"/>
    <col min="326" max="326" width="9.140625" style="18"/>
    <col min="327" max="327" width="5.28515625" style="18" customWidth="1"/>
    <col min="328" max="329" width="9.140625" style="18"/>
    <col min="330" max="330" width="5.42578125" style="18" customWidth="1"/>
    <col min="331" max="332" width="9.140625" style="18"/>
    <col min="333" max="333" width="8.140625" style="18" customWidth="1"/>
    <col min="334" max="334" width="8.28515625" style="18" customWidth="1"/>
    <col min="335" max="335" width="7.42578125" style="18" customWidth="1"/>
    <col min="336" max="512" width="9.140625" style="18"/>
    <col min="513" max="513" width="3.28515625" style="18" customWidth="1"/>
    <col min="514" max="514" width="5.140625" style="18" customWidth="1"/>
    <col min="515" max="515" width="9.5703125" style="18" customWidth="1"/>
    <col min="516" max="516" width="6" style="18" customWidth="1"/>
    <col min="517" max="517" width="3" style="18" customWidth="1"/>
    <col min="518" max="518" width="5.140625" style="18" customWidth="1"/>
    <col min="519" max="519" width="3.85546875" style="18" customWidth="1"/>
    <col min="520" max="520" width="5.85546875" style="18" customWidth="1"/>
    <col min="521" max="521" width="8.42578125" style="18" customWidth="1"/>
    <col min="522" max="522" width="6.85546875" style="18" customWidth="1"/>
    <col min="523" max="523" width="6.28515625" style="18" customWidth="1"/>
    <col min="524" max="525" width="7" style="18" customWidth="1"/>
    <col min="526" max="526" width="5.7109375" style="18" customWidth="1"/>
    <col min="527" max="527" width="9" style="18" customWidth="1"/>
    <col min="528" max="528" width="7.140625" style="18" customWidth="1"/>
    <col min="529" max="529" width="5.7109375" style="18" customWidth="1"/>
    <col min="530" max="530" width="7.140625" style="18" customWidth="1"/>
    <col min="531" max="531" width="7.85546875" style="18" customWidth="1"/>
    <col min="532" max="532" width="6.28515625" style="18" customWidth="1"/>
    <col min="533" max="533" width="7.5703125" style="18" customWidth="1"/>
    <col min="534" max="534" width="7.85546875" style="18" customWidth="1"/>
    <col min="535" max="535" width="5.28515625" style="18" customWidth="1"/>
    <col min="536" max="536" width="8.42578125" style="18" customWidth="1"/>
    <col min="537" max="537" width="7.85546875" style="18" customWidth="1"/>
    <col min="538" max="538" width="6" style="18" customWidth="1"/>
    <col min="539" max="539" width="8" style="18" customWidth="1"/>
    <col min="540" max="540" width="8.140625" style="18" customWidth="1"/>
    <col min="541" max="541" width="6" style="18" customWidth="1"/>
    <col min="542" max="542" width="7.140625" style="18" customWidth="1"/>
    <col min="543" max="543" width="6.85546875" style="18" customWidth="1"/>
    <col min="544" max="544" width="6.5703125" style="18" customWidth="1"/>
    <col min="545" max="545" width="9.5703125" style="18" customWidth="1"/>
    <col min="546" max="546" width="7.5703125" style="18" customWidth="1"/>
    <col min="547" max="547" width="5.7109375" style="18" customWidth="1"/>
    <col min="548" max="548" width="7.85546875" style="18" customWidth="1"/>
    <col min="549" max="549" width="6.7109375" style="18" customWidth="1"/>
    <col min="550" max="550" width="7.42578125" style="18" customWidth="1"/>
    <col min="551" max="551" width="8.28515625" style="18" customWidth="1"/>
    <col min="552" max="552" width="6.5703125" style="18" customWidth="1"/>
    <col min="553" max="553" width="5.7109375" style="18" customWidth="1"/>
    <col min="554" max="554" width="7.85546875" style="18" customWidth="1"/>
    <col min="555" max="555" width="6.42578125" style="18" customWidth="1"/>
    <col min="556" max="556" width="6.5703125" style="18" customWidth="1"/>
    <col min="557" max="557" width="6.85546875" style="18" customWidth="1"/>
    <col min="558" max="558" width="7" style="18" customWidth="1"/>
    <col min="559" max="559" width="5.85546875" style="18" customWidth="1"/>
    <col min="560" max="560" width="9.140625" style="18" customWidth="1"/>
    <col min="561" max="561" width="6.7109375" style="18" customWidth="1"/>
    <col min="562" max="562" width="5.7109375" style="18" customWidth="1"/>
    <col min="563" max="563" width="6.28515625" style="18" customWidth="1"/>
    <col min="564" max="564" width="8.42578125" style="18" customWidth="1"/>
    <col min="565" max="565" width="7.5703125" style="18" customWidth="1"/>
    <col min="566" max="566" width="7.140625" style="18" customWidth="1"/>
    <col min="567" max="568" width="6" style="18" customWidth="1"/>
    <col min="569" max="569" width="7.85546875" style="18" customWidth="1"/>
    <col min="570" max="570" width="6.85546875" style="18" customWidth="1"/>
    <col min="571" max="571" width="6.42578125" style="18" customWidth="1"/>
    <col min="572" max="572" width="8.140625" style="18" customWidth="1"/>
    <col min="573" max="573" width="5.85546875" style="18" customWidth="1"/>
    <col min="574" max="574" width="6.42578125" style="18" customWidth="1"/>
    <col min="575" max="575" width="8.7109375" style="18" customWidth="1"/>
    <col min="576" max="576" width="6.42578125" style="18" customWidth="1"/>
    <col min="577" max="577" width="6.85546875" style="18" customWidth="1"/>
    <col min="578" max="578" width="8.140625" style="18" customWidth="1"/>
    <col min="579" max="579" width="7" style="18" customWidth="1"/>
    <col min="580" max="580" width="5.28515625" style="18" customWidth="1"/>
    <col min="581" max="581" width="9" style="18" customWidth="1"/>
    <col min="582" max="582" width="9.140625" style="18"/>
    <col min="583" max="583" width="5.28515625" style="18" customWidth="1"/>
    <col min="584" max="585" width="9.140625" style="18"/>
    <col min="586" max="586" width="5.42578125" style="18" customWidth="1"/>
    <col min="587" max="588" width="9.140625" style="18"/>
    <col min="589" max="589" width="8.140625" style="18" customWidth="1"/>
    <col min="590" max="590" width="8.28515625" style="18" customWidth="1"/>
    <col min="591" max="591" width="7.42578125" style="18" customWidth="1"/>
    <col min="592" max="768" width="9.140625" style="18"/>
    <col min="769" max="769" width="3.28515625" style="18" customWidth="1"/>
    <col min="770" max="770" width="5.140625" style="18" customWidth="1"/>
    <col min="771" max="771" width="9.5703125" style="18" customWidth="1"/>
    <col min="772" max="772" width="6" style="18" customWidth="1"/>
    <col min="773" max="773" width="3" style="18" customWidth="1"/>
    <col min="774" max="774" width="5.140625" style="18" customWidth="1"/>
    <col min="775" max="775" width="3.85546875" style="18" customWidth="1"/>
    <col min="776" max="776" width="5.85546875" style="18" customWidth="1"/>
    <col min="777" max="777" width="8.42578125" style="18" customWidth="1"/>
    <col min="778" max="778" width="6.85546875" style="18" customWidth="1"/>
    <col min="779" max="779" width="6.28515625" style="18" customWidth="1"/>
    <col min="780" max="781" width="7" style="18" customWidth="1"/>
    <col min="782" max="782" width="5.7109375" style="18" customWidth="1"/>
    <col min="783" max="783" width="9" style="18" customWidth="1"/>
    <col min="784" max="784" width="7.140625" style="18" customWidth="1"/>
    <col min="785" max="785" width="5.7109375" style="18" customWidth="1"/>
    <col min="786" max="786" width="7.140625" style="18" customWidth="1"/>
    <col min="787" max="787" width="7.85546875" style="18" customWidth="1"/>
    <col min="788" max="788" width="6.28515625" style="18" customWidth="1"/>
    <col min="789" max="789" width="7.5703125" style="18" customWidth="1"/>
    <col min="790" max="790" width="7.85546875" style="18" customWidth="1"/>
    <col min="791" max="791" width="5.28515625" style="18" customWidth="1"/>
    <col min="792" max="792" width="8.42578125" style="18" customWidth="1"/>
    <col min="793" max="793" width="7.85546875" style="18" customWidth="1"/>
    <col min="794" max="794" width="6" style="18" customWidth="1"/>
    <col min="795" max="795" width="8" style="18" customWidth="1"/>
    <col min="796" max="796" width="8.140625" style="18" customWidth="1"/>
    <col min="797" max="797" width="6" style="18" customWidth="1"/>
    <col min="798" max="798" width="7.140625" style="18" customWidth="1"/>
    <col min="799" max="799" width="6.85546875" style="18" customWidth="1"/>
    <col min="800" max="800" width="6.5703125" style="18" customWidth="1"/>
    <col min="801" max="801" width="9.5703125" style="18" customWidth="1"/>
    <col min="802" max="802" width="7.5703125" style="18" customWidth="1"/>
    <col min="803" max="803" width="5.7109375" style="18" customWidth="1"/>
    <col min="804" max="804" width="7.85546875" style="18" customWidth="1"/>
    <col min="805" max="805" width="6.7109375" style="18" customWidth="1"/>
    <col min="806" max="806" width="7.42578125" style="18" customWidth="1"/>
    <col min="807" max="807" width="8.28515625" style="18" customWidth="1"/>
    <col min="808" max="808" width="6.5703125" style="18" customWidth="1"/>
    <col min="809" max="809" width="5.7109375" style="18" customWidth="1"/>
    <col min="810" max="810" width="7.85546875" style="18" customWidth="1"/>
    <col min="811" max="811" width="6.42578125" style="18" customWidth="1"/>
    <col min="812" max="812" width="6.5703125" style="18" customWidth="1"/>
    <col min="813" max="813" width="6.85546875" style="18" customWidth="1"/>
    <col min="814" max="814" width="7" style="18" customWidth="1"/>
    <col min="815" max="815" width="5.85546875" style="18" customWidth="1"/>
    <col min="816" max="816" width="9.140625" style="18" customWidth="1"/>
    <col min="817" max="817" width="6.7109375" style="18" customWidth="1"/>
    <col min="818" max="818" width="5.7109375" style="18" customWidth="1"/>
    <col min="819" max="819" width="6.28515625" style="18" customWidth="1"/>
    <col min="820" max="820" width="8.42578125" style="18" customWidth="1"/>
    <col min="821" max="821" width="7.5703125" style="18" customWidth="1"/>
    <col min="822" max="822" width="7.140625" style="18" customWidth="1"/>
    <col min="823" max="824" width="6" style="18" customWidth="1"/>
    <col min="825" max="825" width="7.85546875" style="18" customWidth="1"/>
    <col min="826" max="826" width="6.85546875" style="18" customWidth="1"/>
    <col min="827" max="827" width="6.42578125" style="18" customWidth="1"/>
    <col min="828" max="828" width="8.140625" style="18" customWidth="1"/>
    <col min="829" max="829" width="5.85546875" style="18" customWidth="1"/>
    <col min="830" max="830" width="6.42578125" style="18" customWidth="1"/>
    <col min="831" max="831" width="8.7109375" style="18" customWidth="1"/>
    <col min="832" max="832" width="6.42578125" style="18" customWidth="1"/>
    <col min="833" max="833" width="6.85546875" style="18" customWidth="1"/>
    <col min="834" max="834" width="8.140625" style="18" customWidth="1"/>
    <col min="835" max="835" width="7" style="18" customWidth="1"/>
    <col min="836" max="836" width="5.28515625" style="18" customWidth="1"/>
    <col min="837" max="837" width="9" style="18" customWidth="1"/>
    <col min="838" max="838" width="9.140625" style="18"/>
    <col min="839" max="839" width="5.28515625" style="18" customWidth="1"/>
    <col min="840" max="841" width="9.140625" style="18"/>
    <col min="842" max="842" width="5.42578125" style="18" customWidth="1"/>
    <col min="843" max="844" width="9.140625" style="18"/>
    <col min="845" max="845" width="8.140625" style="18" customWidth="1"/>
    <col min="846" max="846" width="8.28515625" style="18" customWidth="1"/>
    <col min="847" max="847" width="7.42578125" style="18" customWidth="1"/>
    <col min="848" max="1024" width="9.140625" style="18"/>
    <col min="1025" max="1025" width="3.28515625" style="18" customWidth="1"/>
    <col min="1026" max="1026" width="5.140625" style="18" customWidth="1"/>
    <col min="1027" max="1027" width="9.5703125" style="18" customWidth="1"/>
    <col min="1028" max="1028" width="6" style="18" customWidth="1"/>
    <col min="1029" max="1029" width="3" style="18" customWidth="1"/>
    <col min="1030" max="1030" width="5.140625" style="18" customWidth="1"/>
    <col min="1031" max="1031" width="3.85546875" style="18" customWidth="1"/>
    <col min="1032" max="1032" width="5.85546875" style="18" customWidth="1"/>
    <col min="1033" max="1033" width="8.42578125" style="18" customWidth="1"/>
    <col min="1034" max="1034" width="6.85546875" style="18" customWidth="1"/>
    <col min="1035" max="1035" width="6.28515625" style="18" customWidth="1"/>
    <col min="1036" max="1037" width="7" style="18" customWidth="1"/>
    <col min="1038" max="1038" width="5.7109375" style="18" customWidth="1"/>
    <col min="1039" max="1039" width="9" style="18" customWidth="1"/>
    <col min="1040" max="1040" width="7.140625" style="18" customWidth="1"/>
    <col min="1041" max="1041" width="5.7109375" style="18" customWidth="1"/>
    <col min="1042" max="1042" width="7.140625" style="18" customWidth="1"/>
    <col min="1043" max="1043" width="7.85546875" style="18" customWidth="1"/>
    <col min="1044" max="1044" width="6.28515625" style="18" customWidth="1"/>
    <col min="1045" max="1045" width="7.5703125" style="18" customWidth="1"/>
    <col min="1046" max="1046" width="7.85546875" style="18" customWidth="1"/>
    <col min="1047" max="1047" width="5.28515625" style="18" customWidth="1"/>
    <col min="1048" max="1048" width="8.42578125" style="18" customWidth="1"/>
    <col min="1049" max="1049" width="7.85546875" style="18" customWidth="1"/>
    <col min="1050" max="1050" width="6" style="18" customWidth="1"/>
    <col min="1051" max="1051" width="8" style="18" customWidth="1"/>
    <col min="1052" max="1052" width="8.140625" style="18" customWidth="1"/>
    <col min="1053" max="1053" width="6" style="18" customWidth="1"/>
    <col min="1054" max="1054" width="7.140625" style="18" customWidth="1"/>
    <col min="1055" max="1055" width="6.85546875" style="18" customWidth="1"/>
    <col min="1056" max="1056" width="6.5703125" style="18" customWidth="1"/>
    <col min="1057" max="1057" width="9.5703125" style="18" customWidth="1"/>
    <col min="1058" max="1058" width="7.5703125" style="18" customWidth="1"/>
    <col min="1059" max="1059" width="5.7109375" style="18" customWidth="1"/>
    <col min="1060" max="1060" width="7.85546875" style="18" customWidth="1"/>
    <col min="1061" max="1061" width="6.7109375" style="18" customWidth="1"/>
    <col min="1062" max="1062" width="7.42578125" style="18" customWidth="1"/>
    <col min="1063" max="1063" width="8.28515625" style="18" customWidth="1"/>
    <col min="1064" max="1064" width="6.5703125" style="18" customWidth="1"/>
    <col min="1065" max="1065" width="5.7109375" style="18" customWidth="1"/>
    <col min="1066" max="1066" width="7.85546875" style="18" customWidth="1"/>
    <col min="1067" max="1067" width="6.42578125" style="18" customWidth="1"/>
    <col min="1068" max="1068" width="6.5703125" style="18" customWidth="1"/>
    <col min="1069" max="1069" width="6.85546875" style="18" customWidth="1"/>
    <col min="1070" max="1070" width="7" style="18" customWidth="1"/>
    <col min="1071" max="1071" width="5.85546875" style="18" customWidth="1"/>
    <col min="1072" max="1072" width="9.140625" style="18" customWidth="1"/>
    <col min="1073" max="1073" width="6.7109375" style="18" customWidth="1"/>
    <col min="1074" max="1074" width="5.7109375" style="18" customWidth="1"/>
    <col min="1075" max="1075" width="6.28515625" style="18" customWidth="1"/>
    <col min="1076" max="1076" width="8.42578125" style="18" customWidth="1"/>
    <col min="1077" max="1077" width="7.5703125" style="18" customWidth="1"/>
    <col min="1078" max="1078" width="7.140625" style="18" customWidth="1"/>
    <col min="1079" max="1080" width="6" style="18" customWidth="1"/>
    <col min="1081" max="1081" width="7.85546875" style="18" customWidth="1"/>
    <col min="1082" max="1082" width="6.85546875" style="18" customWidth="1"/>
    <col min="1083" max="1083" width="6.42578125" style="18" customWidth="1"/>
    <col min="1084" max="1084" width="8.140625" style="18" customWidth="1"/>
    <col min="1085" max="1085" width="5.85546875" style="18" customWidth="1"/>
    <col min="1086" max="1086" width="6.42578125" style="18" customWidth="1"/>
    <col min="1087" max="1087" width="8.7109375" style="18" customWidth="1"/>
    <col min="1088" max="1088" width="6.42578125" style="18" customWidth="1"/>
    <col min="1089" max="1089" width="6.85546875" style="18" customWidth="1"/>
    <col min="1090" max="1090" width="8.140625" style="18" customWidth="1"/>
    <col min="1091" max="1091" width="7" style="18" customWidth="1"/>
    <col min="1092" max="1092" width="5.28515625" style="18" customWidth="1"/>
    <col min="1093" max="1093" width="9" style="18" customWidth="1"/>
    <col min="1094" max="1094" width="9.140625" style="18"/>
    <col min="1095" max="1095" width="5.28515625" style="18" customWidth="1"/>
    <col min="1096" max="1097" width="9.140625" style="18"/>
    <col min="1098" max="1098" width="5.42578125" style="18" customWidth="1"/>
    <col min="1099" max="1100" width="9.140625" style="18"/>
    <col min="1101" max="1101" width="8.140625" style="18" customWidth="1"/>
    <col min="1102" max="1102" width="8.28515625" style="18" customWidth="1"/>
    <col min="1103" max="1103" width="7.42578125" style="18" customWidth="1"/>
    <col min="1104" max="1280" width="9.140625" style="18"/>
    <col min="1281" max="1281" width="3.28515625" style="18" customWidth="1"/>
    <col min="1282" max="1282" width="5.140625" style="18" customWidth="1"/>
    <col min="1283" max="1283" width="9.5703125" style="18" customWidth="1"/>
    <col min="1284" max="1284" width="6" style="18" customWidth="1"/>
    <col min="1285" max="1285" width="3" style="18" customWidth="1"/>
    <col min="1286" max="1286" width="5.140625" style="18" customWidth="1"/>
    <col min="1287" max="1287" width="3.85546875" style="18" customWidth="1"/>
    <col min="1288" max="1288" width="5.85546875" style="18" customWidth="1"/>
    <col min="1289" max="1289" width="8.42578125" style="18" customWidth="1"/>
    <col min="1290" max="1290" width="6.85546875" style="18" customWidth="1"/>
    <col min="1291" max="1291" width="6.28515625" style="18" customWidth="1"/>
    <col min="1292" max="1293" width="7" style="18" customWidth="1"/>
    <col min="1294" max="1294" width="5.7109375" style="18" customWidth="1"/>
    <col min="1295" max="1295" width="9" style="18" customWidth="1"/>
    <col min="1296" max="1296" width="7.140625" style="18" customWidth="1"/>
    <col min="1297" max="1297" width="5.7109375" style="18" customWidth="1"/>
    <col min="1298" max="1298" width="7.140625" style="18" customWidth="1"/>
    <col min="1299" max="1299" width="7.85546875" style="18" customWidth="1"/>
    <col min="1300" max="1300" width="6.28515625" style="18" customWidth="1"/>
    <col min="1301" max="1301" width="7.5703125" style="18" customWidth="1"/>
    <col min="1302" max="1302" width="7.85546875" style="18" customWidth="1"/>
    <col min="1303" max="1303" width="5.28515625" style="18" customWidth="1"/>
    <col min="1304" max="1304" width="8.42578125" style="18" customWidth="1"/>
    <col min="1305" max="1305" width="7.85546875" style="18" customWidth="1"/>
    <col min="1306" max="1306" width="6" style="18" customWidth="1"/>
    <col min="1307" max="1307" width="8" style="18" customWidth="1"/>
    <col min="1308" max="1308" width="8.140625" style="18" customWidth="1"/>
    <col min="1309" max="1309" width="6" style="18" customWidth="1"/>
    <col min="1310" max="1310" width="7.140625" style="18" customWidth="1"/>
    <col min="1311" max="1311" width="6.85546875" style="18" customWidth="1"/>
    <col min="1312" max="1312" width="6.5703125" style="18" customWidth="1"/>
    <col min="1313" max="1313" width="9.5703125" style="18" customWidth="1"/>
    <col min="1314" max="1314" width="7.5703125" style="18" customWidth="1"/>
    <col min="1315" max="1315" width="5.7109375" style="18" customWidth="1"/>
    <col min="1316" max="1316" width="7.85546875" style="18" customWidth="1"/>
    <col min="1317" max="1317" width="6.7109375" style="18" customWidth="1"/>
    <col min="1318" max="1318" width="7.42578125" style="18" customWidth="1"/>
    <col min="1319" max="1319" width="8.28515625" style="18" customWidth="1"/>
    <col min="1320" max="1320" width="6.5703125" style="18" customWidth="1"/>
    <col min="1321" max="1321" width="5.7109375" style="18" customWidth="1"/>
    <col min="1322" max="1322" width="7.85546875" style="18" customWidth="1"/>
    <col min="1323" max="1323" width="6.42578125" style="18" customWidth="1"/>
    <col min="1324" max="1324" width="6.5703125" style="18" customWidth="1"/>
    <col min="1325" max="1325" width="6.85546875" style="18" customWidth="1"/>
    <col min="1326" max="1326" width="7" style="18" customWidth="1"/>
    <col min="1327" max="1327" width="5.85546875" style="18" customWidth="1"/>
    <col min="1328" max="1328" width="9.140625" style="18" customWidth="1"/>
    <col min="1329" max="1329" width="6.7109375" style="18" customWidth="1"/>
    <col min="1330" max="1330" width="5.7109375" style="18" customWidth="1"/>
    <col min="1331" max="1331" width="6.28515625" style="18" customWidth="1"/>
    <col min="1332" max="1332" width="8.42578125" style="18" customWidth="1"/>
    <col min="1333" max="1333" width="7.5703125" style="18" customWidth="1"/>
    <col min="1334" max="1334" width="7.140625" style="18" customWidth="1"/>
    <col min="1335" max="1336" width="6" style="18" customWidth="1"/>
    <col min="1337" max="1337" width="7.85546875" style="18" customWidth="1"/>
    <col min="1338" max="1338" width="6.85546875" style="18" customWidth="1"/>
    <col min="1339" max="1339" width="6.42578125" style="18" customWidth="1"/>
    <col min="1340" max="1340" width="8.140625" style="18" customWidth="1"/>
    <col min="1341" max="1341" width="5.85546875" style="18" customWidth="1"/>
    <col min="1342" max="1342" width="6.42578125" style="18" customWidth="1"/>
    <col min="1343" max="1343" width="8.7109375" style="18" customWidth="1"/>
    <col min="1344" max="1344" width="6.42578125" style="18" customWidth="1"/>
    <col min="1345" max="1345" width="6.85546875" style="18" customWidth="1"/>
    <col min="1346" max="1346" width="8.140625" style="18" customWidth="1"/>
    <col min="1347" max="1347" width="7" style="18" customWidth="1"/>
    <col min="1348" max="1348" width="5.28515625" style="18" customWidth="1"/>
    <col min="1349" max="1349" width="9" style="18" customWidth="1"/>
    <col min="1350" max="1350" width="9.140625" style="18"/>
    <col min="1351" max="1351" width="5.28515625" style="18" customWidth="1"/>
    <col min="1352" max="1353" width="9.140625" style="18"/>
    <col min="1354" max="1354" width="5.42578125" style="18" customWidth="1"/>
    <col min="1355" max="1356" width="9.140625" style="18"/>
    <col min="1357" max="1357" width="8.140625" style="18" customWidth="1"/>
    <col min="1358" max="1358" width="8.28515625" style="18" customWidth="1"/>
    <col min="1359" max="1359" width="7.42578125" style="18" customWidth="1"/>
    <col min="1360" max="1536" width="9.140625" style="18"/>
    <col min="1537" max="1537" width="3.28515625" style="18" customWidth="1"/>
    <col min="1538" max="1538" width="5.140625" style="18" customWidth="1"/>
    <col min="1539" max="1539" width="9.5703125" style="18" customWidth="1"/>
    <col min="1540" max="1540" width="6" style="18" customWidth="1"/>
    <col min="1541" max="1541" width="3" style="18" customWidth="1"/>
    <col min="1542" max="1542" width="5.140625" style="18" customWidth="1"/>
    <col min="1543" max="1543" width="3.85546875" style="18" customWidth="1"/>
    <col min="1544" max="1544" width="5.85546875" style="18" customWidth="1"/>
    <col min="1545" max="1545" width="8.42578125" style="18" customWidth="1"/>
    <col min="1546" max="1546" width="6.85546875" style="18" customWidth="1"/>
    <col min="1547" max="1547" width="6.28515625" style="18" customWidth="1"/>
    <col min="1548" max="1549" width="7" style="18" customWidth="1"/>
    <col min="1550" max="1550" width="5.7109375" style="18" customWidth="1"/>
    <col min="1551" max="1551" width="9" style="18" customWidth="1"/>
    <col min="1552" max="1552" width="7.140625" style="18" customWidth="1"/>
    <col min="1553" max="1553" width="5.7109375" style="18" customWidth="1"/>
    <col min="1554" max="1554" width="7.140625" style="18" customWidth="1"/>
    <col min="1555" max="1555" width="7.85546875" style="18" customWidth="1"/>
    <col min="1556" max="1556" width="6.28515625" style="18" customWidth="1"/>
    <col min="1557" max="1557" width="7.5703125" style="18" customWidth="1"/>
    <col min="1558" max="1558" width="7.85546875" style="18" customWidth="1"/>
    <col min="1559" max="1559" width="5.28515625" style="18" customWidth="1"/>
    <col min="1560" max="1560" width="8.42578125" style="18" customWidth="1"/>
    <col min="1561" max="1561" width="7.85546875" style="18" customWidth="1"/>
    <col min="1562" max="1562" width="6" style="18" customWidth="1"/>
    <col min="1563" max="1563" width="8" style="18" customWidth="1"/>
    <col min="1564" max="1564" width="8.140625" style="18" customWidth="1"/>
    <col min="1565" max="1565" width="6" style="18" customWidth="1"/>
    <col min="1566" max="1566" width="7.140625" style="18" customWidth="1"/>
    <col min="1567" max="1567" width="6.85546875" style="18" customWidth="1"/>
    <col min="1568" max="1568" width="6.5703125" style="18" customWidth="1"/>
    <col min="1569" max="1569" width="9.5703125" style="18" customWidth="1"/>
    <col min="1570" max="1570" width="7.5703125" style="18" customWidth="1"/>
    <col min="1571" max="1571" width="5.7109375" style="18" customWidth="1"/>
    <col min="1572" max="1572" width="7.85546875" style="18" customWidth="1"/>
    <col min="1573" max="1573" width="6.7109375" style="18" customWidth="1"/>
    <col min="1574" max="1574" width="7.42578125" style="18" customWidth="1"/>
    <col min="1575" max="1575" width="8.28515625" style="18" customWidth="1"/>
    <col min="1576" max="1576" width="6.5703125" style="18" customWidth="1"/>
    <col min="1577" max="1577" width="5.7109375" style="18" customWidth="1"/>
    <col min="1578" max="1578" width="7.85546875" style="18" customWidth="1"/>
    <col min="1579" max="1579" width="6.42578125" style="18" customWidth="1"/>
    <col min="1580" max="1580" width="6.5703125" style="18" customWidth="1"/>
    <col min="1581" max="1581" width="6.85546875" style="18" customWidth="1"/>
    <col min="1582" max="1582" width="7" style="18" customWidth="1"/>
    <col min="1583" max="1583" width="5.85546875" style="18" customWidth="1"/>
    <col min="1584" max="1584" width="9.140625" style="18" customWidth="1"/>
    <col min="1585" max="1585" width="6.7109375" style="18" customWidth="1"/>
    <col min="1586" max="1586" width="5.7109375" style="18" customWidth="1"/>
    <col min="1587" max="1587" width="6.28515625" style="18" customWidth="1"/>
    <col min="1588" max="1588" width="8.42578125" style="18" customWidth="1"/>
    <col min="1589" max="1589" width="7.5703125" style="18" customWidth="1"/>
    <col min="1590" max="1590" width="7.140625" style="18" customWidth="1"/>
    <col min="1591" max="1592" width="6" style="18" customWidth="1"/>
    <col min="1593" max="1593" width="7.85546875" style="18" customWidth="1"/>
    <col min="1594" max="1594" width="6.85546875" style="18" customWidth="1"/>
    <col min="1595" max="1595" width="6.42578125" style="18" customWidth="1"/>
    <col min="1596" max="1596" width="8.140625" style="18" customWidth="1"/>
    <col min="1597" max="1597" width="5.85546875" style="18" customWidth="1"/>
    <col min="1598" max="1598" width="6.42578125" style="18" customWidth="1"/>
    <col min="1599" max="1599" width="8.7109375" style="18" customWidth="1"/>
    <col min="1600" max="1600" width="6.42578125" style="18" customWidth="1"/>
    <col min="1601" max="1601" width="6.85546875" style="18" customWidth="1"/>
    <col min="1602" max="1602" width="8.140625" style="18" customWidth="1"/>
    <col min="1603" max="1603" width="7" style="18" customWidth="1"/>
    <col min="1604" max="1604" width="5.28515625" style="18" customWidth="1"/>
    <col min="1605" max="1605" width="9" style="18" customWidth="1"/>
    <col min="1606" max="1606" width="9.140625" style="18"/>
    <col min="1607" max="1607" width="5.28515625" style="18" customWidth="1"/>
    <col min="1608" max="1609" width="9.140625" style="18"/>
    <col min="1610" max="1610" width="5.42578125" style="18" customWidth="1"/>
    <col min="1611" max="1612" width="9.140625" style="18"/>
    <col min="1613" max="1613" width="8.140625" style="18" customWidth="1"/>
    <col min="1614" max="1614" width="8.28515625" style="18" customWidth="1"/>
    <col min="1615" max="1615" width="7.42578125" style="18" customWidth="1"/>
    <col min="1616" max="1792" width="9.140625" style="18"/>
    <col min="1793" max="1793" width="3.28515625" style="18" customWidth="1"/>
    <col min="1794" max="1794" width="5.140625" style="18" customWidth="1"/>
    <col min="1795" max="1795" width="9.5703125" style="18" customWidth="1"/>
    <col min="1796" max="1796" width="6" style="18" customWidth="1"/>
    <col min="1797" max="1797" width="3" style="18" customWidth="1"/>
    <col min="1798" max="1798" width="5.140625" style="18" customWidth="1"/>
    <col min="1799" max="1799" width="3.85546875" style="18" customWidth="1"/>
    <col min="1800" max="1800" width="5.85546875" style="18" customWidth="1"/>
    <col min="1801" max="1801" width="8.42578125" style="18" customWidth="1"/>
    <col min="1802" max="1802" width="6.85546875" style="18" customWidth="1"/>
    <col min="1803" max="1803" width="6.28515625" style="18" customWidth="1"/>
    <col min="1804" max="1805" width="7" style="18" customWidth="1"/>
    <col min="1806" max="1806" width="5.7109375" style="18" customWidth="1"/>
    <col min="1807" max="1807" width="9" style="18" customWidth="1"/>
    <col min="1808" max="1808" width="7.140625" style="18" customWidth="1"/>
    <col min="1809" max="1809" width="5.7109375" style="18" customWidth="1"/>
    <col min="1810" max="1810" width="7.140625" style="18" customWidth="1"/>
    <col min="1811" max="1811" width="7.85546875" style="18" customWidth="1"/>
    <col min="1812" max="1812" width="6.28515625" style="18" customWidth="1"/>
    <col min="1813" max="1813" width="7.5703125" style="18" customWidth="1"/>
    <col min="1814" max="1814" width="7.85546875" style="18" customWidth="1"/>
    <col min="1815" max="1815" width="5.28515625" style="18" customWidth="1"/>
    <col min="1816" max="1816" width="8.42578125" style="18" customWidth="1"/>
    <col min="1817" max="1817" width="7.85546875" style="18" customWidth="1"/>
    <col min="1818" max="1818" width="6" style="18" customWidth="1"/>
    <col min="1819" max="1819" width="8" style="18" customWidth="1"/>
    <col min="1820" max="1820" width="8.140625" style="18" customWidth="1"/>
    <col min="1821" max="1821" width="6" style="18" customWidth="1"/>
    <col min="1822" max="1822" width="7.140625" style="18" customWidth="1"/>
    <col min="1823" max="1823" width="6.85546875" style="18" customWidth="1"/>
    <col min="1824" max="1824" width="6.5703125" style="18" customWidth="1"/>
    <col min="1825" max="1825" width="9.5703125" style="18" customWidth="1"/>
    <col min="1826" max="1826" width="7.5703125" style="18" customWidth="1"/>
    <col min="1827" max="1827" width="5.7109375" style="18" customWidth="1"/>
    <col min="1828" max="1828" width="7.85546875" style="18" customWidth="1"/>
    <col min="1829" max="1829" width="6.7109375" style="18" customWidth="1"/>
    <col min="1830" max="1830" width="7.42578125" style="18" customWidth="1"/>
    <col min="1831" max="1831" width="8.28515625" style="18" customWidth="1"/>
    <col min="1832" max="1832" width="6.5703125" style="18" customWidth="1"/>
    <col min="1833" max="1833" width="5.7109375" style="18" customWidth="1"/>
    <col min="1834" max="1834" width="7.85546875" style="18" customWidth="1"/>
    <col min="1835" max="1835" width="6.42578125" style="18" customWidth="1"/>
    <col min="1836" max="1836" width="6.5703125" style="18" customWidth="1"/>
    <col min="1837" max="1837" width="6.85546875" style="18" customWidth="1"/>
    <col min="1838" max="1838" width="7" style="18" customWidth="1"/>
    <col min="1839" max="1839" width="5.85546875" style="18" customWidth="1"/>
    <col min="1840" max="1840" width="9.140625" style="18" customWidth="1"/>
    <col min="1841" max="1841" width="6.7109375" style="18" customWidth="1"/>
    <col min="1842" max="1842" width="5.7109375" style="18" customWidth="1"/>
    <col min="1843" max="1843" width="6.28515625" style="18" customWidth="1"/>
    <col min="1844" max="1844" width="8.42578125" style="18" customWidth="1"/>
    <col min="1845" max="1845" width="7.5703125" style="18" customWidth="1"/>
    <col min="1846" max="1846" width="7.140625" style="18" customWidth="1"/>
    <col min="1847" max="1848" width="6" style="18" customWidth="1"/>
    <col min="1849" max="1849" width="7.85546875" style="18" customWidth="1"/>
    <col min="1850" max="1850" width="6.85546875" style="18" customWidth="1"/>
    <col min="1851" max="1851" width="6.42578125" style="18" customWidth="1"/>
    <col min="1852" max="1852" width="8.140625" style="18" customWidth="1"/>
    <col min="1853" max="1853" width="5.85546875" style="18" customWidth="1"/>
    <col min="1854" max="1854" width="6.42578125" style="18" customWidth="1"/>
    <col min="1855" max="1855" width="8.7109375" style="18" customWidth="1"/>
    <col min="1856" max="1856" width="6.42578125" style="18" customWidth="1"/>
    <col min="1857" max="1857" width="6.85546875" style="18" customWidth="1"/>
    <col min="1858" max="1858" width="8.140625" style="18" customWidth="1"/>
    <col min="1859" max="1859" width="7" style="18" customWidth="1"/>
    <col min="1860" max="1860" width="5.28515625" style="18" customWidth="1"/>
    <col min="1861" max="1861" width="9" style="18" customWidth="1"/>
    <col min="1862" max="1862" width="9.140625" style="18"/>
    <col min="1863" max="1863" width="5.28515625" style="18" customWidth="1"/>
    <col min="1864" max="1865" width="9.140625" style="18"/>
    <col min="1866" max="1866" width="5.42578125" style="18" customWidth="1"/>
    <col min="1867" max="1868" width="9.140625" style="18"/>
    <col min="1869" max="1869" width="8.140625" style="18" customWidth="1"/>
    <col min="1870" max="1870" width="8.28515625" style="18" customWidth="1"/>
    <col min="1871" max="1871" width="7.42578125" style="18" customWidth="1"/>
    <col min="1872" max="2048" width="9.140625" style="18"/>
    <col min="2049" max="2049" width="3.28515625" style="18" customWidth="1"/>
    <col min="2050" max="2050" width="5.140625" style="18" customWidth="1"/>
    <col min="2051" max="2051" width="9.5703125" style="18" customWidth="1"/>
    <col min="2052" max="2052" width="6" style="18" customWidth="1"/>
    <col min="2053" max="2053" width="3" style="18" customWidth="1"/>
    <col min="2054" max="2054" width="5.140625" style="18" customWidth="1"/>
    <col min="2055" max="2055" width="3.85546875" style="18" customWidth="1"/>
    <col min="2056" max="2056" width="5.85546875" style="18" customWidth="1"/>
    <col min="2057" max="2057" width="8.42578125" style="18" customWidth="1"/>
    <col min="2058" max="2058" width="6.85546875" style="18" customWidth="1"/>
    <col min="2059" max="2059" width="6.28515625" style="18" customWidth="1"/>
    <col min="2060" max="2061" width="7" style="18" customWidth="1"/>
    <col min="2062" max="2062" width="5.7109375" style="18" customWidth="1"/>
    <col min="2063" max="2063" width="9" style="18" customWidth="1"/>
    <col min="2064" max="2064" width="7.140625" style="18" customWidth="1"/>
    <col min="2065" max="2065" width="5.7109375" style="18" customWidth="1"/>
    <col min="2066" max="2066" width="7.140625" style="18" customWidth="1"/>
    <col min="2067" max="2067" width="7.85546875" style="18" customWidth="1"/>
    <col min="2068" max="2068" width="6.28515625" style="18" customWidth="1"/>
    <col min="2069" max="2069" width="7.5703125" style="18" customWidth="1"/>
    <col min="2070" max="2070" width="7.85546875" style="18" customWidth="1"/>
    <col min="2071" max="2071" width="5.28515625" style="18" customWidth="1"/>
    <col min="2072" max="2072" width="8.42578125" style="18" customWidth="1"/>
    <col min="2073" max="2073" width="7.85546875" style="18" customWidth="1"/>
    <col min="2074" max="2074" width="6" style="18" customWidth="1"/>
    <col min="2075" max="2075" width="8" style="18" customWidth="1"/>
    <col min="2076" max="2076" width="8.140625" style="18" customWidth="1"/>
    <col min="2077" max="2077" width="6" style="18" customWidth="1"/>
    <col min="2078" max="2078" width="7.140625" style="18" customWidth="1"/>
    <col min="2079" max="2079" width="6.85546875" style="18" customWidth="1"/>
    <col min="2080" max="2080" width="6.5703125" style="18" customWidth="1"/>
    <col min="2081" max="2081" width="9.5703125" style="18" customWidth="1"/>
    <col min="2082" max="2082" width="7.5703125" style="18" customWidth="1"/>
    <col min="2083" max="2083" width="5.7109375" style="18" customWidth="1"/>
    <col min="2084" max="2084" width="7.85546875" style="18" customWidth="1"/>
    <col min="2085" max="2085" width="6.7109375" style="18" customWidth="1"/>
    <col min="2086" max="2086" width="7.42578125" style="18" customWidth="1"/>
    <col min="2087" max="2087" width="8.28515625" style="18" customWidth="1"/>
    <col min="2088" max="2088" width="6.5703125" style="18" customWidth="1"/>
    <col min="2089" max="2089" width="5.7109375" style="18" customWidth="1"/>
    <col min="2090" max="2090" width="7.85546875" style="18" customWidth="1"/>
    <col min="2091" max="2091" width="6.42578125" style="18" customWidth="1"/>
    <col min="2092" max="2092" width="6.5703125" style="18" customWidth="1"/>
    <col min="2093" max="2093" width="6.85546875" style="18" customWidth="1"/>
    <col min="2094" max="2094" width="7" style="18" customWidth="1"/>
    <col min="2095" max="2095" width="5.85546875" style="18" customWidth="1"/>
    <col min="2096" max="2096" width="9.140625" style="18" customWidth="1"/>
    <col min="2097" max="2097" width="6.7109375" style="18" customWidth="1"/>
    <col min="2098" max="2098" width="5.7109375" style="18" customWidth="1"/>
    <col min="2099" max="2099" width="6.28515625" style="18" customWidth="1"/>
    <col min="2100" max="2100" width="8.42578125" style="18" customWidth="1"/>
    <col min="2101" max="2101" width="7.5703125" style="18" customWidth="1"/>
    <col min="2102" max="2102" width="7.140625" style="18" customWidth="1"/>
    <col min="2103" max="2104" width="6" style="18" customWidth="1"/>
    <col min="2105" max="2105" width="7.85546875" style="18" customWidth="1"/>
    <col min="2106" max="2106" width="6.85546875" style="18" customWidth="1"/>
    <col min="2107" max="2107" width="6.42578125" style="18" customWidth="1"/>
    <col min="2108" max="2108" width="8.140625" style="18" customWidth="1"/>
    <col min="2109" max="2109" width="5.85546875" style="18" customWidth="1"/>
    <col min="2110" max="2110" width="6.42578125" style="18" customWidth="1"/>
    <col min="2111" max="2111" width="8.7109375" style="18" customWidth="1"/>
    <col min="2112" max="2112" width="6.42578125" style="18" customWidth="1"/>
    <col min="2113" max="2113" width="6.85546875" style="18" customWidth="1"/>
    <col min="2114" max="2114" width="8.140625" style="18" customWidth="1"/>
    <col min="2115" max="2115" width="7" style="18" customWidth="1"/>
    <col min="2116" max="2116" width="5.28515625" style="18" customWidth="1"/>
    <col min="2117" max="2117" width="9" style="18" customWidth="1"/>
    <col min="2118" max="2118" width="9.140625" style="18"/>
    <col min="2119" max="2119" width="5.28515625" style="18" customWidth="1"/>
    <col min="2120" max="2121" width="9.140625" style="18"/>
    <col min="2122" max="2122" width="5.42578125" style="18" customWidth="1"/>
    <col min="2123" max="2124" width="9.140625" style="18"/>
    <col min="2125" max="2125" width="8.140625" style="18" customWidth="1"/>
    <col min="2126" max="2126" width="8.28515625" style="18" customWidth="1"/>
    <col min="2127" max="2127" width="7.42578125" style="18" customWidth="1"/>
    <col min="2128" max="2304" width="9.140625" style="18"/>
    <col min="2305" max="2305" width="3.28515625" style="18" customWidth="1"/>
    <col min="2306" max="2306" width="5.140625" style="18" customWidth="1"/>
    <col min="2307" max="2307" width="9.5703125" style="18" customWidth="1"/>
    <col min="2308" max="2308" width="6" style="18" customWidth="1"/>
    <col min="2309" max="2309" width="3" style="18" customWidth="1"/>
    <col min="2310" max="2310" width="5.140625" style="18" customWidth="1"/>
    <col min="2311" max="2311" width="3.85546875" style="18" customWidth="1"/>
    <col min="2312" max="2312" width="5.85546875" style="18" customWidth="1"/>
    <col min="2313" max="2313" width="8.42578125" style="18" customWidth="1"/>
    <col min="2314" max="2314" width="6.85546875" style="18" customWidth="1"/>
    <col min="2315" max="2315" width="6.28515625" style="18" customWidth="1"/>
    <col min="2316" max="2317" width="7" style="18" customWidth="1"/>
    <col min="2318" max="2318" width="5.7109375" style="18" customWidth="1"/>
    <col min="2319" max="2319" width="9" style="18" customWidth="1"/>
    <col min="2320" max="2320" width="7.140625" style="18" customWidth="1"/>
    <col min="2321" max="2321" width="5.7109375" style="18" customWidth="1"/>
    <col min="2322" max="2322" width="7.140625" style="18" customWidth="1"/>
    <col min="2323" max="2323" width="7.85546875" style="18" customWidth="1"/>
    <col min="2324" max="2324" width="6.28515625" style="18" customWidth="1"/>
    <col min="2325" max="2325" width="7.5703125" style="18" customWidth="1"/>
    <col min="2326" max="2326" width="7.85546875" style="18" customWidth="1"/>
    <col min="2327" max="2327" width="5.28515625" style="18" customWidth="1"/>
    <col min="2328" max="2328" width="8.42578125" style="18" customWidth="1"/>
    <col min="2329" max="2329" width="7.85546875" style="18" customWidth="1"/>
    <col min="2330" max="2330" width="6" style="18" customWidth="1"/>
    <col min="2331" max="2331" width="8" style="18" customWidth="1"/>
    <col min="2332" max="2332" width="8.140625" style="18" customWidth="1"/>
    <col min="2333" max="2333" width="6" style="18" customWidth="1"/>
    <col min="2334" max="2334" width="7.140625" style="18" customWidth="1"/>
    <col min="2335" max="2335" width="6.85546875" style="18" customWidth="1"/>
    <col min="2336" max="2336" width="6.5703125" style="18" customWidth="1"/>
    <col min="2337" max="2337" width="9.5703125" style="18" customWidth="1"/>
    <col min="2338" max="2338" width="7.5703125" style="18" customWidth="1"/>
    <col min="2339" max="2339" width="5.7109375" style="18" customWidth="1"/>
    <col min="2340" max="2340" width="7.85546875" style="18" customWidth="1"/>
    <col min="2341" max="2341" width="6.7109375" style="18" customWidth="1"/>
    <col min="2342" max="2342" width="7.42578125" style="18" customWidth="1"/>
    <col min="2343" max="2343" width="8.28515625" style="18" customWidth="1"/>
    <col min="2344" max="2344" width="6.5703125" style="18" customWidth="1"/>
    <col min="2345" max="2345" width="5.7109375" style="18" customWidth="1"/>
    <col min="2346" max="2346" width="7.85546875" style="18" customWidth="1"/>
    <col min="2347" max="2347" width="6.42578125" style="18" customWidth="1"/>
    <col min="2348" max="2348" width="6.5703125" style="18" customWidth="1"/>
    <col min="2349" max="2349" width="6.85546875" style="18" customWidth="1"/>
    <col min="2350" max="2350" width="7" style="18" customWidth="1"/>
    <col min="2351" max="2351" width="5.85546875" style="18" customWidth="1"/>
    <col min="2352" max="2352" width="9.140625" style="18" customWidth="1"/>
    <col min="2353" max="2353" width="6.7109375" style="18" customWidth="1"/>
    <col min="2354" max="2354" width="5.7109375" style="18" customWidth="1"/>
    <col min="2355" max="2355" width="6.28515625" style="18" customWidth="1"/>
    <col min="2356" max="2356" width="8.42578125" style="18" customWidth="1"/>
    <col min="2357" max="2357" width="7.5703125" style="18" customWidth="1"/>
    <col min="2358" max="2358" width="7.140625" style="18" customWidth="1"/>
    <col min="2359" max="2360" width="6" style="18" customWidth="1"/>
    <col min="2361" max="2361" width="7.85546875" style="18" customWidth="1"/>
    <col min="2362" max="2362" width="6.85546875" style="18" customWidth="1"/>
    <col min="2363" max="2363" width="6.42578125" style="18" customWidth="1"/>
    <col min="2364" max="2364" width="8.140625" style="18" customWidth="1"/>
    <col min="2365" max="2365" width="5.85546875" style="18" customWidth="1"/>
    <col min="2366" max="2366" width="6.42578125" style="18" customWidth="1"/>
    <col min="2367" max="2367" width="8.7109375" style="18" customWidth="1"/>
    <col min="2368" max="2368" width="6.42578125" style="18" customWidth="1"/>
    <col min="2369" max="2369" width="6.85546875" style="18" customWidth="1"/>
    <col min="2370" max="2370" width="8.140625" style="18" customWidth="1"/>
    <col min="2371" max="2371" width="7" style="18" customWidth="1"/>
    <col min="2372" max="2372" width="5.28515625" style="18" customWidth="1"/>
    <col min="2373" max="2373" width="9" style="18" customWidth="1"/>
    <col min="2374" max="2374" width="9.140625" style="18"/>
    <col min="2375" max="2375" width="5.28515625" style="18" customWidth="1"/>
    <col min="2376" max="2377" width="9.140625" style="18"/>
    <col min="2378" max="2378" width="5.42578125" style="18" customWidth="1"/>
    <col min="2379" max="2380" width="9.140625" style="18"/>
    <col min="2381" max="2381" width="8.140625" style="18" customWidth="1"/>
    <col min="2382" max="2382" width="8.28515625" style="18" customWidth="1"/>
    <col min="2383" max="2383" width="7.42578125" style="18" customWidth="1"/>
    <col min="2384" max="2560" width="9.140625" style="18"/>
    <col min="2561" max="2561" width="3.28515625" style="18" customWidth="1"/>
    <col min="2562" max="2562" width="5.140625" style="18" customWidth="1"/>
    <col min="2563" max="2563" width="9.5703125" style="18" customWidth="1"/>
    <col min="2564" max="2564" width="6" style="18" customWidth="1"/>
    <col min="2565" max="2565" width="3" style="18" customWidth="1"/>
    <col min="2566" max="2566" width="5.140625" style="18" customWidth="1"/>
    <col min="2567" max="2567" width="3.85546875" style="18" customWidth="1"/>
    <col min="2568" max="2568" width="5.85546875" style="18" customWidth="1"/>
    <col min="2569" max="2569" width="8.42578125" style="18" customWidth="1"/>
    <col min="2570" max="2570" width="6.85546875" style="18" customWidth="1"/>
    <col min="2571" max="2571" width="6.28515625" style="18" customWidth="1"/>
    <col min="2572" max="2573" width="7" style="18" customWidth="1"/>
    <col min="2574" max="2574" width="5.7109375" style="18" customWidth="1"/>
    <col min="2575" max="2575" width="9" style="18" customWidth="1"/>
    <col min="2576" max="2576" width="7.140625" style="18" customWidth="1"/>
    <col min="2577" max="2577" width="5.7109375" style="18" customWidth="1"/>
    <col min="2578" max="2578" width="7.140625" style="18" customWidth="1"/>
    <col min="2579" max="2579" width="7.85546875" style="18" customWidth="1"/>
    <col min="2580" max="2580" width="6.28515625" style="18" customWidth="1"/>
    <col min="2581" max="2581" width="7.5703125" style="18" customWidth="1"/>
    <col min="2582" max="2582" width="7.85546875" style="18" customWidth="1"/>
    <col min="2583" max="2583" width="5.28515625" style="18" customWidth="1"/>
    <col min="2584" max="2584" width="8.42578125" style="18" customWidth="1"/>
    <col min="2585" max="2585" width="7.85546875" style="18" customWidth="1"/>
    <col min="2586" max="2586" width="6" style="18" customWidth="1"/>
    <col min="2587" max="2587" width="8" style="18" customWidth="1"/>
    <col min="2588" max="2588" width="8.140625" style="18" customWidth="1"/>
    <col min="2589" max="2589" width="6" style="18" customWidth="1"/>
    <col min="2590" max="2590" width="7.140625" style="18" customWidth="1"/>
    <col min="2591" max="2591" width="6.85546875" style="18" customWidth="1"/>
    <col min="2592" max="2592" width="6.5703125" style="18" customWidth="1"/>
    <col min="2593" max="2593" width="9.5703125" style="18" customWidth="1"/>
    <col min="2594" max="2594" width="7.5703125" style="18" customWidth="1"/>
    <col min="2595" max="2595" width="5.7109375" style="18" customWidth="1"/>
    <col min="2596" max="2596" width="7.85546875" style="18" customWidth="1"/>
    <col min="2597" max="2597" width="6.7109375" style="18" customWidth="1"/>
    <col min="2598" max="2598" width="7.42578125" style="18" customWidth="1"/>
    <col min="2599" max="2599" width="8.28515625" style="18" customWidth="1"/>
    <col min="2600" max="2600" width="6.5703125" style="18" customWidth="1"/>
    <col min="2601" max="2601" width="5.7109375" style="18" customWidth="1"/>
    <col min="2602" max="2602" width="7.85546875" style="18" customWidth="1"/>
    <col min="2603" max="2603" width="6.42578125" style="18" customWidth="1"/>
    <col min="2604" max="2604" width="6.5703125" style="18" customWidth="1"/>
    <col min="2605" max="2605" width="6.85546875" style="18" customWidth="1"/>
    <col min="2606" max="2606" width="7" style="18" customWidth="1"/>
    <col min="2607" max="2607" width="5.85546875" style="18" customWidth="1"/>
    <col min="2608" max="2608" width="9.140625" style="18" customWidth="1"/>
    <col min="2609" max="2609" width="6.7109375" style="18" customWidth="1"/>
    <col min="2610" max="2610" width="5.7109375" style="18" customWidth="1"/>
    <col min="2611" max="2611" width="6.28515625" style="18" customWidth="1"/>
    <col min="2612" max="2612" width="8.42578125" style="18" customWidth="1"/>
    <col min="2613" max="2613" width="7.5703125" style="18" customWidth="1"/>
    <col min="2614" max="2614" width="7.140625" style="18" customWidth="1"/>
    <col min="2615" max="2616" width="6" style="18" customWidth="1"/>
    <col min="2617" max="2617" width="7.85546875" style="18" customWidth="1"/>
    <col min="2618" max="2618" width="6.85546875" style="18" customWidth="1"/>
    <col min="2619" max="2619" width="6.42578125" style="18" customWidth="1"/>
    <col min="2620" max="2620" width="8.140625" style="18" customWidth="1"/>
    <col min="2621" max="2621" width="5.85546875" style="18" customWidth="1"/>
    <col min="2622" max="2622" width="6.42578125" style="18" customWidth="1"/>
    <col min="2623" max="2623" width="8.7109375" style="18" customWidth="1"/>
    <col min="2624" max="2624" width="6.42578125" style="18" customWidth="1"/>
    <col min="2625" max="2625" width="6.85546875" style="18" customWidth="1"/>
    <col min="2626" max="2626" width="8.140625" style="18" customWidth="1"/>
    <col min="2627" max="2627" width="7" style="18" customWidth="1"/>
    <col min="2628" max="2628" width="5.28515625" style="18" customWidth="1"/>
    <col min="2629" max="2629" width="9" style="18" customWidth="1"/>
    <col min="2630" max="2630" width="9.140625" style="18"/>
    <col min="2631" max="2631" width="5.28515625" style="18" customWidth="1"/>
    <col min="2632" max="2633" width="9.140625" style="18"/>
    <col min="2634" max="2634" width="5.42578125" style="18" customWidth="1"/>
    <col min="2635" max="2636" width="9.140625" style="18"/>
    <col min="2637" max="2637" width="8.140625" style="18" customWidth="1"/>
    <col min="2638" max="2638" width="8.28515625" style="18" customWidth="1"/>
    <col min="2639" max="2639" width="7.42578125" style="18" customWidth="1"/>
    <col min="2640" max="2816" width="9.140625" style="18"/>
    <col min="2817" max="2817" width="3.28515625" style="18" customWidth="1"/>
    <col min="2818" max="2818" width="5.140625" style="18" customWidth="1"/>
    <col min="2819" max="2819" width="9.5703125" style="18" customWidth="1"/>
    <col min="2820" max="2820" width="6" style="18" customWidth="1"/>
    <col min="2821" max="2821" width="3" style="18" customWidth="1"/>
    <col min="2822" max="2822" width="5.140625" style="18" customWidth="1"/>
    <col min="2823" max="2823" width="3.85546875" style="18" customWidth="1"/>
    <col min="2824" max="2824" width="5.85546875" style="18" customWidth="1"/>
    <col min="2825" max="2825" width="8.42578125" style="18" customWidth="1"/>
    <col min="2826" max="2826" width="6.85546875" style="18" customWidth="1"/>
    <col min="2827" max="2827" width="6.28515625" style="18" customWidth="1"/>
    <col min="2828" max="2829" width="7" style="18" customWidth="1"/>
    <col min="2830" max="2830" width="5.7109375" style="18" customWidth="1"/>
    <col min="2831" max="2831" width="9" style="18" customWidth="1"/>
    <col min="2832" max="2832" width="7.140625" style="18" customWidth="1"/>
    <col min="2833" max="2833" width="5.7109375" style="18" customWidth="1"/>
    <col min="2834" max="2834" width="7.140625" style="18" customWidth="1"/>
    <col min="2835" max="2835" width="7.85546875" style="18" customWidth="1"/>
    <col min="2836" max="2836" width="6.28515625" style="18" customWidth="1"/>
    <col min="2837" max="2837" width="7.5703125" style="18" customWidth="1"/>
    <col min="2838" max="2838" width="7.85546875" style="18" customWidth="1"/>
    <col min="2839" max="2839" width="5.28515625" style="18" customWidth="1"/>
    <col min="2840" max="2840" width="8.42578125" style="18" customWidth="1"/>
    <col min="2841" max="2841" width="7.85546875" style="18" customWidth="1"/>
    <col min="2842" max="2842" width="6" style="18" customWidth="1"/>
    <col min="2843" max="2843" width="8" style="18" customWidth="1"/>
    <col min="2844" max="2844" width="8.140625" style="18" customWidth="1"/>
    <col min="2845" max="2845" width="6" style="18" customWidth="1"/>
    <col min="2846" max="2846" width="7.140625" style="18" customWidth="1"/>
    <col min="2847" max="2847" width="6.85546875" style="18" customWidth="1"/>
    <col min="2848" max="2848" width="6.5703125" style="18" customWidth="1"/>
    <col min="2849" max="2849" width="9.5703125" style="18" customWidth="1"/>
    <col min="2850" max="2850" width="7.5703125" style="18" customWidth="1"/>
    <col min="2851" max="2851" width="5.7109375" style="18" customWidth="1"/>
    <col min="2852" max="2852" width="7.85546875" style="18" customWidth="1"/>
    <col min="2853" max="2853" width="6.7109375" style="18" customWidth="1"/>
    <col min="2854" max="2854" width="7.42578125" style="18" customWidth="1"/>
    <col min="2855" max="2855" width="8.28515625" style="18" customWidth="1"/>
    <col min="2856" max="2856" width="6.5703125" style="18" customWidth="1"/>
    <col min="2857" max="2857" width="5.7109375" style="18" customWidth="1"/>
    <col min="2858" max="2858" width="7.85546875" style="18" customWidth="1"/>
    <col min="2859" max="2859" width="6.42578125" style="18" customWidth="1"/>
    <col min="2860" max="2860" width="6.5703125" style="18" customWidth="1"/>
    <col min="2861" max="2861" width="6.85546875" style="18" customWidth="1"/>
    <col min="2862" max="2862" width="7" style="18" customWidth="1"/>
    <col min="2863" max="2863" width="5.85546875" style="18" customWidth="1"/>
    <col min="2864" max="2864" width="9.140625" style="18" customWidth="1"/>
    <col min="2865" max="2865" width="6.7109375" style="18" customWidth="1"/>
    <col min="2866" max="2866" width="5.7109375" style="18" customWidth="1"/>
    <col min="2867" max="2867" width="6.28515625" style="18" customWidth="1"/>
    <col min="2868" max="2868" width="8.42578125" style="18" customWidth="1"/>
    <col min="2869" max="2869" width="7.5703125" style="18" customWidth="1"/>
    <col min="2870" max="2870" width="7.140625" style="18" customWidth="1"/>
    <col min="2871" max="2872" width="6" style="18" customWidth="1"/>
    <col min="2873" max="2873" width="7.85546875" style="18" customWidth="1"/>
    <col min="2874" max="2874" width="6.85546875" style="18" customWidth="1"/>
    <col min="2875" max="2875" width="6.42578125" style="18" customWidth="1"/>
    <col min="2876" max="2876" width="8.140625" style="18" customWidth="1"/>
    <col min="2877" max="2877" width="5.85546875" style="18" customWidth="1"/>
    <col min="2878" max="2878" width="6.42578125" style="18" customWidth="1"/>
    <col min="2879" max="2879" width="8.7109375" style="18" customWidth="1"/>
    <col min="2880" max="2880" width="6.42578125" style="18" customWidth="1"/>
    <col min="2881" max="2881" width="6.85546875" style="18" customWidth="1"/>
    <col min="2882" max="2882" width="8.140625" style="18" customWidth="1"/>
    <col min="2883" max="2883" width="7" style="18" customWidth="1"/>
    <col min="2884" max="2884" width="5.28515625" style="18" customWidth="1"/>
    <col min="2885" max="2885" width="9" style="18" customWidth="1"/>
    <col min="2886" max="2886" width="9.140625" style="18"/>
    <col min="2887" max="2887" width="5.28515625" style="18" customWidth="1"/>
    <col min="2888" max="2889" width="9.140625" style="18"/>
    <col min="2890" max="2890" width="5.42578125" style="18" customWidth="1"/>
    <col min="2891" max="2892" width="9.140625" style="18"/>
    <col min="2893" max="2893" width="8.140625" style="18" customWidth="1"/>
    <col min="2894" max="2894" width="8.28515625" style="18" customWidth="1"/>
    <col min="2895" max="2895" width="7.42578125" style="18" customWidth="1"/>
    <col min="2896" max="3072" width="9.140625" style="18"/>
    <col min="3073" max="3073" width="3.28515625" style="18" customWidth="1"/>
    <col min="3074" max="3074" width="5.140625" style="18" customWidth="1"/>
    <col min="3075" max="3075" width="9.5703125" style="18" customWidth="1"/>
    <col min="3076" max="3076" width="6" style="18" customWidth="1"/>
    <col min="3077" max="3077" width="3" style="18" customWidth="1"/>
    <col min="3078" max="3078" width="5.140625" style="18" customWidth="1"/>
    <col min="3079" max="3079" width="3.85546875" style="18" customWidth="1"/>
    <col min="3080" max="3080" width="5.85546875" style="18" customWidth="1"/>
    <col min="3081" max="3081" width="8.42578125" style="18" customWidth="1"/>
    <col min="3082" max="3082" width="6.85546875" style="18" customWidth="1"/>
    <col min="3083" max="3083" width="6.28515625" style="18" customWidth="1"/>
    <col min="3084" max="3085" width="7" style="18" customWidth="1"/>
    <col min="3086" max="3086" width="5.7109375" style="18" customWidth="1"/>
    <col min="3087" max="3087" width="9" style="18" customWidth="1"/>
    <col min="3088" max="3088" width="7.140625" style="18" customWidth="1"/>
    <col min="3089" max="3089" width="5.7109375" style="18" customWidth="1"/>
    <col min="3090" max="3090" width="7.140625" style="18" customWidth="1"/>
    <col min="3091" max="3091" width="7.85546875" style="18" customWidth="1"/>
    <col min="3092" max="3092" width="6.28515625" style="18" customWidth="1"/>
    <col min="3093" max="3093" width="7.5703125" style="18" customWidth="1"/>
    <col min="3094" max="3094" width="7.85546875" style="18" customWidth="1"/>
    <col min="3095" max="3095" width="5.28515625" style="18" customWidth="1"/>
    <col min="3096" max="3096" width="8.42578125" style="18" customWidth="1"/>
    <col min="3097" max="3097" width="7.85546875" style="18" customWidth="1"/>
    <col min="3098" max="3098" width="6" style="18" customWidth="1"/>
    <col min="3099" max="3099" width="8" style="18" customWidth="1"/>
    <col min="3100" max="3100" width="8.140625" style="18" customWidth="1"/>
    <col min="3101" max="3101" width="6" style="18" customWidth="1"/>
    <col min="3102" max="3102" width="7.140625" style="18" customWidth="1"/>
    <col min="3103" max="3103" width="6.85546875" style="18" customWidth="1"/>
    <col min="3104" max="3104" width="6.5703125" style="18" customWidth="1"/>
    <col min="3105" max="3105" width="9.5703125" style="18" customWidth="1"/>
    <col min="3106" max="3106" width="7.5703125" style="18" customWidth="1"/>
    <col min="3107" max="3107" width="5.7109375" style="18" customWidth="1"/>
    <col min="3108" max="3108" width="7.85546875" style="18" customWidth="1"/>
    <col min="3109" max="3109" width="6.7109375" style="18" customWidth="1"/>
    <col min="3110" max="3110" width="7.42578125" style="18" customWidth="1"/>
    <col min="3111" max="3111" width="8.28515625" style="18" customWidth="1"/>
    <col min="3112" max="3112" width="6.5703125" style="18" customWidth="1"/>
    <col min="3113" max="3113" width="5.7109375" style="18" customWidth="1"/>
    <col min="3114" max="3114" width="7.85546875" style="18" customWidth="1"/>
    <col min="3115" max="3115" width="6.42578125" style="18" customWidth="1"/>
    <col min="3116" max="3116" width="6.5703125" style="18" customWidth="1"/>
    <col min="3117" max="3117" width="6.85546875" style="18" customWidth="1"/>
    <col min="3118" max="3118" width="7" style="18" customWidth="1"/>
    <col min="3119" max="3119" width="5.85546875" style="18" customWidth="1"/>
    <col min="3120" max="3120" width="9.140625" style="18" customWidth="1"/>
    <col min="3121" max="3121" width="6.7109375" style="18" customWidth="1"/>
    <col min="3122" max="3122" width="5.7109375" style="18" customWidth="1"/>
    <col min="3123" max="3123" width="6.28515625" style="18" customWidth="1"/>
    <col min="3124" max="3124" width="8.42578125" style="18" customWidth="1"/>
    <col min="3125" max="3125" width="7.5703125" style="18" customWidth="1"/>
    <col min="3126" max="3126" width="7.140625" style="18" customWidth="1"/>
    <col min="3127" max="3128" width="6" style="18" customWidth="1"/>
    <col min="3129" max="3129" width="7.85546875" style="18" customWidth="1"/>
    <col min="3130" max="3130" width="6.85546875" style="18" customWidth="1"/>
    <col min="3131" max="3131" width="6.42578125" style="18" customWidth="1"/>
    <col min="3132" max="3132" width="8.140625" style="18" customWidth="1"/>
    <col min="3133" max="3133" width="5.85546875" style="18" customWidth="1"/>
    <col min="3134" max="3134" width="6.42578125" style="18" customWidth="1"/>
    <col min="3135" max="3135" width="8.7109375" style="18" customWidth="1"/>
    <col min="3136" max="3136" width="6.42578125" style="18" customWidth="1"/>
    <col min="3137" max="3137" width="6.85546875" style="18" customWidth="1"/>
    <col min="3138" max="3138" width="8.140625" style="18" customWidth="1"/>
    <col min="3139" max="3139" width="7" style="18" customWidth="1"/>
    <col min="3140" max="3140" width="5.28515625" style="18" customWidth="1"/>
    <col min="3141" max="3141" width="9" style="18" customWidth="1"/>
    <col min="3142" max="3142" width="9.140625" style="18"/>
    <col min="3143" max="3143" width="5.28515625" style="18" customWidth="1"/>
    <col min="3144" max="3145" width="9.140625" style="18"/>
    <col min="3146" max="3146" width="5.42578125" style="18" customWidth="1"/>
    <col min="3147" max="3148" width="9.140625" style="18"/>
    <col min="3149" max="3149" width="8.140625" style="18" customWidth="1"/>
    <col min="3150" max="3150" width="8.28515625" style="18" customWidth="1"/>
    <col min="3151" max="3151" width="7.42578125" style="18" customWidth="1"/>
    <col min="3152" max="3328" width="9.140625" style="18"/>
    <col min="3329" max="3329" width="3.28515625" style="18" customWidth="1"/>
    <col min="3330" max="3330" width="5.140625" style="18" customWidth="1"/>
    <col min="3331" max="3331" width="9.5703125" style="18" customWidth="1"/>
    <col min="3332" max="3332" width="6" style="18" customWidth="1"/>
    <col min="3333" max="3333" width="3" style="18" customWidth="1"/>
    <col min="3334" max="3334" width="5.140625" style="18" customWidth="1"/>
    <col min="3335" max="3335" width="3.85546875" style="18" customWidth="1"/>
    <col min="3336" max="3336" width="5.85546875" style="18" customWidth="1"/>
    <col min="3337" max="3337" width="8.42578125" style="18" customWidth="1"/>
    <col min="3338" max="3338" width="6.85546875" style="18" customWidth="1"/>
    <col min="3339" max="3339" width="6.28515625" style="18" customWidth="1"/>
    <col min="3340" max="3341" width="7" style="18" customWidth="1"/>
    <col min="3342" max="3342" width="5.7109375" style="18" customWidth="1"/>
    <col min="3343" max="3343" width="9" style="18" customWidth="1"/>
    <col min="3344" max="3344" width="7.140625" style="18" customWidth="1"/>
    <col min="3345" max="3345" width="5.7109375" style="18" customWidth="1"/>
    <col min="3346" max="3346" width="7.140625" style="18" customWidth="1"/>
    <col min="3347" max="3347" width="7.85546875" style="18" customWidth="1"/>
    <col min="3348" max="3348" width="6.28515625" style="18" customWidth="1"/>
    <col min="3349" max="3349" width="7.5703125" style="18" customWidth="1"/>
    <col min="3350" max="3350" width="7.85546875" style="18" customWidth="1"/>
    <col min="3351" max="3351" width="5.28515625" style="18" customWidth="1"/>
    <col min="3352" max="3352" width="8.42578125" style="18" customWidth="1"/>
    <col min="3353" max="3353" width="7.85546875" style="18" customWidth="1"/>
    <col min="3354" max="3354" width="6" style="18" customWidth="1"/>
    <col min="3355" max="3355" width="8" style="18" customWidth="1"/>
    <col min="3356" max="3356" width="8.140625" style="18" customWidth="1"/>
    <col min="3357" max="3357" width="6" style="18" customWidth="1"/>
    <col min="3358" max="3358" width="7.140625" style="18" customWidth="1"/>
    <col min="3359" max="3359" width="6.85546875" style="18" customWidth="1"/>
    <col min="3360" max="3360" width="6.5703125" style="18" customWidth="1"/>
    <col min="3361" max="3361" width="9.5703125" style="18" customWidth="1"/>
    <col min="3362" max="3362" width="7.5703125" style="18" customWidth="1"/>
    <col min="3363" max="3363" width="5.7109375" style="18" customWidth="1"/>
    <col min="3364" max="3364" width="7.85546875" style="18" customWidth="1"/>
    <col min="3365" max="3365" width="6.7109375" style="18" customWidth="1"/>
    <col min="3366" max="3366" width="7.42578125" style="18" customWidth="1"/>
    <col min="3367" max="3367" width="8.28515625" style="18" customWidth="1"/>
    <col min="3368" max="3368" width="6.5703125" style="18" customWidth="1"/>
    <col min="3369" max="3369" width="5.7109375" style="18" customWidth="1"/>
    <col min="3370" max="3370" width="7.85546875" style="18" customWidth="1"/>
    <col min="3371" max="3371" width="6.42578125" style="18" customWidth="1"/>
    <col min="3372" max="3372" width="6.5703125" style="18" customWidth="1"/>
    <col min="3373" max="3373" width="6.85546875" style="18" customWidth="1"/>
    <col min="3374" max="3374" width="7" style="18" customWidth="1"/>
    <col min="3375" max="3375" width="5.85546875" style="18" customWidth="1"/>
    <col min="3376" max="3376" width="9.140625" style="18" customWidth="1"/>
    <col min="3377" max="3377" width="6.7109375" style="18" customWidth="1"/>
    <col min="3378" max="3378" width="5.7109375" style="18" customWidth="1"/>
    <col min="3379" max="3379" width="6.28515625" style="18" customWidth="1"/>
    <col min="3380" max="3380" width="8.42578125" style="18" customWidth="1"/>
    <col min="3381" max="3381" width="7.5703125" style="18" customWidth="1"/>
    <col min="3382" max="3382" width="7.140625" style="18" customWidth="1"/>
    <col min="3383" max="3384" width="6" style="18" customWidth="1"/>
    <col min="3385" max="3385" width="7.85546875" style="18" customWidth="1"/>
    <col min="3386" max="3386" width="6.85546875" style="18" customWidth="1"/>
    <col min="3387" max="3387" width="6.42578125" style="18" customWidth="1"/>
    <col min="3388" max="3388" width="8.140625" style="18" customWidth="1"/>
    <col min="3389" max="3389" width="5.85546875" style="18" customWidth="1"/>
    <col min="3390" max="3390" width="6.42578125" style="18" customWidth="1"/>
    <col min="3391" max="3391" width="8.7109375" style="18" customWidth="1"/>
    <col min="3392" max="3392" width="6.42578125" style="18" customWidth="1"/>
    <col min="3393" max="3393" width="6.85546875" style="18" customWidth="1"/>
    <col min="3394" max="3394" width="8.140625" style="18" customWidth="1"/>
    <col min="3395" max="3395" width="7" style="18" customWidth="1"/>
    <col min="3396" max="3396" width="5.28515625" style="18" customWidth="1"/>
    <col min="3397" max="3397" width="9" style="18" customWidth="1"/>
    <col min="3398" max="3398" width="9.140625" style="18"/>
    <col min="3399" max="3399" width="5.28515625" style="18" customWidth="1"/>
    <col min="3400" max="3401" width="9.140625" style="18"/>
    <col min="3402" max="3402" width="5.42578125" style="18" customWidth="1"/>
    <col min="3403" max="3404" width="9.140625" style="18"/>
    <col min="3405" max="3405" width="8.140625" style="18" customWidth="1"/>
    <col min="3406" max="3406" width="8.28515625" style="18" customWidth="1"/>
    <col min="3407" max="3407" width="7.42578125" style="18" customWidth="1"/>
    <col min="3408" max="3584" width="9.140625" style="18"/>
    <col min="3585" max="3585" width="3.28515625" style="18" customWidth="1"/>
    <col min="3586" max="3586" width="5.140625" style="18" customWidth="1"/>
    <col min="3587" max="3587" width="9.5703125" style="18" customWidth="1"/>
    <col min="3588" max="3588" width="6" style="18" customWidth="1"/>
    <col min="3589" max="3589" width="3" style="18" customWidth="1"/>
    <col min="3590" max="3590" width="5.140625" style="18" customWidth="1"/>
    <col min="3591" max="3591" width="3.85546875" style="18" customWidth="1"/>
    <col min="3592" max="3592" width="5.85546875" style="18" customWidth="1"/>
    <col min="3593" max="3593" width="8.42578125" style="18" customWidth="1"/>
    <col min="3594" max="3594" width="6.85546875" style="18" customWidth="1"/>
    <col min="3595" max="3595" width="6.28515625" style="18" customWidth="1"/>
    <col min="3596" max="3597" width="7" style="18" customWidth="1"/>
    <col min="3598" max="3598" width="5.7109375" style="18" customWidth="1"/>
    <col min="3599" max="3599" width="9" style="18" customWidth="1"/>
    <col min="3600" max="3600" width="7.140625" style="18" customWidth="1"/>
    <col min="3601" max="3601" width="5.7109375" style="18" customWidth="1"/>
    <col min="3602" max="3602" width="7.140625" style="18" customWidth="1"/>
    <col min="3603" max="3603" width="7.85546875" style="18" customWidth="1"/>
    <col min="3604" max="3604" width="6.28515625" style="18" customWidth="1"/>
    <col min="3605" max="3605" width="7.5703125" style="18" customWidth="1"/>
    <col min="3606" max="3606" width="7.85546875" style="18" customWidth="1"/>
    <col min="3607" max="3607" width="5.28515625" style="18" customWidth="1"/>
    <col min="3608" max="3608" width="8.42578125" style="18" customWidth="1"/>
    <col min="3609" max="3609" width="7.85546875" style="18" customWidth="1"/>
    <col min="3610" max="3610" width="6" style="18" customWidth="1"/>
    <col min="3611" max="3611" width="8" style="18" customWidth="1"/>
    <col min="3612" max="3612" width="8.140625" style="18" customWidth="1"/>
    <col min="3613" max="3613" width="6" style="18" customWidth="1"/>
    <col min="3614" max="3614" width="7.140625" style="18" customWidth="1"/>
    <col min="3615" max="3615" width="6.85546875" style="18" customWidth="1"/>
    <col min="3616" max="3616" width="6.5703125" style="18" customWidth="1"/>
    <col min="3617" max="3617" width="9.5703125" style="18" customWidth="1"/>
    <col min="3618" max="3618" width="7.5703125" style="18" customWidth="1"/>
    <col min="3619" max="3619" width="5.7109375" style="18" customWidth="1"/>
    <col min="3620" max="3620" width="7.85546875" style="18" customWidth="1"/>
    <col min="3621" max="3621" width="6.7109375" style="18" customWidth="1"/>
    <col min="3622" max="3622" width="7.42578125" style="18" customWidth="1"/>
    <col min="3623" max="3623" width="8.28515625" style="18" customWidth="1"/>
    <col min="3624" max="3624" width="6.5703125" style="18" customWidth="1"/>
    <col min="3625" max="3625" width="5.7109375" style="18" customWidth="1"/>
    <col min="3626" max="3626" width="7.85546875" style="18" customWidth="1"/>
    <col min="3627" max="3627" width="6.42578125" style="18" customWidth="1"/>
    <col min="3628" max="3628" width="6.5703125" style="18" customWidth="1"/>
    <col min="3629" max="3629" width="6.85546875" style="18" customWidth="1"/>
    <col min="3630" max="3630" width="7" style="18" customWidth="1"/>
    <col min="3631" max="3631" width="5.85546875" style="18" customWidth="1"/>
    <col min="3632" max="3632" width="9.140625" style="18" customWidth="1"/>
    <col min="3633" max="3633" width="6.7109375" style="18" customWidth="1"/>
    <col min="3634" max="3634" width="5.7109375" style="18" customWidth="1"/>
    <col min="3635" max="3635" width="6.28515625" style="18" customWidth="1"/>
    <col min="3636" max="3636" width="8.42578125" style="18" customWidth="1"/>
    <col min="3637" max="3637" width="7.5703125" style="18" customWidth="1"/>
    <col min="3638" max="3638" width="7.140625" style="18" customWidth="1"/>
    <col min="3639" max="3640" width="6" style="18" customWidth="1"/>
    <col min="3641" max="3641" width="7.85546875" style="18" customWidth="1"/>
    <col min="3642" max="3642" width="6.85546875" style="18" customWidth="1"/>
    <col min="3643" max="3643" width="6.42578125" style="18" customWidth="1"/>
    <col min="3644" max="3644" width="8.140625" style="18" customWidth="1"/>
    <col min="3645" max="3645" width="5.85546875" style="18" customWidth="1"/>
    <col min="3646" max="3646" width="6.42578125" style="18" customWidth="1"/>
    <col min="3647" max="3647" width="8.7109375" style="18" customWidth="1"/>
    <col min="3648" max="3648" width="6.42578125" style="18" customWidth="1"/>
    <col min="3649" max="3649" width="6.85546875" style="18" customWidth="1"/>
    <col min="3650" max="3650" width="8.140625" style="18" customWidth="1"/>
    <col min="3651" max="3651" width="7" style="18" customWidth="1"/>
    <col min="3652" max="3652" width="5.28515625" style="18" customWidth="1"/>
    <col min="3653" max="3653" width="9" style="18" customWidth="1"/>
    <col min="3654" max="3654" width="9.140625" style="18"/>
    <col min="3655" max="3655" width="5.28515625" style="18" customWidth="1"/>
    <col min="3656" max="3657" width="9.140625" style="18"/>
    <col min="3658" max="3658" width="5.42578125" style="18" customWidth="1"/>
    <col min="3659" max="3660" width="9.140625" style="18"/>
    <col min="3661" max="3661" width="8.140625" style="18" customWidth="1"/>
    <col min="3662" max="3662" width="8.28515625" style="18" customWidth="1"/>
    <col min="3663" max="3663" width="7.42578125" style="18" customWidth="1"/>
    <col min="3664" max="3840" width="9.140625" style="18"/>
    <col min="3841" max="3841" width="3.28515625" style="18" customWidth="1"/>
    <col min="3842" max="3842" width="5.140625" style="18" customWidth="1"/>
    <col min="3843" max="3843" width="9.5703125" style="18" customWidth="1"/>
    <col min="3844" max="3844" width="6" style="18" customWidth="1"/>
    <col min="3845" max="3845" width="3" style="18" customWidth="1"/>
    <col min="3846" max="3846" width="5.140625" style="18" customWidth="1"/>
    <col min="3847" max="3847" width="3.85546875" style="18" customWidth="1"/>
    <col min="3848" max="3848" width="5.85546875" style="18" customWidth="1"/>
    <col min="3849" max="3849" width="8.42578125" style="18" customWidth="1"/>
    <col min="3850" max="3850" width="6.85546875" style="18" customWidth="1"/>
    <col min="3851" max="3851" width="6.28515625" style="18" customWidth="1"/>
    <col min="3852" max="3853" width="7" style="18" customWidth="1"/>
    <col min="3854" max="3854" width="5.7109375" style="18" customWidth="1"/>
    <col min="3855" max="3855" width="9" style="18" customWidth="1"/>
    <col min="3856" max="3856" width="7.140625" style="18" customWidth="1"/>
    <col min="3857" max="3857" width="5.7109375" style="18" customWidth="1"/>
    <col min="3858" max="3858" width="7.140625" style="18" customWidth="1"/>
    <col min="3859" max="3859" width="7.85546875" style="18" customWidth="1"/>
    <col min="3860" max="3860" width="6.28515625" style="18" customWidth="1"/>
    <col min="3861" max="3861" width="7.5703125" style="18" customWidth="1"/>
    <col min="3862" max="3862" width="7.85546875" style="18" customWidth="1"/>
    <col min="3863" max="3863" width="5.28515625" style="18" customWidth="1"/>
    <col min="3864" max="3864" width="8.42578125" style="18" customWidth="1"/>
    <col min="3865" max="3865" width="7.85546875" style="18" customWidth="1"/>
    <col min="3866" max="3866" width="6" style="18" customWidth="1"/>
    <col min="3867" max="3867" width="8" style="18" customWidth="1"/>
    <col min="3868" max="3868" width="8.140625" style="18" customWidth="1"/>
    <col min="3869" max="3869" width="6" style="18" customWidth="1"/>
    <col min="3870" max="3870" width="7.140625" style="18" customWidth="1"/>
    <col min="3871" max="3871" width="6.85546875" style="18" customWidth="1"/>
    <col min="3872" max="3872" width="6.5703125" style="18" customWidth="1"/>
    <col min="3873" max="3873" width="9.5703125" style="18" customWidth="1"/>
    <col min="3874" max="3874" width="7.5703125" style="18" customWidth="1"/>
    <col min="3875" max="3875" width="5.7109375" style="18" customWidth="1"/>
    <col min="3876" max="3876" width="7.85546875" style="18" customWidth="1"/>
    <col min="3877" max="3877" width="6.7109375" style="18" customWidth="1"/>
    <col min="3878" max="3878" width="7.42578125" style="18" customWidth="1"/>
    <col min="3879" max="3879" width="8.28515625" style="18" customWidth="1"/>
    <col min="3880" max="3880" width="6.5703125" style="18" customWidth="1"/>
    <col min="3881" max="3881" width="5.7109375" style="18" customWidth="1"/>
    <col min="3882" max="3882" width="7.85546875" style="18" customWidth="1"/>
    <col min="3883" max="3883" width="6.42578125" style="18" customWidth="1"/>
    <col min="3884" max="3884" width="6.5703125" style="18" customWidth="1"/>
    <col min="3885" max="3885" width="6.85546875" style="18" customWidth="1"/>
    <col min="3886" max="3886" width="7" style="18" customWidth="1"/>
    <col min="3887" max="3887" width="5.85546875" style="18" customWidth="1"/>
    <col min="3888" max="3888" width="9.140625" style="18" customWidth="1"/>
    <col min="3889" max="3889" width="6.7109375" style="18" customWidth="1"/>
    <col min="3890" max="3890" width="5.7109375" style="18" customWidth="1"/>
    <col min="3891" max="3891" width="6.28515625" style="18" customWidth="1"/>
    <col min="3892" max="3892" width="8.42578125" style="18" customWidth="1"/>
    <col min="3893" max="3893" width="7.5703125" style="18" customWidth="1"/>
    <col min="3894" max="3894" width="7.140625" style="18" customWidth="1"/>
    <col min="3895" max="3896" width="6" style="18" customWidth="1"/>
    <col min="3897" max="3897" width="7.85546875" style="18" customWidth="1"/>
    <col min="3898" max="3898" width="6.85546875" style="18" customWidth="1"/>
    <col min="3899" max="3899" width="6.42578125" style="18" customWidth="1"/>
    <col min="3900" max="3900" width="8.140625" style="18" customWidth="1"/>
    <col min="3901" max="3901" width="5.85546875" style="18" customWidth="1"/>
    <col min="3902" max="3902" width="6.42578125" style="18" customWidth="1"/>
    <col min="3903" max="3903" width="8.7109375" style="18" customWidth="1"/>
    <col min="3904" max="3904" width="6.42578125" style="18" customWidth="1"/>
    <col min="3905" max="3905" width="6.85546875" style="18" customWidth="1"/>
    <col min="3906" max="3906" width="8.140625" style="18" customWidth="1"/>
    <col min="3907" max="3907" width="7" style="18" customWidth="1"/>
    <col min="3908" max="3908" width="5.28515625" style="18" customWidth="1"/>
    <col min="3909" max="3909" width="9" style="18" customWidth="1"/>
    <col min="3910" max="3910" width="9.140625" style="18"/>
    <col min="3911" max="3911" width="5.28515625" style="18" customWidth="1"/>
    <col min="3912" max="3913" width="9.140625" style="18"/>
    <col min="3914" max="3914" width="5.42578125" style="18" customWidth="1"/>
    <col min="3915" max="3916" width="9.140625" style="18"/>
    <col min="3917" max="3917" width="8.140625" style="18" customWidth="1"/>
    <col min="3918" max="3918" width="8.28515625" style="18" customWidth="1"/>
    <col min="3919" max="3919" width="7.42578125" style="18" customWidth="1"/>
    <col min="3920" max="4096" width="9.140625" style="18"/>
    <col min="4097" max="4097" width="3.28515625" style="18" customWidth="1"/>
    <col min="4098" max="4098" width="5.140625" style="18" customWidth="1"/>
    <col min="4099" max="4099" width="9.5703125" style="18" customWidth="1"/>
    <col min="4100" max="4100" width="6" style="18" customWidth="1"/>
    <col min="4101" max="4101" width="3" style="18" customWidth="1"/>
    <col min="4102" max="4102" width="5.140625" style="18" customWidth="1"/>
    <col min="4103" max="4103" width="3.85546875" style="18" customWidth="1"/>
    <col min="4104" max="4104" width="5.85546875" style="18" customWidth="1"/>
    <col min="4105" max="4105" width="8.42578125" style="18" customWidth="1"/>
    <col min="4106" max="4106" width="6.85546875" style="18" customWidth="1"/>
    <col min="4107" max="4107" width="6.28515625" style="18" customWidth="1"/>
    <col min="4108" max="4109" width="7" style="18" customWidth="1"/>
    <col min="4110" max="4110" width="5.7109375" style="18" customWidth="1"/>
    <col min="4111" max="4111" width="9" style="18" customWidth="1"/>
    <col min="4112" max="4112" width="7.140625" style="18" customWidth="1"/>
    <col min="4113" max="4113" width="5.7109375" style="18" customWidth="1"/>
    <col min="4114" max="4114" width="7.140625" style="18" customWidth="1"/>
    <col min="4115" max="4115" width="7.85546875" style="18" customWidth="1"/>
    <col min="4116" max="4116" width="6.28515625" style="18" customWidth="1"/>
    <col min="4117" max="4117" width="7.5703125" style="18" customWidth="1"/>
    <col min="4118" max="4118" width="7.85546875" style="18" customWidth="1"/>
    <col min="4119" max="4119" width="5.28515625" style="18" customWidth="1"/>
    <col min="4120" max="4120" width="8.42578125" style="18" customWidth="1"/>
    <col min="4121" max="4121" width="7.85546875" style="18" customWidth="1"/>
    <col min="4122" max="4122" width="6" style="18" customWidth="1"/>
    <col min="4123" max="4123" width="8" style="18" customWidth="1"/>
    <col min="4124" max="4124" width="8.140625" style="18" customWidth="1"/>
    <col min="4125" max="4125" width="6" style="18" customWidth="1"/>
    <col min="4126" max="4126" width="7.140625" style="18" customWidth="1"/>
    <col min="4127" max="4127" width="6.85546875" style="18" customWidth="1"/>
    <col min="4128" max="4128" width="6.5703125" style="18" customWidth="1"/>
    <col min="4129" max="4129" width="9.5703125" style="18" customWidth="1"/>
    <col min="4130" max="4130" width="7.5703125" style="18" customWidth="1"/>
    <col min="4131" max="4131" width="5.7109375" style="18" customWidth="1"/>
    <col min="4132" max="4132" width="7.85546875" style="18" customWidth="1"/>
    <col min="4133" max="4133" width="6.7109375" style="18" customWidth="1"/>
    <col min="4134" max="4134" width="7.42578125" style="18" customWidth="1"/>
    <col min="4135" max="4135" width="8.28515625" style="18" customWidth="1"/>
    <col min="4136" max="4136" width="6.5703125" style="18" customWidth="1"/>
    <col min="4137" max="4137" width="5.7109375" style="18" customWidth="1"/>
    <col min="4138" max="4138" width="7.85546875" style="18" customWidth="1"/>
    <col min="4139" max="4139" width="6.42578125" style="18" customWidth="1"/>
    <col min="4140" max="4140" width="6.5703125" style="18" customWidth="1"/>
    <col min="4141" max="4141" width="6.85546875" style="18" customWidth="1"/>
    <col min="4142" max="4142" width="7" style="18" customWidth="1"/>
    <col min="4143" max="4143" width="5.85546875" style="18" customWidth="1"/>
    <col min="4144" max="4144" width="9.140625" style="18" customWidth="1"/>
    <col min="4145" max="4145" width="6.7109375" style="18" customWidth="1"/>
    <col min="4146" max="4146" width="5.7109375" style="18" customWidth="1"/>
    <col min="4147" max="4147" width="6.28515625" style="18" customWidth="1"/>
    <col min="4148" max="4148" width="8.42578125" style="18" customWidth="1"/>
    <col min="4149" max="4149" width="7.5703125" style="18" customWidth="1"/>
    <col min="4150" max="4150" width="7.140625" style="18" customWidth="1"/>
    <col min="4151" max="4152" width="6" style="18" customWidth="1"/>
    <col min="4153" max="4153" width="7.85546875" style="18" customWidth="1"/>
    <col min="4154" max="4154" width="6.85546875" style="18" customWidth="1"/>
    <col min="4155" max="4155" width="6.42578125" style="18" customWidth="1"/>
    <col min="4156" max="4156" width="8.140625" style="18" customWidth="1"/>
    <col min="4157" max="4157" width="5.85546875" style="18" customWidth="1"/>
    <col min="4158" max="4158" width="6.42578125" style="18" customWidth="1"/>
    <col min="4159" max="4159" width="8.7109375" style="18" customWidth="1"/>
    <col min="4160" max="4160" width="6.42578125" style="18" customWidth="1"/>
    <col min="4161" max="4161" width="6.85546875" style="18" customWidth="1"/>
    <col min="4162" max="4162" width="8.140625" style="18" customWidth="1"/>
    <col min="4163" max="4163" width="7" style="18" customWidth="1"/>
    <col min="4164" max="4164" width="5.28515625" style="18" customWidth="1"/>
    <col min="4165" max="4165" width="9" style="18" customWidth="1"/>
    <col min="4166" max="4166" width="9.140625" style="18"/>
    <col min="4167" max="4167" width="5.28515625" style="18" customWidth="1"/>
    <col min="4168" max="4169" width="9.140625" style="18"/>
    <col min="4170" max="4170" width="5.42578125" style="18" customWidth="1"/>
    <col min="4171" max="4172" width="9.140625" style="18"/>
    <col min="4173" max="4173" width="8.140625" style="18" customWidth="1"/>
    <col min="4174" max="4174" width="8.28515625" style="18" customWidth="1"/>
    <col min="4175" max="4175" width="7.42578125" style="18" customWidth="1"/>
    <col min="4176" max="4352" width="9.140625" style="18"/>
    <col min="4353" max="4353" width="3.28515625" style="18" customWidth="1"/>
    <col min="4354" max="4354" width="5.140625" style="18" customWidth="1"/>
    <col min="4355" max="4355" width="9.5703125" style="18" customWidth="1"/>
    <col min="4356" max="4356" width="6" style="18" customWidth="1"/>
    <col min="4357" max="4357" width="3" style="18" customWidth="1"/>
    <col min="4358" max="4358" width="5.140625" style="18" customWidth="1"/>
    <col min="4359" max="4359" width="3.85546875" style="18" customWidth="1"/>
    <col min="4360" max="4360" width="5.85546875" style="18" customWidth="1"/>
    <col min="4361" max="4361" width="8.42578125" style="18" customWidth="1"/>
    <col min="4362" max="4362" width="6.85546875" style="18" customWidth="1"/>
    <col min="4363" max="4363" width="6.28515625" style="18" customWidth="1"/>
    <col min="4364" max="4365" width="7" style="18" customWidth="1"/>
    <col min="4366" max="4366" width="5.7109375" style="18" customWidth="1"/>
    <col min="4367" max="4367" width="9" style="18" customWidth="1"/>
    <col min="4368" max="4368" width="7.140625" style="18" customWidth="1"/>
    <col min="4369" max="4369" width="5.7109375" style="18" customWidth="1"/>
    <col min="4370" max="4370" width="7.140625" style="18" customWidth="1"/>
    <col min="4371" max="4371" width="7.85546875" style="18" customWidth="1"/>
    <col min="4372" max="4372" width="6.28515625" style="18" customWidth="1"/>
    <col min="4373" max="4373" width="7.5703125" style="18" customWidth="1"/>
    <col min="4374" max="4374" width="7.85546875" style="18" customWidth="1"/>
    <col min="4375" max="4375" width="5.28515625" style="18" customWidth="1"/>
    <col min="4376" max="4376" width="8.42578125" style="18" customWidth="1"/>
    <col min="4377" max="4377" width="7.85546875" style="18" customWidth="1"/>
    <col min="4378" max="4378" width="6" style="18" customWidth="1"/>
    <col min="4379" max="4379" width="8" style="18" customWidth="1"/>
    <col min="4380" max="4380" width="8.140625" style="18" customWidth="1"/>
    <col min="4381" max="4381" width="6" style="18" customWidth="1"/>
    <col min="4382" max="4382" width="7.140625" style="18" customWidth="1"/>
    <col min="4383" max="4383" width="6.85546875" style="18" customWidth="1"/>
    <col min="4384" max="4384" width="6.5703125" style="18" customWidth="1"/>
    <col min="4385" max="4385" width="9.5703125" style="18" customWidth="1"/>
    <col min="4386" max="4386" width="7.5703125" style="18" customWidth="1"/>
    <col min="4387" max="4387" width="5.7109375" style="18" customWidth="1"/>
    <col min="4388" max="4388" width="7.85546875" style="18" customWidth="1"/>
    <col min="4389" max="4389" width="6.7109375" style="18" customWidth="1"/>
    <col min="4390" max="4390" width="7.42578125" style="18" customWidth="1"/>
    <col min="4391" max="4391" width="8.28515625" style="18" customWidth="1"/>
    <col min="4392" max="4392" width="6.5703125" style="18" customWidth="1"/>
    <col min="4393" max="4393" width="5.7109375" style="18" customWidth="1"/>
    <col min="4394" max="4394" width="7.85546875" style="18" customWidth="1"/>
    <col min="4395" max="4395" width="6.42578125" style="18" customWidth="1"/>
    <col min="4396" max="4396" width="6.5703125" style="18" customWidth="1"/>
    <col min="4397" max="4397" width="6.85546875" style="18" customWidth="1"/>
    <col min="4398" max="4398" width="7" style="18" customWidth="1"/>
    <col min="4399" max="4399" width="5.85546875" style="18" customWidth="1"/>
    <col min="4400" max="4400" width="9.140625" style="18" customWidth="1"/>
    <col min="4401" max="4401" width="6.7109375" style="18" customWidth="1"/>
    <col min="4402" max="4402" width="5.7109375" style="18" customWidth="1"/>
    <col min="4403" max="4403" width="6.28515625" style="18" customWidth="1"/>
    <col min="4404" max="4404" width="8.42578125" style="18" customWidth="1"/>
    <col min="4405" max="4405" width="7.5703125" style="18" customWidth="1"/>
    <col min="4406" max="4406" width="7.140625" style="18" customWidth="1"/>
    <col min="4407" max="4408" width="6" style="18" customWidth="1"/>
    <col min="4409" max="4409" width="7.85546875" style="18" customWidth="1"/>
    <col min="4410" max="4410" width="6.85546875" style="18" customWidth="1"/>
    <col min="4411" max="4411" width="6.42578125" style="18" customWidth="1"/>
    <col min="4412" max="4412" width="8.140625" style="18" customWidth="1"/>
    <col min="4413" max="4413" width="5.85546875" style="18" customWidth="1"/>
    <col min="4414" max="4414" width="6.42578125" style="18" customWidth="1"/>
    <col min="4415" max="4415" width="8.7109375" style="18" customWidth="1"/>
    <col min="4416" max="4416" width="6.42578125" style="18" customWidth="1"/>
    <col min="4417" max="4417" width="6.85546875" style="18" customWidth="1"/>
    <col min="4418" max="4418" width="8.140625" style="18" customWidth="1"/>
    <col min="4419" max="4419" width="7" style="18" customWidth="1"/>
    <col min="4420" max="4420" width="5.28515625" style="18" customWidth="1"/>
    <col min="4421" max="4421" width="9" style="18" customWidth="1"/>
    <col min="4422" max="4422" width="9.140625" style="18"/>
    <col min="4423" max="4423" width="5.28515625" style="18" customWidth="1"/>
    <col min="4424" max="4425" width="9.140625" style="18"/>
    <col min="4426" max="4426" width="5.42578125" style="18" customWidth="1"/>
    <col min="4427" max="4428" width="9.140625" style="18"/>
    <col min="4429" max="4429" width="8.140625" style="18" customWidth="1"/>
    <col min="4430" max="4430" width="8.28515625" style="18" customWidth="1"/>
    <col min="4431" max="4431" width="7.42578125" style="18" customWidth="1"/>
    <col min="4432" max="4608" width="9.140625" style="18"/>
    <col min="4609" max="4609" width="3.28515625" style="18" customWidth="1"/>
    <col min="4610" max="4610" width="5.140625" style="18" customWidth="1"/>
    <col min="4611" max="4611" width="9.5703125" style="18" customWidth="1"/>
    <col min="4612" max="4612" width="6" style="18" customWidth="1"/>
    <col min="4613" max="4613" width="3" style="18" customWidth="1"/>
    <col min="4614" max="4614" width="5.140625" style="18" customWidth="1"/>
    <col min="4615" max="4615" width="3.85546875" style="18" customWidth="1"/>
    <col min="4616" max="4616" width="5.85546875" style="18" customWidth="1"/>
    <col min="4617" max="4617" width="8.42578125" style="18" customWidth="1"/>
    <col min="4618" max="4618" width="6.85546875" style="18" customWidth="1"/>
    <col min="4619" max="4619" width="6.28515625" style="18" customWidth="1"/>
    <col min="4620" max="4621" width="7" style="18" customWidth="1"/>
    <col min="4622" max="4622" width="5.7109375" style="18" customWidth="1"/>
    <col min="4623" max="4623" width="9" style="18" customWidth="1"/>
    <col min="4624" max="4624" width="7.140625" style="18" customWidth="1"/>
    <col min="4625" max="4625" width="5.7109375" style="18" customWidth="1"/>
    <col min="4626" max="4626" width="7.140625" style="18" customWidth="1"/>
    <col min="4627" max="4627" width="7.85546875" style="18" customWidth="1"/>
    <col min="4628" max="4628" width="6.28515625" style="18" customWidth="1"/>
    <col min="4629" max="4629" width="7.5703125" style="18" customWidth="1"/>
    <col min="4630" max="4630" width="7.85546875" style="18" customWidth="1"/>
    <col min="4631" max="4631" width="5.28515625" style="18" customWidth="1"/>
    <col min="4632" max="4632" width="8.42578125" style="18" customWidth="1"/>
    <col min="4633" max="4633" width="7.85546875" style="18" customWidth="1"/>
    <col min="4634" max="4634" width="6" style="18" customWidth="1"/>
    <col min="4635" max="4635" width="8" style="18" customWidth="1"/>
    <col min="4636" max="4636" width="8.140625" style="18" customWidth="1"/>
    <col min="4637" max="4637" width="6" style="18" customWidth="1"/>
    <col min="4638" max="4638" width="7.140625" style="18" customWidth="1"/>
    <col min="4639" max="4639" width="6.85546875" style="18" customWidth="1"/>
    <col min="4640" max="4640" width="6.5703125" style="18" customWidth="1"/>
    <col min="4641" max="4641" width="9.5703125" style="18" customWidth="1"/>
    <col min="4642" max="4642" width="7.5703125" style="18" customWidth="1"/>
    <col min="4643" max="4643" width="5.7109375" style="18" customWidth="1"/>
    <col min="4644" max="4644" width="7.85546875" style="18" customWidth="1"/>
    <col min="4645" max="4645" width="6.7109375" style="18" customWidth="1"/>
    <col min="4646" max="4646" width="7.42578125" style="18" customWidth="1"/>
    <col min="4647" max="4647" width="8.28515625" style="18" customWidth="1"/>
    <col min="4648" max="4648" width="6.5703125" style="18" customWidth="1"/>
    <col min="4649" max="4649" width="5.7109375" style="18" customWidth="1"/>
    <col min="4650" max="4650" width="7.85546875" style="18" customWidth="1"/>
    <col min="4651" max="4651" width="6.42578125" style="18" customWidth="1"/>
    <col min="4652" max="4652" width="6.5703125" style="18" customWidth="1"/>
    <col min="4653" max="4653" width="6.85546875" style="18" customWidth="1"/>
    <col min="4654" max="4654" width="7" style="18" customWidth="1"/>
    <col min="4655" max="4655" width="5.85546875" style="18" customWidth="1"/>
    <col min="4656" max="4656" width="9.140625" style="18" customWidth="1"/>
    <col min="4657" max="4657" width="6.7109375" style="18" customWidth="1"/>
    <col min="4658" max="4658" width="5.7109375" style="18" customWidth="1"/>
    <col min="4659" max="4659" width="6.28515625" style="18" customWidth="1"/>
    <col min="4660" max="4660" width="8.42578125" style="18" customWidth="1"/>
    <col min="4661" max="4661" width="7.5703125" style="18" customWidth="1"/>
    <col min="4662" max="4662" width="7.140625" style="18" customWidth="1"/>
    <col min="4663" max="4664" width="6" style="18" customWidth="1"/>
    <col min="4665" max="4665" width="7.85546875" style="18" customWidth="1"/>
    <col min="4666" max="4666" width="6.85546875" style="18" customWidth="1"/>
    <col min="4667" max="4667" width="6.42578125" style="18" customWidth="1"/>
    <col min="4668" max="4668" width="8.140625" style="18" customWidth="1"/>
    <col min="4669" max="4669" width="5.85546875" style="18" customWidth="1"/>
    <col min="4670" max="4670" width="6.42578125" style="18" customWidth="1"/>
    <col min="4671" max="4671" width="8.7109375" style="18" customWidth="1"/>
    <col min="4672" max="4672" width="6.42578125" style="18" customWidth="1"/>
    <col min="4673" max="4673" width="6.85546875" style="18" customWidth="1"/>
    <col min="4674" max="4674" width="8.140625" style="18" customWidth="1"/>
    <col min="4675" max="4675" width="7" style="18" customWidth="1"/>
    <col min="4676" max="4676" width="5.28515625" style="18" customWidth="1"/>
    <col min="4677" max="4677" width="9" style="18" customWidth="1"/>
    <col min="4678" max="4678" width="9.140625" style="18"/>
    <col min="4679" max="4679" width="5.28515625" style="18" customWidth="1"/>
    <col min="4680" max="4681" width="9.140625" style="18"/>
    <col min="4682" max="4682" width="5.42578125" style="18" customWidth="1"/>
    <col min="4683" max="4684" width="9.140625" style="18"/>
    <col min="4685" max="4685" width="8.140625" style="18" customWidth="1"/>
    <col min="4686" max="4686" width="8.28515625" style="18" customWidth="1"/>
    <col min="4687" max="4687" width="7.42578125" style="18" customWidth="1"/>
    <col min="4688" max="4864" width="9.140625" style="18"/>
    <col min="4865" max="4865" width="3.28515625" style="18" customWidth="1"/>
    <col min="4866" max="4866" width="5.140625" style="18" customWidth="1"/>
    <col min="4867" max="4867" width="9.5703125" style="18" customWidth="1"/>
    <col min="4868" max="4868" width="6" style="18" customWidth="1"/>
    <col min="4869" max="4869" width="3" style="18" customWidth="1"/>
    <col min="4870" max="4870" width="5.140625" style="18" customWidth="1"/>
    <col min="4871" max="4871" width="3.85546875" style="18" customWidth="1"/>
    <col min="4872" max="4872" width="5.85546875" style="18" customWidth="1"/>
    <col min="4873" max="4873" width="8.42578125" style="18" customWidth="1"/>
    <col min="4874" max="4874" width="6.85546875" style="18" customWidth="1"/>
    <col min="4875" max="4875" width="6.28515625" style="18" customWidth="1"/>
    <col min="4876" max="4877" width="7" style="18" customWidth="1"/>
    <col min="4878" max="4878" width="5.7109375" style="18" customWidth="1"/>
    <col min="4879" max="4879" width="9" style="18" customWidth="1"/>
    <col min="4880" max="4880" width="7.140625" style="18" customWidth="1"/>
    <col min="4881" max="4881" width="5.7109375" style="18" customWidth="1"/>
    <col min="4882" max="4882" width="7.140625" style="18" customWidth="1"/>
    <col min="4883" max="4883" width="7.85546875" style="18" customWidth="1"/>
    <col min="4884" max="4884" width="6.28515625" style="18" customWidth="1"/>
    <col min="4885" max="4885" width="7.5703125" style="18" customWidth="1"/>
    <col min="4886" max="4886" width="7.85546875" style="18" customWidth="1"/>
    <col min="4887" max="4887" width="5.28515625" style="18" customWidth="1"/>
    <col min="4888" max="4888" width="8.42578125" style="18" customWidth="1"/>
    <col min="4889" max="4889" width="7.85546875" style="18" customWidth="1"/>
    <col min="4890" max="4890" width="6" style="18" customWidth="1"/>
    <col min="4891" max="4891" width="8" style="18" customWidth="1"/>
    <col min="4892" max="4892" width="8.140625" style="18" customWidth="1"/>
    <col min="4893" max="4893" width="6" style="18" customWidth="1"/>
    <col min="4894" max="4894" width="7.140625" style="18" customWidth="1"/>
    <col min="4895" max="4895" width="6.85546875" style="18" customWidth="1"/>
    <col min="4896" max="4896" width="6.5703125" style="18" customWidth="1"/>
    <col min="4897" max="4897" width="9.5703125" style="18" customWidth="1"/>
    <col min="4898" max="4898" width="7.5703125" style="18" customWidth="1"/>
    <col min="4899" max="4899" width="5.7109375" style="18" customWidth="1"/>
    <col min="4900" max="4900" width="7.85546875" style="18" customWidth="1"/>
    <col min="4901" max="4901" width="6.7109375" style="18" customWidth="1"/>
    <col min="4902" max="4902" width="7.42578125" style="18" customWidth="1"/>
    <col min="4903" max="4903" width="8.28515625" style="18" customWidth="1"/>
    <col min="4904" max="4904" width="6.5703125" style="18" customWidth="1"/>
    <col min="4905" max="4905" width="5.7109375" style="18" customWidth="1"/>
    <col min="4906" max="4906" width="7.85546875" style="18" customWidth="1"/>
    <col min="4907" max="4907" width="6.42578125" style="18" customWidth="1"/>
    <col min="4908" max="4908" width="6.5703125" style="18" customWidth="1"/>
    <col min="4909" max="4909" width="6.85546875" style="18" customWidth="1"/>
    <col min="4910" max="4910" width="7" style="18" customWidth="1"/>
    <col min="4911" max="4911" width="5.85546875" style="18" customWidth="1"/>
    <col min="4912" max="4912" width="9.140625" style="18" customWidth="1"/>
    <col min="4913" max="4913" width="6.7109375" style="18" customWidth="1"/>
    <col min="4914" max="4914" width="5.7109375" style="18" customWidth="1"/>
    <col min="4915" max="4915" width="6.28515625" style="18" customWidth="1"/>
    <col min="4916" max="4916" width="8.42578125" style="18" customWidth="1"/>
    <col min="4917" max="4917" width="7.5703125" style="18" customWidth="1"/>
    <col min="4918" max="4918" width="7.140625" style="18" customWidth="1"/>
    <col min="4919" max="4920" width="6" style="18" customWidth="1"/>
    <col min="4921" max="4921" width="7.85546875" style="18" customWidth="1"/>
    <col min="4922" max="4922" width="6.85546875" style="18" customWidth="1"/>
    <col min="4923" max="4923" width="6.42578125" style="18" customWidth="1"/>
    <col min="4924" max="4924" width="8.140625" style="18" customWidth="1"/>
    <col min="4925" max="4925" width="5.85546875" style="18" customWidth="1"/>
    <col min="4926" max="4926" width="6.42578125" style="18" customWidth="1"/>
    <col min="4927" max="4927" width="8.7109375" style="18" customWidth="1"/>
    <col min="4928" max="4928" width="6.42578125" style="18" customWidth="1"/>
    <col min="4929" max="4929" width="6.85546875" style="18" customWidth="1"/>
    <col min="4930" max="4930" width="8.140625" style="18" customWidth="1"/>
    <col min="4931" max="4931" width="7" style="18" customWidth="1"/>
    <col min="4932" max="4932" width="5.28515625" style="18" customWidth="1"/>
    <col min="4933" max="4933" width="9" style="18" customWidth="1"/>
    <col min="4934" max="4934" width="9.140625" style="18"/>
    <col min="4935" max="4935" width="5.28515625" style="18" customWidth="1"/>
    <col min="4936" max="4937" width="9.140625" style="18"/>
    <col min="4938" max="4938" width="5.42578125" style="18" customWidth="1"/>
    <col min="4939" max="4940" width="9.140625" style="18"/>
    <col min="4941" max="4941" width="8.140625" style="18" customWidth="1"/>
    <col min="4942" max="4942" width="8.28515625" style="18" customWidth="1"/>
    <col min="4943" max="4943" width="7.42578125" style="18" customWidth="1"/>
    <col min="4944" max="5120" width="9.140625" style="18"/>
    <col min="5121" max="5121" width="3.28515625" style="18" customWidth="1"/>
    <col min="5122" max="5122" width="5.140625" style="18" customWidth="1"/>
    <col min="5123" max="5123" width="9.5703125" style="18" customWidth="1"/>
    <col min="5124" max="5124" width="6" style="18" customWidth="1"/>
    <col min="5125" max="5125" width="3" style="18" customWidth="1"/>
    <col min="5126" max="5126" width="5.140625" style="18" customWidth="1"/>
    <col min="5127" max="5127" width="3.85546875" style="18" customWidth="1"/>
    <col min="5128" max="5128" width="5.85546875" style="18" customWidth="1"/>
    <col min="5129" max="5129" width="8.42578125" style="18" customWidth="1"/>
    <col min="5130" max="5130" width="6.85546875" style="18" customWidth="1"/>
    <col min="5131" max="5131" width="6.28515625" style="18" customWidth="1"/>
    <col min="5132" max="5133" width="7" style="18" customWidth="1"/>
    <col min="5134" max="5134" width="5.7109375" style="18" customWidth="1"/>
    <col min="5135" max="5135" width="9" style="18" customWidth="1"/>
    <col min="5136" max="5136" width="7.140625" style="18" customWidth="1"/>
    <col min="5137" max="5137" width="5.7109375" style="18" customWidth="1"/>
    <col min="5138" max="5138" width="7.140625" style="18" customWidth="1"/>
    <col min="5139" max="5139" width="7.85546875" style="18" customWidth="1"/>
    <col min="5140" max="5140" width="6.28515625" style="18" customWidth="1"/>
    <col min="5141" max="5141" width="7.5703125" style="18" customWidth="1"/>
    <col min="5142" max="5142" width="7.85546875" style="18" customWidth="1"/>
    <col min="5143" max="5143" width="5.28515625" style="18" customWidth="1"/>
    <col min="5144" max="5144" width="8.42578125" style="18" customWidth="1"/>
    <col min="5145" max="5145" width="7.85546875" style="18" customWidth="1"/>
    <col min="5146" max="5146" width="6" style="18" customWidth="1"/>
    <col min="5147" max="5147" width="8" style="18" customWidth="1"/>
    <col min="5148" max="5148" width="8.140625" style="18" customWidth="1"/>
    <col min="5149" max="5149" width="6" style="18" customWidth="1"/>
    <col min="5150" max="5150" width="7.140625" style="18" customWidth="1"/>
    <col min="5151" max="5151" width="6.85546875" style="18" customWidth="1"/>
    <col min="5152" max="5152" width="6.5703125" style="18" customWidth="1"/>
    <col min="5153" max="5153" width="9.5703125" style="18" customWidth="1"/>
    <col min="5154" max="5154" width="7.5703125" style="18" customWidth="1"/>
    <col min="5155" max="5155" width="5.7109375" style="18" customWidth="1"/>
    <col min="5156" max="5156" width="7.85546875" style="18" customWidth="1"/>
    <col min="5157" max="5157" width="6.7109375" style="18" customWidth="1"/>
    <col min="5158" max="5158" width="7.42578125" style="18" customWidth="1"/>
    <col min="5159" max="5159" width="8.28515625" style="18" customWidth="1"/>
    <col min="5160" max="5160" width="6.5703125" style="18" customWidth="1"/>
    <col min="5161" max="5161" width="5.7109375" style="18" customWidth="1"/>
    <col min="5162" max="5162" width="7.85546875" style="18" customWidth="1"/>
    <col min="5163" max="5163" width="6.42578125" style="18" customWidth="1"/>
    <col min="5164" max="5164" width="6.5703125" style="18" customWidth="1"/>
    <col min="5165" max="5165" width="6.85546875" style="18" customWidth="1"/>
    <col min="5166" max="5166" width="7" style="18" customWidth="1"/>
    <col min="5167" max="5167" width="5.85546875" style="18" customWidth="1"/>
    <col min="5168" max="5168" width="9.140625" style="18" customWidth="1"/>
    <col min="5169" max="5169" width="6.7109375" style="18" customWidth="1"/>
    <col min="5170" max="5170" width="5.7109375" style="18" customWidth="1"/>
    <col min="5171" max="5171" width="6.28515625" style="18" customWidth="1"/>
    <col min="5172" max="5172" width="8.42578125" style="18" customWidth="1"/>
    <col min="5173" max="5173" width="7.5703125" style="18" customWidth="1"/>
    <col min="5174" max="5174" width="7.140625" style="18" customWidth="1"/>
    <col min="5175" max="5176" width="6" style="18" customWidth="1"/>
    <col min="5177" max="5177" width="7.85546875" style="18" customWidth="1"/>
    <col min="5178" max="5178" width="6.85546875" style="18" customWidth="1"/>
    <col min="5179" max="5179" width="6.42578125" style="18" customWidth="1"/>
    <col min="5180" max="5180" width="8.140625" style="18" customWidth="1"/>
    <col min="5181" max="5181" width="5.85546875" style="18" customWidth="1"/>
    <col min="5182" max="5182" width="6.42578125" style="18" customWidth="1"/>
    <col min="5183" max="5183" width="8.7109375" style="18" customWidth="1"/>
    <col min="5184" max="5184" width="6.42578125" style="18" customWidth="1"/>
    <col min="5185" max="5185" width="6.85546875" style="18" customWidth="1"/>
    <col min="5186" max="5186" width="8.140625" style="18" customWidth="1"/>
    <col min="5187" max="5187" width="7" style="18" customWidth="1"/>
    <col min="5188" max="5188" width="5.28515625" style="18" customWidth="1"/>
    <col min="5189" max="5189" width="9" style="18" customWidth="1"/>
    <col min="5190" max="5190" width="9.140625" style="18"/>
    <col min="5191" max="5191" width="5.28515625" style="18" customWidth="1"/>
    <col min="5192" max="5193" width="9.140625" style="18"/>
    <col min="5194" max="5194" width="5.42578125" style="18" customWidth="1"/>
    <col min="5195" max="5196" width="9.140625" style="18"/>
    <col min="5197" max="5197" width="8.140625" style="18" customWidth="1"/>
    <col min="5198" max="5198" width="8.28515625" style="18" customWidth="1"/>
    <col min="5199" max="5199" width="7.42578125" style="18" customWidth="1"/>
    <col min="5200" max="5376" width="9.140625" style="18"/>
    <col min="5377" max="5377" width="3.28515625" style="18" customWidth="1"/>
    <col min="5378" max="5378" width="5.140625" style="18" customWidth="1"/>
    <col min="5379" max="5379" width="9.5703125" style="18" customWidth="1"/>
    <col min="5380" max="5380" width="6" style="18" customWidth="1"/>
    <col min="5381" max="5381" width="3" style="18" customWidth="1"/>
    <col min="5382" max="5382" width="5.140625" style="18" customWidth="1"/>
    <col min="5383" max="5383" width="3.85546875" style="18" customWidth="1"/>
    <col min="5384" max="5384" width="5.85546875" style="18" customWidth="1"/>
    <col min="5385" max="5385" width="8.42578125" style="18" customWidth="1"/>
    <col min="5386" max="5386" width="6.85546875" style="18" customWidth="1"/>
    <col min="5387" max="5387" width="6.28515625" style="18" customWidth="1"/>
    <col min="5388" max="5389" width="7" style="18" customWidth="1"/>
    <col min="5390" max="5390" width="5.7109375" style="18" customWidth="1"/>
    <col min="5391" max="5391" width="9" style="18" customWidth="1"/>
    <col min="5392" max="5392" width="7.140625" style="18" customWidth="1"/>
    <col min="5393" max="5393" width="5.7109375" style="18" customWidth="1"/>
    <col min="5394" max="5394" width="7.140625" style="18" customWidth="1"/>
    <col min="5395" max="5395" width="7.85546875" style="18" customWidth="1"/>
    <col min="5396" max="5396" width="6.28515625" style="18" customWidth="1"/>
    <col min="5397" max="5397" width="7.5703125" style="18" customWidth="1"/>
    <col min="5398" max="5398" width="7.85546875" style="18" customWidth="1"/>
    <col min="5399" max="5399" width="5.28515625" style="18" customWidth="1"/>
    <col min="5400" max="5400" width="8.42578125" style="18" customWidth="1"/>
    <col min="5401" max="5401" width="7.85546875" style="18" customWidth="1"/>
    <col min="5402" max="5402" width="6" style="18" customWidth="1"/>
    <col min="5403" max="5403" width="8" style="18" customWidth="1"/>
    <col min="5404" max="5404" width="8.140625" style="18" customWidth="1"/>
    <col min="5405" max="5405" width="6" style="18" customWidth="1"/>
    <col min="5406" max="5406" width="7.140625" style="18" customWidth="1"/>
    <col min="5407" max="5407" width="6.85546875" style="18" customWidth="1"/>
    <col min="5408" max="5408" width="6.5703125" style="18" customWidth="1"/>
    <col min="5409" max="5409" width="9.5703125" style="18" customWidth="1"/>
    <col min="5410" max="5410" width="7.5703125" style="18" customWidth="1"/>
    <col min="5411" max="5411" width="5.7109375" style="18" customWidth="1"/>
    <col min="5412" max="5412" width="7.85546875" style="18" customWidth="1"/>
    <col min="5413" max="5413" width="6.7109375" style="18" customWidth="1"/>
    <col min="5414" max="5414" width="7.42578125" style="18" customWidth="1"/>
    <col min="5415" max="5415" width="8.28515625" style="18" customWidth="1"/>
    <col min="5416" max="5416" width="6.5703125" style="18" customWidth="1"/>
    <col min="5417" max="5417" width="5.7109375" style="18" customWidth="1"/>
    <col min="5418" max="5418" width="7.85546875" style="18" customWidth="1"/>
    <col min="5419" max="5419" width="6.42578125" style="18" customWidth="1"/>
    <col min="5420" max="5420" width="6.5703125" style="18" customWidth="1"/>
    <col min="5421" max="5421" width="6.85546875" style="18" customWidth="1"/>
    <col min="5422" max="5422" width="7" style="18" customWidth="1"/>
    <col min="5423" max="5423" width="5.85546875" style="18" customWidth="1"/>
    <col min="5424" max="5424" width="9.140625" style="18" customWidth="1"/>
    <col min="5425" max="5425" width="6.7109375" style="18" customWidth="1"/>
    <col min="5426" max="5426" width="5.7109375" style="18" customWidth="1"/>
    <col min="5427" max="5427" width="6.28515625" style="18" customWidth="1"/>
    <col min="5428" max="5428" width="8.42578125" style="18" customWidth="1"/>
    <col min="5429" max="5429" width="7.5703125" style="18" customWidth="1"/>
    <col min="5430" max="5430" width="7.140625" style="18" customWidth="1"/>
    <col min="5431" max="5432" width="6" style="18" customWidth="1"/>
    <col min="5433" max="5433" width="7.85546875" style="18" customWidth="1"/>
    <col min="5434" max="5434" width="6.85546875" style="18" customWidth="1"/>
    <col min="5435" max="5435" width="6.42578125" style="18" customWidth="1"/>
    <col min="5436" max="5436" width="8.140625" style="18" customWidth="1"/>
    <col min="5437" max="5437" width="5.85546875" style="18" customWidth="1"/>
    <col min="5438" max="5438" width="6.42578125" style="18" customWidth="1"/>
    <col min="5439" max="5439" width="8.7109375" style="18" customWidth="1"/>
    <col min="5440" max="5440" width="6.42578125" style="18" customWidth="1"/>
    <col min="5441" max="5441" width="6.85546875" style="18" customWidth="1"/>
    <col min="5442" max="5442" width="8.140625" style="18" customWidth="1"/>
    <col min="5443" max="5443" width="7" style="18" customWidth="1"/>
    <col min="5444" max="5444" width="5.28515625" style="18" customWidth="1"/>
    <col min="5445" max="5445" width="9" style="18" customWidth="1"/>
    <col min="5446" max="5446" width="9.140625" style="18"/>
    <col min="5447" max="5447" width="5.28515625" style="18" customWidth="1"/>
    <col min="5448" max="5449" width="9.140625" style="18"/>
    <col min="5450" max="5450" width="5.42578125" style="18" customWidth="1"/>
    <col min="5451" max="5452" width="9.140625" style="18"/>
    <col min="5453" max="5453" width="8.140625" style="18" customWidth="1"/>
    <col min="5454" max="5454" width="8.28515625" style="18" customWidth="1"/>
    <col min="5455" max="5455" width="7.42578125" style="18" customWidth="1"/>
    <col min="5456" max="5632" width="9.140625" style="18"/>
    <col min="5633" max="5633" width="3.28515625" style="18" customWidth="1"/>
    <col min="5634" max="5634" width="5.140625" style="18" customWidth="1"/>
    <col min="5635" max="5635" width="9.5703125" style="18" customWidth="1"/>
    <col min="5636" max="5636" width="6" style="18" customWidth="1"/>
    <col min="5637" max="5637" width="3" style="18" customWidth="1"/>
    <col min="5638" max="5638" width="5.140625" style="18" customWidth="1"/>
    <col min="5639" max="5639" width="3.85546875" style="18" customWidth="1"/>
    <col min="5640" max="5640" width="5.85546875" style="18" customWidth="1"/>
    <col min="5641" max="5641" width="8.42578125" style="18" customWidth="1"/>
    <col min="5642" max="5642" width="6.85546875" style="18" customWidth="1"/>
    <col min="5643" max="5643" width="6.28515625" style="18" customWidth="1"/>
    <col min="5644" max="5645" width="7" style="18" customWidth="1"/>
    <col min="5646" max="5646" width="5.7109375" style="18" customWidth="1"/>
    <col min="5647" max="5647" width="9" style="18" customWidth="1"/>
    <col min="5648" max="5648" width="7.140625" style="18" customWidth="1"/>
    <col min="5649" max="5649" width="5.7109375" style="18" customWidth="1"/>
    <col min="5650" max="5650" width="7.140625" style="18" customWidth="1"/>
    <col min="5651" max="5651" width="7.85546875" style="18" customWidth="1"/>
    <col min="5652" max="5652" width="6.28515625" style="18" customWidth="1"/>
    <col min="5653" max="5653" width="7.5703125" style="18" customWidth="1"/>
    <col min="5654" max="5654" width="7.85546875" style="18" customWidth="1"/>
    <col min="5655" max="5655" width="5.28515625" style="18" customWidth="1"/>
    <col min="5656" max="5656" width="8.42578125" style="18" customWidth="1"/>
    <col min="5657" max="5657" width="7.85546875" style="18" customWidth="1"/>
    <col min="5658" max="5658" width="6" style="18" customWidth="1"/>
    <col min="5659" max="5659" width="8" style="18" customWidth="1"/>
    <col min="5660" max="5660" width="8.140625" style="18" customWidth="1"/>
    <col min="5661" max="5661" width="6" style="18" customWidth="1"/>
    <col min="5662" max="5662" width="7.140625" style="18" customWidth="1"/>
    <col min="5663" max="5663" width="6.85546875" style="18" customWidth="1"/>
    <col min="5664" max="5664" width="6.5703125" style="18" customWidth="1"/>
    <col min="5665" max="5665" width="9.5703125" style="18" customWidth="1"/>
    <col min="5666" max="5666" width="7.5703125" style="18" customWidth="1"/>
    <col min="5667" max="5667" width="5.7109375" style="18" customWidth="1"/>
    <col min="5668" max="5668" width="7.85546875" style="18" customWidth="1"/>
    <col min="5669" max="5669" width="6.7109375" style="18" customWidth="1"/>
    <col min="5670" max="5670" width="7.42578125" style="18" customWidth="1"/>
    <col min="5671" max="5671" width="8.28515625" style="18" customWidth="1"/>
    <col min="5672" max="5672" width="6.5703125" style="18" customWidth="1"/>
    <col min="5673" max="5673" width="5.7109375" style="18" customWidth="1"/>
    <col min="5674" max="5674" width="7.85546875" style="18" customWidth="1"/>
    <col min="5675" max="5675" width="6.42578125" style="18" customWidth="1"/>
    <col min="5676" max="5676" width="6.5703125" style="18" customWidth="1"/>
    <col min="5677" max="5677" width="6.85546875" style="18" customWidth="1"/>
    <col min="5678" max="5678" width="7" style="18" customWidth="1"/>
    <col min="5679" max="5679" width="5.85546875" style="18" customWidth="1"/>
    <col min="5680" max="5680" width="9.140625" style="18" customWidth="1"/>
    <col min="5681" max="5681" width="6.7109375" style="18" customWidth="1"/>
    <col min="5682" max="5682" width="5.7109375" style="18" customWidth="1"/>
    <col min="5683" max="5683" width="6.28515625" style="18" customWidth="1"/>
    <col min="5684" max="5684" width="8.42578125" style="18" customWidth="1"/>
    <col min="5685" max="5685" width="7.5703125" style="18" customWidth="1"/>
    <col min="5686" max="5686" width="7.140625" style="18" customWidth="1"/>
    <col min="5687" max="5688" width="6" style="18" customWidth="1"/>
    <col min="5689" max="5689" width="7.85546875" style="18" customWidth="1"/>
    <col min="5690" max="5690" width="6.85546875" style="18" customWidth="1"/>
    <col min="5691" max="5691" width="6.42578125" style="18" customWidth="1"/>
    <col min="5692" max="5692" width="8.140625" style="18" customWidth="1"/>
    <col min="5693" max="5693" width="5.85546875" style="18" customWidth="1"/>
    <col min="5694" max="5694" width="6.42578125" style="18" customWidth="1"/>
    <col min="5695" max="5695" width="8.7109375" style="18" customWidth="1"/>
    <col min="5696" max="5696" width="6.42578125" style="18" customWidth="1"/>
    <col min="5697" max="5697" width="6.85546875" style="18" customWidth="1"/>
    <col min="5698" max="5698" width="8.140625" style="18" customWidth="1"/>
    <col min="5699" max="5699" width="7" style="18" customWidth="1"/>
    <col min="5700" max="5700" width="5.28515625" style="18" customWidth="1"/>
    <col min="5701" max="5701" width="9" style="18" customWidth="1"/>
    <col min="5702" max="5702" width="9.140625" style="18"/>
    <col min="5703" max="5703" width="5.28515625" style="18" customWidth="1"/>
    <col min="5704" max="5705" width="9.140625" style="18"/>
    <col min="5706" max="5706" width="5.42578125" style="18" customWidth="1"/>
    <col min="5707" max="5708" width="9.140625" style="18"/>
    <col min="5709" max="5709" width="8.140625" style="18" customWidth="1"/>
    <col min="5710" max="5710" width="8.28515625" style="18" customWidth="1"/>
    <col min="5711" max="5711" width="7.42578125" style="18" customWidth="1"/>
    <col min="5712" max="5888" width="9.140625" style="18"/>
    <col min="5889" max="5889" width="3.28515625" style="18" customWidth="1"/>
    <col min="5890" max="5890" width="5.140625" style="18" customWidth="1"/>
    <col min="5891" max="5891" width="9.5703125" style="18" customWidth="1"/>
    <col min="5892" max="5892" width="6" style="18" customWidth="1"/>
    <col min="5893" max="5893" width="3" style="18" customWidth="1"/>
    <col min="5894" max="5894" width="5.140625" style="18" customWidth="1"/>
    <col min="5895" max="5895" width="3.85546875" style="18" customWidth="1"/>
    <col min="5896" max="5896" width="5.85546875" style="18" customWidth="1"/>
    <col min="5897" max="5897" width="8.42578125" style="18" customWidth="1"/>
    <col min="5898" max="5898" width="6.85546875" style="18" customWidth="1"/>
    <col min="5899" max="5899" width="6.28515625" style="18" customWidth="1"/>
    <col min="5900" max="5901" width="7" style="18" customWidth="1"/>
    <col min="5902" max="5902" width="5.7109375" style="18" customWidth="1"/>
    <col min="5903" max="5903" width="9" style="18" customWidth="1"/>
    <col min="5904" max="5904" width="7.140625" style="18" customWidth="1"/>
    <col min="5905" max="5905" width="5.7109375" style="18" customWidth="1"/>
    <col min="5906" max="5906" width="7.140625" style="18" customWidth="1"/>
    <col min="5907" max="5907" width="7.85546875" style="18" customWidth="1"/>
    <col min="5908" max="5908" width="6.28515625" style="18" customWidth="1"/>
    <col min="5909" max="5909" width="7.5703125" style="18" customWidth="1"/>
    <col min="5910" max="5910" width="7.85546875" style="18" customWidth="1"/>
    <col min="5911" max="5911" width="5.28515625" style="18" customWidth="1"/>
    <col min="5912" max="5912" width="8.42578125" style="18" customWidth="1"/>
    <col min="5913" max="5913" width="7.85546875" style="18" customWidth="1"/>
    <col min="5914" max="5914" width="6" style="18" customWidth="1"/>
    <col min="5915" max="5915" width="8" style="18" customWidth="1"/>
    <col min="5916" max="5916" width="8.140625" style="18" customWidth="1"/>
    <col min="5917" max="5917" width="6" style="18" customWidth="1"/>
    <col min="5918" max="5918" width="7.140625" style="18" customWidth="1"/>
    <col min="5919" max="5919" width="6.85546875" style="18" customWidth="1"/>
    <col min="5920" max="5920" width="6.5703125" style="18" customWidth="1"/>
    <col min="5921" max="5921" width="9.5703125" style="18" customWidth="1"/>
    <col min="5922" max="5922" width="7.5703125" style="18" customWidth="1"/>
    <col min="5923" max="5923" width="5.7109375" style="18" customWidth="1"/>
    <col min="5924" max="5924" width="7.85546875" style="18" customWidth="1"/>
    <col min="5925" max="5925" width="6.7109375" style="18" customWidth="1"/>
    <col min="5926" max="5926" width="7.42578125" style="18" customWidth="1"/>
    <col min="5927" max="5927" width="8.28515625" style="18" customWidth="1"/>
    <col min="5928" max="5928" width="6.5703125" style="18" customWidth="1"/>
    <col min="5929" max="5929" width="5.7109375" style="18" customWidth="1"/>
    <col min="5930" max="5930" width="7.85546875" style="18" customWidth="1"/>
    <col min="5931" max="5931" width="6.42578125" style="18" customWidth="1"/>
    <col min="5932" max="5932" width="6.5703125" style="18" customWidth="1"/>
    <col min="5933" max="5933" width="6.85546875" style="18" customWidth="1"/>
    <col min="5934" max="5934" width="7" style="18" customWidth="1"/>
    <col min="5935" max="5935" width="5.85546875" style="18" customWidth="1"/>
    <col min="5936" max="5936" width="9.140625" style="18" customWidth="1"/>
    <col min="5937" max="5937" width="6.7109375" style="18" customWidth="1"/>
    <col min="5938" max="5938" width="5.7109375" style="18" customWidth="1"/>
    <col min="5939" max="5939" width="6.28515625" style="18" customWidth="1"/>
    <col min="5940" max="5940" width="8.42578125" style="18" customWidth="1"/>
    <col min="5941" max="5941" width="7.5703125" style="18" customWidth="1"/>
    <col min="5942" max="5942" width="7.140625" style="18" customWidth="1"/>
    <col min="5943" max="5944" width="6" style="18" customWidth="1"/>
    <col min="5945" max="5945" width="7.85546875" style="18" customWidth="1"/>
    <col min="5946" max="5946" width="6.85546875" style="18" customWidth="1"/>
    <col min="5947" max="5947" width="6.42578125" style="18" customWidth="1"/>
    <col min="5948" max="5948" width="8.140625" style="18" customWidth="1"/>
    <col min="5949" max="5949" width="5.85546875" style="18" customWidth="1"/>
    <col min="5950" max="5950" width="6.42578125" style="18" customWidth="1"/>
    <col min="5951" max="5951" width="8.7109375" style="18" customWidth="1"/>
    <col min="5952" max="5952" width="6.42578125" style="18" customWidth="1"/>
    <col min="5953" max="5953" width="6.85546875" style="18" customWidth="1"/>
    <col min="5954" max="5954" width="8.140625" style="18" customWidth="1"/>
    <col min="5955" max="5955" width="7" style="18" customWidth="1"/>
    <col min="5956" max="5956" width="5.28515625" style="18" customWidth="1"/>
    <col min="5957" max="5957" width="9" style="18" customWidth="1"/>
    <col min="5958" max="5958" width="9.140625" style="18"/>
    <col min="5959" max="5959" width="5.28515625" style="18" customWidth="1"/>
    <col min="5960" max="5961" width="9.140625" style="18"/>
    <col min="5962" max="5962" width="5.42578125" style="18" customWidth="1"/>
    <col min="5963" max="5964" width="9.140625" style="18"/>
    <col min="5965" max="5965" width="8.140625" style="18" customWidth="1"/>
    <col min="5966" max="5966" width="8.28515625" style="18" customWidth="1"/>
    <col min="5967" max="5967" width="7.42578125" style="18" customWidth="1"/>
    <col min="5968" max="6144" width="9.140625" style="18"/>
    <col min="6145" max="6145" width="3.28515625" style="18" customWidth="1"/>
    <col min="6146" max="6146" width="5.140625" style="18" customWidth="1"/>
    <col min="6147" max="6147" width="9.5703125" style="18" customWidth="1"/>
    <col min="6148" max="6148" width="6" style="18" customWidth="1"/>
    <col min="6149" max="6149" width="3" style="18" customWidth="1"/>
    <col min="6150" max="6150" width="5.140625" style="18" customWidth="1"/>
    <col min="6151" max="6151" width="3.85546875" style="18" customWidth="1"/>
    <col min="6152" max="6152" width="5.85546875" style="18" customWidth="1"/>
    <col min="6153" max="6153" width="8.42578125" style="18" customWidth="1"/>
    <col min="6154" max="6154" width="6.85546875" style="18" customWidth="1"/>
    <col min="6155" max="6155" width="6.28515625" style="18" customWidth="1"/>
    <col min="6156" max="6157" width="7" style="18" customWidth="1"/>
    <col min="6158" max="6158" width="5.7109375" style="18" customWidth="1"/>
    <col min="6159" max="6159" width="9" style="18" customWidth="1"/>
    <col min="6160" max="6160" width="7.140625" style="18" customWidth="1"/>
    <col min="6161" max="6161" width="5.7109375" style="18" customWidth="1"/>
    <col min="6162" max="6162" width="7.140625" style="18" customWidth="1"/>
    <col min="6163" max="6163" width="7.85546875" style="18" customWidth="1"/>
    <col min="6164" max="6164" width="6.28515625" style="18" customWidth="1"/>
    <col min="6165" max="6165" width="7.5703125" style="18" customWidth="1"/>
    <col min="6166" max="6166" width="7.85546875" style="18" customWidth="1"/>
    <col min="6167" max="6167" width="5.28515625" style="18" customWidth="1"/>
    <col min="6168" max="6168" width="8.42578125" style="18" customWidth="1"/>
    <col min="6169" max="6169" width="7.85546875" style="18" customWidth="1"/>
    <col min="6170" max="6170" width="6" style="18" customWidth="1"/>
    <col min="6171" max="6171" width="8" style="18" customWidth="1"/>
    <col min="6172" max="6172" width="8.140625" style="18" customWidth="1"/>
    <col min="6173" max="6173" width="6" style="18" customWidth="1"/>
    <col min="6174" max="6174" width="7.140625" style="18" customWidth="1"/>
    <col min="6175" max="6175" width="6.85546875" style="18" customWidth="1"/>
    <col min="6176" max="6176" width="6.5703125" style="18" customWidth="1"/>
    <col min="6177" max="6177" width="9.5703125" style="18" customWidth="1"/>
    <col min="6178" max="6178" width="7.5703125" style="18" customWidth="1"/>
    <col min="6179" max="6179" width="5.7109375" style="18" customWidth="1"/>
    <col min="6180" max="6180" width="7.85546875" style="18" customWidth="1"/>
    <col min="6181" max="6181" width="6.7109375" style="18" customWidth="1"/>
    <col min="6182" max="6182" width="7.42578125" style="18" customWidth="1"/>
    <col min="6183" max="6183" width="8.28515625" style="18" customWidth="1"/>
    <col min="6184" max="6184" width="6.5703125" style="18" customWidth="1"/>
    <col min="6185" max="6185" width="5.7109375" style="18" customWidth="1"/>
    <col min="6186" max="6186" width="7.85546875" style="18" customWidth="1"/>
    <col min="6187" max="6187" width="6.42578125" style="18" customWidth="1"/>
    <col min="6188" max="6188" width="6.5703125" style="18" customWidth="1"/>
    <col min="6189" max="6189" width="6.85546875" style="18" customWidth="1"/>
    <col min="6190" max="6190" width="7" style="18" customWidth="1"/>
    <col min="6191" max="6191" width="5.85546875" style="18" customWidth="1"/>
    <col min="6192" max="6192" width="9.140625" style="18" customWidth="1"/>
    <col min="6193" max="6193" width="6.7109375" style="18" customWidth="1"/>
    <col min="6194" max="6194" width="5.7109375" style="18" customWidth="1"/>
    <col min="6195" max="6195" width="6.28515625" style="18" customWidth="1"/>
    <col min="6196" max="6196" width="8.42578125" style="18" customWidth="1"/>
    <col min="6197" max="6197" width="7.5703125" style="18" customWidth="1"/>
    <col min="6198" max="6198" width="7.140625" style="18" customWidth="1"/>
    <col min="6199" max="6200" width="6" style="18" customWidth="1"/>
    <col min="6201" max="6201" width="7.85546875" style="18" customWidth="1"/>
    <col min="6202" max="6202" width="6.85546875" style="18" customWidth="1"/>
    <col min="6203" max="6203" width="6.42578125" style="18" customWidth="1"/>
    <col min="6204" max="6204" width="8.140625" style="18" customWidth="1"/>
    <col min="6205" max="6205" width="5.85546875" style="18" customWidth="1"/>
    <col min="6206" max="6206" width="6.42578125" style="18" customWidth="1"/>
    <col min="6207" max="6207" width="8.7109375" style="18" customWidth="1"/>
    <col min="6208" max="6208" width="6.42578125" style="18" customWidth="1"/>
    <col min="6209" max="6209" width="6.85546875" style="18" customWidth="1"/>
    <col min="6210" max="6210" width="8.140625" style="18" customWidth="1"/>
    <col min="6211" max="6211" width="7" style="18" customWidth="1"/>
    <col min="6212" max="6212" width="5.28515625" style="18" customWidth="1"/>
    <col min="6213" max="6213" width="9" style="18" customWidth="1"/>
    <col min="6214" max="6214" width="9.140625" style="18"/>
    <col min="6215" max="6215" width="5.28515625" style="18" customWidth="1"/>
    <col min="6216" max="6217" width="9.140625" style="18"/>
    <col min="6218" max="6218" width="5.42578125" style="18" customWidth="1"/>
    <col min="6219" max="6220" width="9.140625" style="18"/>
    <col min="6221" max="6221" width="8.140625" style="18" customWidth="1"/>
    <col min="6222" max="6222" width="8.28515625" style="18" customWidth="1"/>
    <col min="6223" max="6223" width="7.42578125" style="18" customWidth="1"/>
    <col min="6224" max="6400" width="9.140625" style="18"/>
    <col min="6401" max="6401" width="3.28515625" style="18" customWidth="1"/>
    <col min="6402" max="6402" width="5.140625" style="18" customWidth="1"/>
    <col min="6403" max="6403" width="9.5703125" style="18" customWidth="1"/>
    <col min="6404" max="6404" width="6" style="18" customWidth="1"/>
    <col min="6405" max="6405" width="3" style="18" customWidth="1"/>
    <col min="6406" max="6406" width="5.140625" style="18" customWidth="1"/>
    <col min="6407" max="6407" width="3.85546875" style="18" customWidth="1"/>
    <col min="6408" max="6408" width="5.85546875" style="18" customWidth="1"/>
    <col min="6409" max="6409" width="8.42578125" style="18" customWidth="1"/>
    <col min="6410" max="6410" width="6.85546875" style="18" customWidth="1"/>
    <col min="6411" max="6411" width="6.28515625" style="18" customWidth="1"/>
    <col min="6412" max="6413" width="7" style="18" customWidth="1"/>
    <col min="6414" max="6414" width="5.7109375" style="18" customWidth="1"/>
    <col min="6415" max="6415" width="9" style="18" customWidth="1"/>
    <col min="6416" max="6416" width="7.140625" style="18" customWidth="1"/>
    <col min="6417" max="6417" width="5.7109375" style="18" customWidth="1"/>
    <col min="6418" max="6418" width="7.140625" style="18" customWidth="1"/>
    <col min="6419" max="6419" width="7.85546875" style="18" customWidth="1"/>
    <col min="6420" max="6420" width="6.28515625" style="18" customWidth="1"/>
    <col min="6421" max="6421" width="7.5703125" style="18" customWidth="1"/>
    <col min="6422" max="6422" width="7.85546875" style="18" customWidth="1"/>
    <col min="6423" max="6423" width="5.28515625" style="18" customWidth="1"/>
    <col min="6424" max="6424" width="8.42578125" style="18" customWidth="1"/>
    <col min="6425" max="6425" width="7.85546875" style="18" customWidth="1"/>
    <col min="6426" max="6426" width="6" style="18" customWidth="1"/>
    <col min="6427" max="6427" width="8" style="18" customWidth="1"/>
    <col min="6428" max="6428" width="8.140625" style="18" customWidth="1"/>
    <col min="6429" max="6429" width="6" style="18" customWidth="1"/>
    <col min="6430" max="6430" width="7.140625" style="18" customWidth="1"/>
    <col min="6431" max="6431" width="6.85546875" style="18" customWidth="1"/>
    <col min="6432" max="6432" width="6.5703125" style="18" customWidth="1"/>
    <col min="6433" max="6433" width="9.5703125" style="18" customWidth="1"/>
    <col min="6434" max="6434" width="7.5703125" style="18" customWidth="1"/>
    <col min="6435" max="6435" width="5.7109375" style="18" customWidth="1"/>
    <col min="6436" max="6436" width="7.85546875" style="18" customWidth="1"/>
    <col min="6437" max="6437" width="6.7109375" style="18" customWidth="1"/>
    <col min="6438" max="6438" width="7.42578125" style="18" customWidth="1"/>
    <col min="6439" max="6439" width="8.28515625" style="18" customWidth="1"/>
    <col min="6440" max="6440" width="6.5703125" style="18" customWidth="1"/>
    <col min="6441" max="6441" width="5.7109375" style="18" customWidth="1"/>
    <col min="6442" max="6442" width="7.85546875" style="18" customWidth="1"/>
    <col min="6443" max="6443" width="6.42578125" style="18" customWidth="1"/>
    <col min="6444" max="6444" width="6.5703125" style="18" customWidth="1"/>
    <col min="6445" max="6445" width="6.85546875" style="18" customWidth="1"/>
    <col min="6446" max="6446" width="7" style="18" customWidth="1"/>
    <col min="6447" max="6447" width="5.85546875" style="18" customWidth="1"/>
    <col min="6448" max="6448" width="9.140625" style="18" customWidth="1"/>
    <col min="6449" max="6449" width="6.7109375" style="18" customWidth="1"/>
    <col min="6450" max="6450" width="5.7109375" style="18" customWidth="1"/>
    <col min="6451" max="6451" width="6.28515625" style="18" customWidth="1"/>
    <col min="6452" max="6452" width="8.42578125" style="18" customWidth="1"/>
    <col min="6453" max="6453" width="7.5703125" style="18" customWidth="1"/>
    <col min="6454" max="6454" width="7.140625" style="18" customWidth="1"/>
    <col min="6455" max="6456" width="6" style="18" customWidth="1"/>
    <col min="6457" max="6457" width="7.85546875" style="18" customWidth="1"/>
    <col min="6458" max="6458" width="6.85546875" style="18" customWidth="1"/>
    <col min="6459" max="6459" width="6.42578125" style="18" customWidth="1"/>
    <col min="6460" max="6460" width="8.140625" style="18" customWidth="1"/>
    <col min="6461" max="6461" width="5.85546875" style="18" customWidth="1"/>
    <col min="6462" max="6462" width="6.42578125" style="18" customWidth="1"/>
    <col min="6463" max="6463" width="8.7109375" style="18" customWidth="1"/>
    <col min="6464" max="6464" width="6.42578125" style="18" customWidth="1"/>
    <col min="6465" max="6465" width="6.85546875" style="18" customWidth="1"/>
    <col min="6466" max="6466" width="8.140625" style="18" customWidth="1"/>
    <col min="6467" max="6467" width="7" style="18" customWidth="1"/>
    <col min="6468" max="6468" width="5.28515625" style="18" customWidth="1"/>
    <col min="6469" max="6469" width="9" style="18" customWidth="1"/>
    <col min="6470" max="6470" width="9.140625" style="18"/>
    <col min="6471" max="6471" width="5.28515625" style="18" customWidth="1"/>
    <col min="6472" max="6473" width="9.140625" style="18"/>
    <col min="6474" max="6474" width="5.42578125" style="18" customWidth="1"/>
    <col min="6475" max="6476" width="9.140625" style="18"/>
    <col min="6477" max="6477" width="8.140625" style="18" customWidth="1"/>
    <col min="6478" max="6478" width="8.28515625" style="18" customWidth="1"/>
    <col min="6479" max="6479" width="7.42578125" style="18" customWidth="1"/>
    <col min="6480" max="6656" width="9.140625" style="18"/>
    <col min="6657" max="6657" width="3.28515625" style="18" customWidth="1"/>
    <col min="6658" max="6658" width="5.140625" style="18" customWidth="1"/>
    <col min="6659" max="6659" width="9.5703125" style="18" customWidth="1"/>
    <col min="6660" max="6660" width="6" style="18" customWidth="1"/>
    <col min="6661" max="6661" width="3" style="18" customWidth="1"/>
    <col min="6662" max="6662" width="5.140625" style="18" customWidth="1"/>
    <col min="6663" max="6663" width="3.85546875" style="18" customWidth="1"/>
    <col min="6664" max="6664" width="5.85546875" style="18" customWidth="1"/>
    <col min="6665" max="6665" width="8.42578125" style="18" customWidth="1"/>
    <col min="6666" max="6666" width="6.85546875" style="18" customWidth="1"/>
    <col min="6667" max="6667" width="6.28515625" style="18" customWidth="1"/>
    <col min="6668" max="6669" width="7" style="18" customWidth="1"/>
    <col min="6670" max="6670" width="5.7109375" style="18" customWidth="1"/>
    <col min="6671" max="6671" width="9" style="18" customWidth="1"/>
    <col min="6672" max="6672" width="7.140625" style="18" customWidth="1"/>
    <col min="6673" max="6673" width="5.7109375" style="18" customWidth="1"/>
    <col min="6674" max="6674" width="7.140625" style="18" customWidth="1"/>
    <col min="6675" max="6675" width="7.85546875" style="18" customWidth="1"/>
    <col min="6676" max="6676" width="6.28515625" style="18" customWidth="1"/>
    <col min="6677" max="6677" width="7.5703125" style="18" customWidth="1"/>
    <col min="6678" max="6678" width="7.85546875" style="18" customWidth="1"/>
    <col min="6679" max="6679" width="5.28515625" style="18" customWidth="1"/>
    <col min="6680" max="6680" width="8.42578125" style="18" customWidth="1"/>
    <col min="6681" max="6681" width="7.85546875" style="18" customWidth="1"/>
    <col min="6682" max="6682" width="6" style="18" customWidth="1"/>
    <col min="6683" max="6683" width="8" style="18" customWidth="1"/>
    <col min="6684" max="6684" width="8.140625" style="18" customWidth="1"/>
    <col min="6685" max="6685" width="6" style="18" customWidth="1"/>
    <col min="6686" max="6686" width="7.140625" style="18" customWidth="1"/>
    <col min="6687" max="6687" width="6.85546875" style="18" customWidth="1"/>
    <col min="6688" max="6688" width="6.5703125" style="18" customWidth="1"/>
    <col min="6689" max="6689" width="9.5703125" style="18" customWidth="1"/>
    <col min="6690" max="6690" width="7.5703125" style="18" customWidth="1"/>
    <col min="6691" max="6691" width="5.7109375" style="18" customWidth="1"/>
    <col min="6692" max="6692" width="7.85546875" style="18" customWidth="1"/>
    <col min="6693" max="6693" width="6.7109375" style="18" customWidth="1"/>
    <col min="6694" max="6694" width="7.42578125" style="18" customWidth="1"/>
    <col min="6695" max="6695" width="8.28515625" style="18" customWidth="1"/>
    <col min="6696" max="6696" width="6.5703125" style="18" customWidth="1"/>
    <col min="6697" max="6697" width="5.7109375" style="18" customWidth="1"/>
    <col min="6698" max="6698" width="7.85546875" style="18" customWidth="1"/>
    <col min="6699" max="6699" width="6.42578125" style="18" customWidth="1"/>
    <col min="6700" max="6700" width="6.5703125" style="18" customWidth="1"/>
    <col min="6701" max="6701" width="6.85546875" style="18" customWidth="1"/>
    <col min="6702" max="6702" width="7" style="18" customWidth="1"/>
    <col min="6703" max="6703" width="5.85546875" style="18" customWidth="1"/>
    <col min="6704" max="6704" width="9.140625" style="18" customWidth="1"/>
    <col min="6705" max="6705" width="6.7109375" style="18" customWidth="1"/>
    <col min="6706" max="6706" width="5.7109375" style="18" customWidth="1"/>
    <col min="6707" max="6707" width="6.28515625" style="18" customWidth="1"/>
    <col min="6708" max="6708" width="8.42578125" style="18" customWidth="1"/>
    <col min="6709" max="6709" width="7.5703125" style="18" customWidth="1"/>
    <col min="6710" max="6710" width="7.140625" style="18" customWidth="1"/>
    <col min="6711" max="6712" width="6" style="18" customWidth="1"/>
    <col min="6713" max="6713" width="7.85546875" style="18" customWidth="1"/>
    <col min="6714" max="6714" width="6.85546875" style="18" customWidth="1"/>
    <col min="6715" max="6715" width="6.42578125" style="18" customWidth="1"/>
    <col min="6716" max="6716" width="8.140625" style="18" customWidth="1"/>
    <col min="6717" max="6717" width="5.85546875" style="18" customWidth="1"/>
    <col min="6718" max="6718" width="6.42578125" style="18" customWidth="1"/>
    <col min="6719" max="6719" width="8.7109375" style="18" customWidth="1"/>
    <col min="6720" max="6720" width="6.42578125" style="18" customWidth="1"/>
    <col min="6721" max="6721" width="6.85546875" style="18" customWidth="1"/>
    <col min="6722" max="6722" width="8.140625" style="18" customWidth="1"/>
    <col min="6723" max="6723" width="7" style="18" customWidth="1"/>
    <col min="6724" max="6724" width="5.28515625" style="18" customWidth="1"/>
    <col min="6725" max="6725" width="9" style="18" customWidth="1"/>
    <col min="6726" max="6726" width="9.140625" style="18"/>
    <col min="6727" max="6727" width="5.28515625" style="18" customWidth="1"/>
    <col min="6728" max="6729" width="9.140625" style="18"/>
    <col min="6730" max="6730" width="5.42578125" style="18" customWidth="1"/>
    <col min="6731" max="6732" width="9.140625" style="18"/>
    <col min="6733" max="6733" width="8.140625" style="18" customWidth="1"/>
    <col min="6734" max="6734" width="8.28515625" style="18" customWidth="1"/>
    <col min="6735" max="6735" width="7.42578125" style="18" customWidth="1"/>
    <col min="6736" max="6912" width="9.140625" style="18"/>
    <col min="6913" max="6913" width="3.28515625" style="18" customWidth="1"/>
    <col min="6914" max="6914" width="5.140625" style="18" customWidth="1"/>
    <col min="6915" max="6915" width="9.5703125" style="18" customWidth="1"/>
    <col min="6916" max="6916" width="6" style="18" customWidth="1"/>
    <col min="6917" max="6917" width="3" style="18" customWidth="1"/>
    <col min="6918" max="6918" width="5.140625" style="18" customWidth="1"/>
    <col min="6919" max="6919" width="3.85546875" style="18" customWidth="1"/>
    <col min="6920" max="6920" width="5.85546875" style="18" customWidth="1"/>
    <col min="6921" max="6921" width="8.42578125" style="18" customWidth="1"/>
    <col min="6922" max="6922" width="6.85546875" style="18" customWidth="1"/>
    <col min="6923" max="6923" width="6.28515625" style="18" customWidth="1"/>
    <col min="6924" max="6925" width="7" style="18" customWidth="1"/>
    <col min="6926" max="6926" width="5.7109375" style="18" customWidth="1"/>
    <col min="6927" max="6927" width="9" style="18" customWidth="1"/>
    <col min="6928" max="6928" width="7.140625" style="18" customWidth="1"/>
    <col min="6929" max="6929" width="5.7109375" style="18" customWidth="1"/>
    <col min="6930" max="6930" width="7.140625" style="18" customWidth="1"/>
    <col min="6931" max="6931" width="7.85546875" style="18" customWidth="1"/>
    <col min="6932" max="6932" width="6.28515625" style="18" customWidth="1"/>
    <col min="6933" max="6933" width="7.5703125" style="18" customWidth="1"/>
    <col min="6934" max="6934" width="7.85546875" style="18" customWidth="1"/>
    <col min="6935" max="6935" width="5.28515625" style="18" customWidth="1"/>
    <col min="6936" max="6936" width="8.42578125" style="18" customWidth="1"/>
    <col min="6937" max="6937" width="7.85546875" style="18" customWidth="1"/>
    <col min="6938" max="6938" width="6" style="18" customWidth="1"/>
    <col min="6939" max="6939" width="8" style="18" customWidth="1"/>
    <col min="6940" max="6940" width="8.140625" style="18" customWidth="1"/>
    <col min="6941" max="6941" width="6" style="18" customWidth="1"/>
    <col min="6942" max="6942" width="7.140625" style="18" customWidth="1"/>
    <col min="6943" max="6943" width="6.85546875" style="18" customWidth="1"/>
    <col min="6944" max="6944" width="6.5703125" style="18" customWidth="1"/>
    <col min="6945" max="6945" width="9.5703125" style="18" customWidth="1"/>
    <col min="6946" max="6946" width="7.5703125" style="18" customWidth="1"/>
    <col min="6947" max="6947" width="5.7109375" style="18" customWidth="1"/>
    <col min="6948" max="6948" width="7.85546875" style="18" customWidth="1"/>
    <col min="6949" max="6949" width="6.7109375" style="18" customWidth="1"/>
    <col min="6950" max="6950" width="7.42578125" style="18" customWidth="1"/>
    <col min="6951" max="6951" width="8.28515625" style="18" customWidth="1"/>
    <col min="6952" max="6952" width="6.5703125" style="18" customWidth="1"/>
    <col min="6953" max="6953" width="5.7109375" style="18" customWidth="1"/>
    <col min="6954" max="6954" width="7.85546875" style="18" customWidth="1"/>
    <col min="6955" max="6955" width="6.42578125" style="18" customWidth="1"/>
    <col min="6956" max="6956" width="6.5703125" style="18" customWidth="1"/>
    <col min="6957" max="6957" width="6.85546875" style="18" customWidth="1"/>
    <col min="6958" max="6958" width="7" style="18" customWidth="1"/>
    <col min="6959" max="6959" width="5.85546875" style="18" customWidth="1"/>
    <col min="6960" max="6960" width="9.140625" style="18" customWidth="1"/>
    <col min="6961" max="6961" width="6.7109375" style="18" customWidth="1"/>
    <col min="6962" max="6962" width="5.7109375" style="18" customWidth="1"/>
    <col min="6963" max="6963" width="6.28515625" style="18" customWidth="1"/>
    <col min="6964" max="6964" width="8.42578125" style="18" customWidth="1"/>
    <col min="6965" max="6965" width="7.5703125" style="18" customWidth="1"/>
    <col min="6966" max="6966" width="7.140625" style="18" customWidth="1"/>
    <col min="6967" max="6968" width="6" style="18" customWidth="1"/>
    <col min="6969" max="6969" width="7.85546875" style="18" customWidth="1"/>
    <col min="6970" max="6970" width="6.85546875" style="18" customWidth="1"/>
    <col min="6971" max="6971" width="6.42578125" style="18" customWidth="1"/>
    <col min="6972" max="6972" width="8.140625" style="18" customWidth="1"/>
    <col min="6973" max="6973" width="5.85546875" style="18" customWidth="1"/>
    <col min="6974" max="6974" width="6.42578125" style="18" customWidth="1"/>
    <col min="6975" max="6975" width="8.7109375" style="18" customWidth="1"/>
    <col min="6976" max="6976" width="6.42578125" style="18" customWidth="1"/>
    <col min="6977" max="6977" width="6.85546875" style="18" customWidth="1"/>
    <col min="6978" max="6978" width="8.140625" style="18" customWidth="1"/>
    <col min="6979" max="6979" width="7" style="18" customWidth="1"/>
    <col min="6980" max="6980" width="5.28515625" style="18" customWidth="1"/>
    <col min="6981" max="6981" width="9" style="18" customWidth="1"/>
    <col min="6982" max="6982" width="9.140625" style="18"/>
    <col min="6983" max="6983" width="5.28515625" style="18" customWidth="1"/>
    <col min="6984" max="6985" width="9.140625" style="18"/>
    <col min="6986" max="6986" width="5.42578125" style="18" customWidth="1"/>
    <col min="6987" max="6988" width="9.140625" style="18"/>
    <col min="6989" max="6989" width="8.140625" style="18" customWidth="1"/>
    <col min="6990" max="6990" width="8.28515625" style="18" customWidth="1"/>
    <col min="6991" max="6991" width="7.42578125" style="18" customWidth="1"/>
    <col min="6992" max="7168" width="9.140625" style="18"/>
    <col min="7169" max="7169" width="3.28515625" style="18" customWidth="1"/>
    <col min="7170" max="7170" width="5.140625" style="18" customWidth="1"/>
    <col min="7171" max="7171" width="9.5703125" style="18" customWidth="1"/>
    <col min="7172" max="7172" width="6" style="18" customWidth="1"/>
    <col min="7173" max="7173" width="3" style="18" customWidth="1"/>
    <col min="7174" max="7174" width="5.140625" style="18" customWidth="1"/>
    <col min="7175" max="7175" width="3.85546875" style="18" customWidth="1"/>
    <col min="7176" max="7176" width="5.85546875" style="18" customWidth="1"/>
    <col min="7177" max="7177" width="8.42578125" style="18" customWidth="1"/>
    <col min="7178" max="7178" width="6.85546875" style="18" customWidth="1"/>
    <col min="7179" max="7179" width="6.28515625" style="18" customWidth="1"/>
    <col min="7180" max="7181" width="7" style="18" customWidth="1"/>
    <col min="7182" max="7182" width="5.7109375" style="18" customWidth="1"/>
    <col min="7183" max="7183" width="9" style="18" customWidth="1"/>
    <col min="7184" max="7184" width="7.140625" style="18" customWidth="1"/>
    <col min="7185" max="7185" width="5.7109375" style="18" customWidth="1"/>
    <col min="7186" max="7186" width="7.140625" style="18" customWidth="1"/>
    <col min="7187" max="7187" width="7.85546875" style="18" customWidth="1"/>
    <col min="7188" max="7188" width="6.28515625" style="18" customWidth="1"/>
    <col min="7189" max="7189" width="7.5703125" style="18" customWidth="1"/>
    <col min="7190" max="7190" width="7.85546875" style="18" customWidth="1"/>
    <col min="7191" max="7191" width="5.28515625" style="18" customWidth="1"/>
    <col min="7192" max="7192" width="8.42578125" style="18" customWidth="1"/>
    <col min="7193" max="7193" width="7.85546875" style="18" customWidth="1"/>
    <col min="7194" max="7194" width="6" style="18" customWidth="1"/>
    <col min="7195" max="7195" width="8" style="18" customWidth="1"/>
    <col min="7196" max="7196" width="8.140625" style="18" customWidth="1"/>
    <col min="7197" max="7197" width="6" style="18" customWidth="1"/>
    <col min="7198" max="7198" width="7.140625" style="18" customWidth="1"/>
    <col min="7199" max="7199" width="6.85546875" style="18" customWidth="1"/>
    <col min="7200" max="7200" width="6.5703125" style="18" customWidth="1"/>
    <col min="7201" max="7201" width="9.5703125" style="18" customWidth="1"/>
    <col min="7202" max="7202" width="7.5703125" style="18" customWidth="1"/>
    <col min="7203" max="7203" width="5.7109375" style="18" customWidth="1"/>
    <col min="7204" max="7204" width="7.85546875" style="18" customWidth="1"/>
    <col min="7205" max="7205" width="6.7109375" style="18" customWidth="1"/>
    <col min="7206" max="7206" width="7.42578125" style="18" customWidth="1"/>
    <col min="7207" max="7207" width="8.28515625" style="18" customWidth="1"/>
    <col min="7208" max="7208" width="6.5703125" style="18" customWidth="1"/>
    <col min="7209" max="7209" width="5.7109375" style="18" customWidth="1"/>
    <col min="7210" max="7210" width="7.85546875" style="18" customWidth="1"/>
    <col min="7211" max="7211" width="6.42578125" style="18" customWidth="1"/>
    <col min="7212" max="7212" width="6.5703125" style="18" customWidth="1"/>
    <col min="7213" max="7213" width="6.85546875" style="18" customWidth="1"/>
    <col min="7214" max="7214" width="7" style="18" customWidth="1"/>
    <col min="7215" max="7215" width="5.85546875" style="18" customWidth="1"/>
    <col min="7216" max="7216" width="9.140625" style="18" customWidth="1"/>
    <col min="7217" max="7217" width="6.7109375" style="18" customWidth="1"/>
    <col min="7218" max="7218" width="5.7109375" style="18" customWidth="1"/>
    <col min="7219" max="7219" width="6.28515625" style="18" customWidth="1"/>
    <col min="7220" max="7220" width="8.42578125" style="18" customWidth="1"/>
    <col min="7221" max="7221" width="7.5703125" style="18" customWidth="1"/>
    <col min="7222" max="7222" width="7.140625" style="18" customWidth="1"/>
    <col min="7223" max="7224" width="6" style="18" customWidth="1"/>
    <col min="7225" max="7225" width="7.85546875" style="18" customWidth="1"/>
    <col min="7226" max="7226" width="6.85546875" style="18" customWidth="1"/>
    <col min="7227" max="7227" width="6.42578125" style="18" customWidth="1"/>
    <col min="7228" max="7228" width="8.140625" style="18" customWidth="1"/>
    <col min="7229" max="7229" width="5.85546875" style="18" customWidth="1"/>
    <col min="7230" max="7230" width="6.42578125" style="18" customWidth="1"/>
    <col min="7231" max="7231" width="8.7109375" style="18" customWidth="1"/>
    <col min="7232" max="7232" width="6.42578125" style="18" customWidth="1"/>
    <col min="7233" max="7233" width="6.85546875" style="18" customWidth="1"/>
    <col min="7234" max="7234" width="8.140625" style="18" customWidth="1"/>
    <col min="7235" max="7235" width="7" style="18" customWidth="1"/>
    <col min="7236" max="7236" width="5.28515625" style="18" customWidth="1"/>
    <col min="7237" max="7237" width="9" style="18" customWidth="1"/>
    <col min="7238" max="7238" width="9.140625" style="18"/>
    <col min="7239" max="7239" width="5.28515625" style="18" customWidth="1"/>
    <col min="7240" max="7241" width="9.140625" style="18"/>
    <col min="7242" max="7242" width="5.42578125" style="18" customWidth="1"/>
    <col min="7243" max="7244" width="9.140625" style="18"/>
    <col min="7245" max="7245" width="8.140625" style="18" customWidth="1"/>
    <col min="7246" max="7246" width="8.28515625" style="18" customWidth="1"/>
    <col min="7247" max="7247" width="7.42578125" style="18" customWidth="1"/>
    <col min="7248" max="7424" width="9.140625" style="18"/>
    <col min="7425" max="7425" width="3.28515625" style="18" customWidth="1"/>
    <col min="7426" max="7426" width="5.140625" style="18" customWidth="1"/>
    <col min="7427" max="7427" width="9.5703125" style="18" customWidth="1"/>
    <col min="7428" max="7428" width="6" style="18" customWidth="1"/>
    <col min="7429" max="7429" width="3" style="18" customWidth="1"/>
    <col min="7430" max="7430" width="5.140625" style="18" customWidth="1"/>
    <col min="7431" max="7431" width="3.85546875" style="18" customWidth="1"/>
    <col min="7432" max="7432" width="5.85546875" style="18" customWidth="1"/>
    <col min="7433" max="7433" width="8.42578125" style="18" customWidth="1"/>
    <col min="7434" max="7434" width="6.85546875" style="18" customWidth="1"/>
    <col min="7435" max="7435" width="6.28515625" style="18" customWidth="1"/>
    <col min="7436" max="7437" width="7" style="18" customWidth="1"/>
    <col min="7438" max="7438" width="5.7109375" style="18" customWidth="1"/>
    <col min="7439" max="7439" width="9" style="18" customWidth="1"/>
    <col min="7440" max="7440" width="7.140625" style="18" customWidth="1"/>
    <col min="7441" max="7441" width="5.7109375" style="18" customWidth="1"/>
    <col min="7442" max="7442" width="7.140625" style="18" customWidth="1"/>
    <col min="7443" max="7443" width="7.85546875" style="18" customWidth="1"/>
    <col min="7444" max="7444" width="6.28515625" style="18" customWidth="1"/>
    <col min="7445" max="7445" width="7.5703125" style="18" customWidth="1"/>
    <col min="7446" max="7446" width="7.85546875" style="18" customWidth="1"/>
    <col min="7447" max="7447" width="5.28515625" style="18" customWidth="1"/>
    <col min="7448" max="7448" width="8.42578125" style="18" customWidth="1"/>
    <col min="7449" max="7449" width="7.85546875" style="18" customWidth="1"/>
    <col min="7450" max="7450" width="6" style="18" customWidth="1"/>
    <col min="7451" max="7451" width="8" style="18" customWidth="1"/>
    <col min="7452" max="7452" width="8.140625" style="18" customWidth="1"/>
    <col min="7453" max="7453" width="6" style="18" customWidth="1"/>
    <col min="7454" max="7454" width="7.140625" style="18" customWidth="1"/>
    <col min="7455" max="7455" width="6.85546875" style="18" customWidth="1"/>
    <col min="7456" max="7456" width="6.5703125" style="18" customWidth="1"/>
    <col min="7457" max="7457" width="9.5703125" style="18" customWidth="1"/>
    <col min="7458" max="7458" width="7.5703125" style="18" customWidth="1"/>
    <col min="7459" max="7459" width="5.7109375" style="18" customWidth="1"/>
    <col min="7460" max="7460" width="7.85546875" style="18" customWidth="1"/>
    <col min="7461" max="7461" width="6.7109375" style="18" customWidth="1"/>
    <col min="7462" max="7462" width="7.42578125" style="18" customWidth="1"/>
    <col min="7463" max="7463" width="8.28515625" style="18" customWidth="1"/>
    <col min="7464" max="7464" width="6.5703125" style="18" customWidth="1"/>
    <col min="7465" max="7465" width="5.7109375" style="18" customWidth="1"/>
    <col min="7466" max="7466" width="7.85546875" style="18" customWidth="1"/>
    <col min="7467" max="7467" width="6.42578125" style="18" customWidth="1"/>
    <col min="7468" max="7468" width="6.5703125" style="18" customWidth="1"/>
    <col min="7469" max="7469" width="6.85546875" style="18" customWidth="1"/>
    <col min="7470" max="7470" width="7" style="18" customWidth="1"/>
    <col min="7471" max="7471" width="5.85546875" style="18" customWidth="1"/>
    <col min="7472" max="7472" width="9.140625" style="18" customWidth="1"/>
    <col min="7473" max="7473" width="6.7109375" style="18" customWidth="1"/>
    <col min="7474" max="7474" width="5.7109375" style="18" customWidth="1"/>
    <col min="7475" max="7475" width="6.28515625" style="18" customWidth="1"/>
    <col min="7476" max="7476" width="8.42578125" style="18" customWidth="1"/>
    <col min="7477" max="7477" width="7.5703125" style="18" customWidth="1"/>
    <col min="7478" max="7478" width="7.140625" style="18" customWidth="1"/>
    <col min="7479" max="7480" width="6" style="18" customWidth="1"/>
    <col min="7481" max="7481" width="7.85546875" style="18" customWidth="1"/>
    <col min="7482" max="7482" width="6.85546875" style="18" customWidth="1"/>
    <col min="7483" max="7483" width="6.42578125" style="18" customWidth="1"/>
    <col min="7484" max="7484" width="8.140625" style="18" customWidth="1"/>
    <col min="7485" max="7485" width="5.85546875" style="18" customWidth="1"/>
    <col min="7486" max="7486" width="6.42578125" style="18" customWidth="1"/>
    <col min="7487" max="7487" width="8.7109375" style="18" customWidth="1"/>
    <col min="7488" max="7488" width="6.42578125" style="18" customWidth="1"/>
    <col min="7489" max="7489" width="6.85546875" style="18" customWidth="1"/>
    <col min="7490" max="7490" width="8.140625" style="18" customWidth="1"/>
    <col min="7491" max="7491" width="7" style="18" customWidth="1"/>
    <col min="7492" max="7492" width="5.28515625" style="18" customWidth="1"/>
    <col min="7493" max="7493" width="9" style="18" customWidth="1"/>
    <col min="7494" max="7494" width="9.140625" style="18"/>
    <col min="7495" max="7495" width="5.28515625" style="18" customWidth="1"/>
    <col min="7496" max="7497" width="9.140625" style="18"/>
    <col min="7498" max="7498" width="5.42578125" style="18" customWidth="1"/>
    <col min="7499" max="7500" width="9.140625" style="18"/>
    <col min="7501" max="7501" width="8.140625" style="18" customWidth="1"/>
    <col min="7502" max="7502" width="8.28515625" style="18" customWidth="1"/>
    <col min="7503" max="7503" width="7.42578125" style="18" customWidth="1"/>
    <col min="7504" max="7680" width="9.140625" style="18"/>
    <col min="7681" max="7681" width="3.28515625" style="18" customWidth="1"/>
    <col min="7682" max="7682" width="5.140625" style="18" customWidth="1"/>
    <col min="7683" max="7683" width="9.5703125" style="18" customWidth="1"/>
    <col min="7684" max="7684" width="6" style="18" customWidth="1"/>
    <col min="7685" max="7685" width="3" style="18" customWidth="1"/>
    <col min="7686" max="7686" width="5.140625" style="18" customWidth="1"/>
    <col min="7687" max="7687" width="3.85546875" style="18" customWidth="1"/>
    <col min="7688" max="7688" width="5.85546875" style="18" customWidth="1"/>
    <col min="7689" max="7689" width="8.42578125" style="18" customWidth="1"/>
    <col min="7690" max="7690" width="6.85546875" style="18" customWidth="1"/>
    <col min="7691" max="7691" width="6.28515625" style="18" customWidth="1"/>
    <col min="7692" max="7693" width="7" style="18" customWidth="1"/>
    <col min="7694" max="7694" width="5.7109375" style="18" customWidth="1"/>
    <col min="7695" max="7695" width="9" style="18" customWidth="1"/>
    <col min="7696" max="7696" width="7.140625" style="18" customWidth="1"/>
    <col min="7697" max="7697" width="5.7109375" style="18" customWidth="1"/>
    <col min="7698" max="7698" width="7.140625" style="18" customWidth="1"/>
    <col min="7699" max="7699" width="7.85546875" style="18" customWidth="1"/>
    <col min="7700" max="7700" width="6.28515625" style="18" customWidth="1"/>
    <col min="7701" max="7701" width="7.5703125" style="18" customWidth="1"/>
    <col min="7702" max="7702" width="7.85546875" style="18" customWidth="1"/>
    <col min="7703" max="7703" width="5.28515625" style="18" customWidth="1"/>
    <col min="7704" max="7704" width="8.42578125" style="18" customWidth="1"/>
    <col min="7705" max="7705" width="7.85546875" style="18" customWidth="1"/>
    <col min="7706" max="7706" width="6" style="18" customWidth="1"/>
    <col min="7707" max="7707" width="8" style="18" customWidth="1"/>
    <col min="7708" max="7708" width="8.140625" style="18" customWidth="1"/>
    <col min="7709" max="7709" width="6" style="18" customWidth="1"/>
    <col min="7710" max="7710" width="7.140625" style="18" customWidth="1"/>
    <col min="7711" max="7711" width="6.85546875" style="18" customWidth="1"/>
    <col min="7712" max="7712" width="6.5703125" style="18" customWidth="1"/>
    <col min="7713" max="7713" width="9.5703125" style="18" customWidth="1"/>
    <col min="7714" max="7714" width="7.5703125" style="18" customWidth="1"/>
    <col min="7715" max="7715" width="5.7109375" style="18" customWidth="1"/>
    <col min="7716" max="7716" width="7.85546875" style="18" customWidth="1"/>
    <col min="7717" max="7717" width="6.7109375" style="18" customWidth="1"/>
    <col min="7718" max="7718" width="7.42578125" style="18" customWidth="1"/>
    <col min="7719" max="7719" width="8.28515625" style="18" customWidth="1"/>
    <col min="7720" max="7720" width="6.5703125" style="18" customWidth="1"/>
    <col min="7721" max="7721" width="5.7109375" style="18" customWidth="1"/>
    <col min="7722" max="7722" width="7.85546875" style="18" customWidth="1"/>
    <col min="7723" max="7723" width="6.42578125" style="18" customWidth="1"/>
    <col min="7724" max="7724" width="6.5703125" style="18" customWidth="1"/>
    <col min="7725" max="7725" width="6.85546875" style="18" customWidth="1"/>
    <col min="7726" max="7726" width="7" style="18" customWidth="1"/>
    <col min="7727" max="7727" width="5.85546875" style="18" customWidth="1"/>
    <col min="7728" max="7728" width="9.140625" style="18" customWidth="1"/>
    <col min="7729" max="7729" width="6.7109375" style="18" customWidth="1"/>
    <col min="7730" max="7730" width="5.7109375" style="18" customWidth="1"/>
    <col min="7731" max="7731" width="6.28515625" style="18" customWidth="1"/>
    <col min="7732" max="7732" width="8.42578125" style="18" customWidth="1"/>
    <col min="7733" max="7733" width="7.5703125" style="18" customWidth="1"/>
    <col min="7734" max="7734" width="7.140625" style="18" customWidth="1"/>
    <col min="7735" max="7736" width="6" style="18" customWidth="1"/>
    <col min="7737" max="7737" width="7.85546875" style="18" customWidth="1"/>
    <col min="7738" max="7738" width="6.85546875" style="18" customWidth="1"/>
    <col min="7739" max="7739" width="6.42578125" style="18" customWidth="1"/>
    <col min="7740" max="7740" width="8.140625" style="18" customWidth="1"/>
    <col min="7741" max="7741" width="5.85546875" style="18" customWidth="1"/>
    <col min="7742" max="7742" width="6.42578125" style="18" customWidth="1"/>
    <col min="7743" max="7743" width="8.7109375" style="18" customWidth="1"/>
    <col min="7744" max="7744" width="6.42578125" style="18" customWidth="1"/>
    <col min="7745" max="7745" width="6.85546875" style="18" customWidth="1"/>
    <col min="7746" max="7746" width="8.140625" style="18" customWidth="1"/>
    <col min="7747" max="7747" width="7" style="18" customWidth="1"/>
    <col min="7748" max="7748" width="5.28515625" style="18" customWidth="1"/>
    <col min="7749" max="7749" width="9" style="18" customWidth="1"/>
    <col min="7750" max="7750" width="9.140625" style="18"/>
    <col min="7751" max="7751" width="5.28515625" style="18" customWidth="1"/>
    <col min="7752" max="7753" width="9.140625" style="18"/>
    <col min="7754" max="7754" width="5.42578125" style="18" customWidth="1"/>
    <col min="7755" max="7756" width="9.140625" style="18"/>
    <col min="7757" max="7757" width="8.140625" style="18" customWidth="1"/>
    <col min="7758" max="7758" width="8.28515625" style="18" customWidth="1"/>
    <col min="7759" max="7759" width="7.42578125" style="18" customWidth="1"/>
    <col min="7760" max="7936" width="9.140625" style="18"/>
    <col min="7937" max="7937" width="3.28515625" style="18" customWidth="1"/>
    <col min="7938" max="7938" width="5.140625" style="18" customWidth="1"/>
    <col min="7939" max="7939" width="9.5703125" style="18" customWidth="1"/>
    <col min="7940" max="7940" width="6" style="18" customWidth="1"/>
    <col min="7941" max="7941" width="3" style="18" customWidth="1"/>
    <col min="7942" max="7942" width="5.140625" style="18" customWidth="1"/>
    <col min="7943" max="7943" width="3.85546875" style="18" customWidth="1"/>
    <col min="7944" max="7944" width="5.85546875" style="18" customWidth="1"/>
    <col min="7945" max="7945" width="8.42578125" style="18" customWidth="1"/>
    <col min="7946" max="7946" width="6.85546875" style="18" customWidth="1"/>
    <col min="7947" max="7947" width="6.28515625" style="18" customWidth="1"/>
    <col min="7948" max="7949" width="7" style="18" customWidth="1"/>
    <col min="7950" max="7950" width="5.7109375" style="18" customWidth="1"/>
    <col min="7951" max="7951" width="9" style="18" customWidth="1"/>
    <col min="7952" max="7952" width="7.140625" style="18" customWidth="1"/>
    <col min="7953" max="7953" width="5.7109375" style="18" customWidth="1"/>
    <col min="7954" max="7954" width="7.140625" style="18" customWidth="1"/>
    <col min="7955" max="7955" width="7.85546875" style="18" customWidth="1"/>
    <col min="7956" max="7956" width="6.28515625" style="18" customWidth="1"/>
    <col min="7957" max="7957" width="7.5703125" style="18" customWidth="1"/>
    <col min="7958" max="7958" width="7.85546875" style="18" customWidth="1"/>
    <col min="7959" max="7959" width="5.28515625" style="18" customWidth="1"/>
    <col min="7960" max="7960" width="8.42578125" style="18" customWidth="1"/>
    <col min="7961" max="7961" width="7.85546875" style="18" customWidth="1"/>
    <col min="7962" max="7962" width="6" style="18" customWidth="1"/>
    <col min="7963" max="7963" width="8" style="18" customWidth="1"/>
    <col min="7964" max="7964" width="8.140625" style="18" customWidth="1"/>
    <col min="7965" max="7965" width="6" style="18" customWidth="1"/>
    <col min="7966" max="7966" width="7.140625" style="18" customWidth="1"/>
    <col min="7967" max="7967" width="6.85546875" style="18" customWidth="1"/>
    <col min="7968" max="7968" width="6.5703125" style="18" customWidth="1"/>
    <col min="7969" max="7969" width="9.5703125" style="18" customWidth="1"/>
    <col min="7970" max="7970" width="7.5703125" style="18" customWidth="1"/>
    <col min="7971" max="7971" width="5.7109375" style="18" customWidth="1"/>
    <col min="7972" max="7972" width="7.85546875" style="18" customWidth="1"/>
    <col min="7973" max="7973" width="6.7109375" style="18" customWidth="1"/>
    <col min="7974" max="7974" width="7.42578125" style="18" customWidth="1"/>
    <col min="7975" max="7975" width="8.28515625" style="18" customWidth="1"/>
    <col min="7976" max="7976" width="6.5703125" style="18" customWidth="1"/>
    <col min="7977" max="7977" width="5.7109375" style="18" customWidth="1"/>
    <col min="7978" max="7978" width="7.85546875" style="18" customWidth="1"/>
    <col min="7979" max="7979" width="6.42578125" style="18" customWidth="1"/>
    <col min="7980" max="7980" width="6.5703125" style="18" customWidth="1"/>
    <col min="7981" max="7981" width="6.85546875" style="18" customWidth="1"/>
    <col min="7982" max="7982" width="7" style="18" customWidth="1"/>
    <col min="7983" max="7983" width="5.85546875" style="18" customWidth="1"/>
    <col min="7984" max="7984" width="9.140625" style="18" customWidth="1"/>
    <col min="7985" max="7985" width="6.7109375" style="18" customWidth="1"/>
    <col min="7986" max="7986" width="5.7109375" style="18" customWidth="1"/>
    <col min="7987" max="7987" width="6.28515625" style="18" customWidth="1"/>
    <col min="7988" max="7988" width="8.42578125" style="18" customWidth="1"/>
    <col min="7989" max="7989" width="7.5703125" style="18" customWidth="1"/>
    <col min="7990" max="7990" width="7.140625" style="18" customWidth="1"/>
    <col min="7991" max="7992" width="6" style="18" customWidth="1"/>
    <col min="7993" max="7993" width="7.85546875" style="18" customWidth="1"/>
    <col min="7994" max="7994" width="6.85546875" style="18" customWidth="1"/>
    <col min="7995" max="7995" width="6.42578125" style="18" customWidth="1"/>
    <col min="7996" max="7996" width="8.140625" style="18" customWidth="1"/>
    <col min="7997" max="7997" width="5.85546875" style="18" customWidth="1"/>
    <col min="7998" max="7998" width="6.42578125" style="18" customWidth="1"/>
    <col min="7999" max="7999" width="8.7109375" style="18" customWidth="1"/>
    <col min="8000" max="8000" width="6.42578125" style="18" customWidth="1"/>
    <col min="8001" max="8001" width="6.85546875" style="18" customWidth="1"/>
    <col min="8002" max="8002" width="8.140625" style="18" customWidth="1"/>
    <col min="8003" max="8003" width="7" style="18" customWidth="1"/>
    <col min="8004" max="8004" width="5.28515625" style="18" customWidth="1"/>
    <col min="8005" max="8005" width="9" style="18" customWidth="1"/>
    <col min="8006" max="8006" width="9.140625" style="18"/>
    <col min="8007" max="8007" width="5.28515625" style="18" customWidth="1"/>
    <col min="8008" max="8009" width="9.140625" style="18"/>
    <col min="8010" max="8010" width="5.42578125" style="18" customWidth="1"/>
    <col min="8011" max="8012" width="9.140625" style="18"/>
    <col min="8013" max="8013" width="8.140625" style="18" customWidth="1"/>
    <col min="8014" max="8014" width="8.28515625" style="18" customWidth="1"/>
    <col min="8015" max="8015" width="7.42578125" style="18" customWidth="1"/>
    <col min="8016" max="8192" width="9.140625" style="18"/>
    <col min="8193" max="8193" width="3.28515625" style="18" customWidth="1"/>
    <col min="8194" max="8194" width="5.140625" style="18" customWidth="1"/>
    <col min="8195" max="8195" width="9.5703125" style="18" customWidth="1"/>
    <col min="8196" max="8196" width="6" style="18" customWidth="1"/>
    <col min="8197" max="8197" width="3" style="18" customWidth="1"/>
    <col min="8198" max="8198" width="5.140625" style="18" customWidth="1"/>
    <col min="8199" max="8199" width="3.85546875" style="18" customWidth="1"/>
    <col min="8200" max="8200" width="5.85546875" style="18" customWidth="1"/>
    <col min="8201" max="8201" width="8.42578125" style="18" customWidth="1"/>
    <col min="8202" max="8202" width="6.85546875" style="18" customWidth="1"/>
    <col min="8203" max="8203" width="6.28515625" style="18" customWidth="1"/>
    <col min="8204" max="8205" width="7" style="18" customWidth="1"/>
    <col min="8206" max="8206" width="5.7109375" style="18" customWidth="1"/>
    <col min="8207" max="8207" width="9" style="18" customWidth="1"/>
    <col min="8208" max="8208" width="7.140625" style="18" customWidth="1"/>
    <col min="8209" max="8209" width="5.7109375" style="18" customWidth="1"/>
    <col min="8210" max="8210" width="7.140625" style="18" customWidth="1"/>
    <col min="8211" max="8211" width="7.85546875" style="18" customWidth="1"/>
    <col min="8212" max="8212" width="6.28515625" style="18" customWidth="1"/>
    <col min="8213" max="8213" width="7.5703125" style="18" customWidth="1"/>
    <col min="8214" max="8214" width="7.85546875" style="18" customWidth="1"/>
    <col min="8215" max="8215" width="5.28515625" style="18" customWidth="1"/>
    <col min="8216" max="8216" width="8.42578125" style="18" customWidth="1"/>
    <col min="8217" max="8217" width="7.85546875" style="18" customWidth="1"/>
    <col min="8218" max="8218" width="6" style="18" customWidth="1"/>
    <col min="8219" max="8219" width="8" style="18" customWidth="1"/>
    <col min="8220" max="8220" width="8.140625" style="18" customWidth="1"/>
    <col min="8221" max="8221" width="6" style="18" customWidth="1"/>
    <col min="8222" max="8222" width="7.140625" style="18" customWidth="1"/>
    <col min="8223" max="8223" width="6.85546875" style="18" customWidth="1"/>
    <col min="8224" max="8224" width="6.5703125" style="18" customWidth="1"/>
    <col min="8225" max="8225" width="9.5703125" style="18" customWidth="1"/>
    <col min="8226" max="8226" width="7.5703125" style="18" customWidth="1"/>
    <col min="8227" max="8227" width="5.7109375" style="18" customWidth="1"/>
    <col min="8228" max="8228" width="7.85546875" style="18" customWidth="1"/>
    <col min="8229" max="8229" width="6.7109375" style="18" customWidth="1"/>
    <col min="8230" max="8230" width="7.42578125" style="18" customWidth="1"/>
    <col min="8231" max="8231" width="8.28515625" style="18" customWidth="1"/>
    <col min="8232" max="8232" width="6.5703125" style="18" customWidth="1"/>
    <col min="8233" max="8233" width="5.7109375" style="18" customWidth="1"/>
    <col min="8234" max="8234" width="7.85546875" style="18" customWidth="1"/>
    <col min="8235" max="8235" width="6.42578125" style="18" customWidth="1"/>
    <col min="8236" max="8236" width="6.5703125" style="18" customWidth="1"/>
    <col min="8237" max="8237" width="6.85546875" style="18" customWidth="1"/>
    <col min="8238" max="8238" width="7" style="18" customWidth="1"/>
    <col min="8239" max="8239" width="5.85546875" style="18" customWidth="1"/>
    <col min="8240" max="8240" width="9.140625" style="18" customWidth="1"/>
    <col min="8241" max="8241" width="6.7109375" style="18" customWidth="1"/>
    <col min="8242" max="8242" width="5.7109375" style="18" customWidth="1"/>
    <col min="8243" max="8243" width="6.28515625" style="18" customWidth="1"/>
    <col min="8244" max="8244" width="8.42578125" style="18" customWidth="1"/>
    <col min="8245" max="8245" width="7.5703125" style="18" customWidth="1"/>
    <col min="8246" max="8246" width="7.140625" style="18" customWidth="1"/>
    <col min="8247" max="8248" width="6" style="18" customWidth="1"/>
    <col min="8249" max="8249" width="7.85546875" style="18" customWidth="1"/>
    <col min="8250" max="8250" width="6.85546875" style="18" customWidth="1"/>
    <col min="8251" max="8251" width="6.42578125" style="18" customWidth="1"/>
    <col min="8252" max="8252" width="8.140625" style="18" customWidth="1"/>
    <col min="8253" max="8253" width="5.85546875" style="18" customWidth="1"/>
    <col min="8254" max="8254" width="6.42578125" style="18" customWidth="1"/>
    <col min="8255" max="8255" width="8.7109375" style="18" customWidth="1"/>
    <col min="8256" max="8256" width="6.42578125" style="18" customWidth="1"/>
    <col min="8257" max="8257" width="6.85546875" style="18" customWidth="1"/>
    <col min="8258" max="8258" width="8.140625" style="18" customWidth="1"/>
    <col min="8259" max="8259" width="7" style="18" customWidth="1"/>
    <col min="8260" max="8260" width="5.28515625" style="18" customWidth="1"/>
    <col min="8261" max="8261" width="9" style="18" customWidth="1"/>
    <col min="8262" max="8262" width="9.140625" style="18"/>
    <col min="8263" max="8263" width="5.28515625" style="18" customWidth="1"/>
    <col min="8264" max="8265" width="9.140625" style="18"/>
    <col min="8266" max="8266" width="5.42578125" style="18" customWidth="1"/>
    <col min="8267" max="8268" width="9.140625" style="18"/>
    <col min="8269" max="8269" width="8.140625" style="18" customWidth="1"/>
    <col min="8270" max="8270" width="8.28515625" style="18" customWidth="1"/>
    <col min="8271" max="8271" width="7.42578125" style="18" customWidth="1"/>
    <col min="8272" max="8448" width="9.140625" style="18"/>
    <col min="8449" max="8449" width="3.28515625" style="18" customWidth="1"/>
    <col min="8450" max="8450" width="5.140625" style="18" customWidth="1"/>
    <col min="8451" max="8451" width="9.5703125" style="18" customWidth="1"/>
    <col min="8452" max="8452" width="6" style="18" customWidth="1"/>
    <col min="8453" max="8453" width="3" style="18" customWidth="1"/>
    <col min="8454" max="8454" width="5.140625" style="18" customWidth="1"/>
    <col min="8455" max="8455" width="3.85546875" style="18" customWidth="1"/>
    <col min="8456" max="8456" width="5.85546875" style="18" customWidth="1"/>
    <col min="8457" max="8457" width="8.42578125" style="18" customWidth="1"/>
    <col min="8458" max="8458" width="6.85546875" style="18" customWidth="1"/>
    <col min="8459" max="8459" width="6.28515625" style="18" customWidth="1"/>
    <col min="8460" max="8461" width="7" style="18" customWidth="1"/>
    <col min="8462" max="8462" width="5.7109375" style="18" customWidth="1"/>
    <col min="8463" max="8463" width="9" style="18" customWidth="1"/>
    <col min="8464" max="8464" width="7.140625" style="18" customWidth="1"/>
    <col min="8465" max="8465" width="5.7109375" style="18" customWidth="1"/>
    <col min="8466" max="8466" width="7.140625" style="18" customWidth="1"/>
    <col min="8467" max="8467" width="7.85546875" style="18" customWidth="1"/>
    <col min="8468" max="8468" width="6.28515625" style="18" customWidth="1"/>
    <col min="8469" max="8469" width="7.5703125" style="18" customWidth="1"/>
    <col min="8470" max="8470" width="7.85546875" style="18" customWidth="1"/>
    <col min="8471" max="8471" width="5.28515625" style="18" customWidth="1"/>
    <col min="8472" max="8472" width="8.42578125" style="18" customWidth="1"/>
    <col min="8473" max="8473" width="7.85546875" style="18" customWidth="1"/>
    <col min="8474" max="8474" width="6" style="18" customWidth="1"/>
    <col min="8475" max="8475" width="8" style="18" customWidth="1"/>
    <col min="8476" max="8476" width="8.140625" style="18" customWidth="1"/>
    <col min="8477" max="8477" width="6" style="18" customWidth="1"/>
    <col min="8478" max="8478" width="7.140625" style="18" customWidth="1"/>
    <col min="8479" max="8479" width="6.85546875" style="18" customWidth="1"/>
    <col min="8480" max="8480" width="6.5703125" style="18" customWidth="1"/>
    <col min="8481" max="8481" width="9.5703125" style="18" customWidth="1"/>
    <col min="8482" max="8482" width="7.5703125" style="18" customWidth="1"/>
    <col min="8483" max="8483" width="5.7109375" style="18" customWidth="1"/>
    <col min="8484" max="8484" width="7.85546875" style="18" customWidth="1"/>
    <col min="8485" max="8485" width="6.7109375" style="18" customWidth="1"/>
    <col min="8486" max="8486" width="7.42578125" style="18" customWidth="1"/>
    <col min="8487" max="8487" width="8.28515625" style="18" customWidth="1"/>
    <col min="8488" max="8488" width="6.5703125" style="18" customWidth="1"/>
    <col min="8489" max="8489" width="5.7109375" style="18" customWidth="1"/>
    <col min="8490" max="8490" width="7.85546875" style="18" customWidth="1"/>
    <col min="8491" max="8491" width="6.42578125" style="18" customWidth="1"/>
    <col min="8492" max="8492" width="6.5703125" style="18" customWidth="1"/>
    <col min="8493" max="8493" width="6.85546875" style="18" customWidth="1"/>
    <col min="8494" max="8494" width="7" style="18" customWidth="1"/>
    <col min="8495" max="8495" width="5.85546875" style="18" customWidth="1"/>
    <col min="8496" max="8496" width="9.140625" style="18" customWidth="1"/>
    <col min="8497" max="8497" width="6.7109375" style="18" customWidth="1"/>
    <col min="8498" max="8498" width="5.7109375" style="18" customWidth="1"/>
    <col min="8499" max="8499" width="6.28515625" style="18" customWidth="1"/>
    <col min="8500" max="8500" width="8.42578125" style="18" customWidth="1"/>
    <col min="8501" max="8501" width="7.5703125" style="18" customWidth="1"/>
    <col min="8502" max="8502" width="7.140625" style="18" customWidth="1"/>
    <col min="8503" max="8504" width="6" style="18" customWidth="1"/>
    <col min="8505" max="8505" width="7.85546875" style="18" customWidth="1"/>
    <col min="8506" max="8506" width="6.85546875" style="18" customWidth="1"/>
    <col min="8507" max="8507" width="6.42578125" style="18" customWidth="1"/>
    <col min="8508" max="8508" width="8.140625" style="18" customWidth="1"/>
    <col min="8509" max="8509" width="5.85546875" style="18" customWidth="1"/>
    <col min="8510" max="8510" width="6.42578125" style="18" customWidth="1"/>
    <col min="8511" max="8511" width="8.7109375" style="18" customWidth="1"/>
    <col min="8512" max="8512" width="6.42578125" style="18" customWidth="1"/>
    <col min="8513" max="8513" width="6.85546875" style="18" customWidth="1"/>
    <col min="8514" max="8514" width="8.140625" style="18" customWidth="1"/>
    <col min="8515" max="8515" width="7" style="18" customWidth="1"/>
    <col min="8516" max="8516" width="5.28515625" style="18" customWidth="1"/>
    <col min="8517" max="8517" width="9" style="18" customWidth="1"/>
    <col min="8518" max="8518" width="9.140625" style="18"/>
    <col min="8519" max="8519" width="5.28515625" style="18" customWidth="1"/>
    <col min="8520" max="8521" width="9.140625" style="18"/>
    <col min="8522" max="8522" width="5.42578125" style="18" customWidth="1"/>
    <col min="8523" max="8524" width="9.140625" style="18"/>
    <col min="8525" max="8525" width="8.140625" style="18" customWidth="1"/>
    <col min="8526" max="8526" width="8.28515625" style="18" customWidth="1"/>
    <col min="8527" max="8527" width="7.42578125" style="18" customWidth="1"/>
    <col min="8528" max="8704" width="9.140625" style="18"/>
    <col min="8705" max="8705" width="3.28515625" style="18" customWidth="1"/>
    <col min="8706" max="8706" width="5.140625" style="18" customWidth="1"/>
    <col min="8707" max="8707" width="9.5703125" style="18" customWidth="1"/>
    <col min="8708" max="8708" width="6" style="18" customWidth="1"/>
    <col min="8709" max="8709" width="3" style="18" customWidth="1"/>
    <col min="8710" max="8710" width="5.140625" style="18" customWidth="1"/>
    <col min="8711" max="8711" width="3.85546875" style="18" customWidth="1"/>
    <col min="8712" max="8712" width="5.85546875" style="18" customWidth="1"/>
    <col min="8713" max="8713" width="8.42578125" style="18" customWidth="1"/>
    <col min="8714" max="8714" width="6.85546875" style="18" customWidth="1"/>
    <col min="8715" max="8715" width="6.28515625" style="18" customWidth="1"/>
    <col min="8716" max="8717" width="7" style="18" customWidth="1"/>
    <col min="8718" max="8718" width="5.7109375" style="18" customWidth="1"/>
    <col min="8719" max="8719" width="9" style="18" customWidth="1"/>
    <col min="8720" max="8720" width="7.140625" style="18" customWidth="1"/>
    <col min="8721" max="8721" width="5.7109375" style="18" customWidth="1"/>
    <col min="8722" max="8722" width="7.140625" style="18" customWidth="1"/>
    <col min="8723" max="8723" width="7.85546875" style="18" customWidth="1"/>
    <col min="8724" max="8724" width="6.28515625" style="18" customWidth="1"/>
    <col min="8725" max="8725" width="7.5703125" style="18" customWidth="1"/>
    <col min="8726" max="8726" width="7.85546875" style="18" customWidth="1"/>
    <col min="8727" max="8727" width="5.28515625" style="18" customWidth="1"/>
    <col min="8728" max="8728" width="8.42578125" style="18" customWidth="1"/>
    <col min="8729" max="8729" width="7.85546875" style="18" customWidth="1"/>
    <col min="8730" max="8730" width="6" style="18" customWidth="1"/>
    <col min="8731" max="8731" width="8" style="18" customWidth="1"/>
    <col min="8732" max="8732" width="8.140625" style="18" customWidth="1"/>
    <col min="8733" max="8733" width="6" style="18" customWidth="1"/>
    <col min="8734" max="8734" width="7.140625" style="18" customWidth="1"/>
    <col min="8735" max="8735" width="6.85546875" style="18" customWidth="1"/>
    <col min="8736" max="8736" width="6.5703125" style="18" customWidth="1"/>
    <col min="8737" max="8737" width="9.5703125" style="18" customWidth="1"/>
    <col min="8738" max="8738" width="7.5703125" style="18" customWidth="1"/>
    <col min="8739" max="8739" width="5.7109375" style="18" customWidth="1"/>
    <col min="8740" max="8740" width="7.85546875" style="18" customWidth="1"/>
    <col min="8741" max="8741" width="6.7109375" style="18" customWidth="1"/>
    <col min="8742" max="8742" width="7.42578125" style="18" customWidth="1"/>
    <col min="8743" max="8743" width="8.28515625" style="18" customWidth="1"/>
    <col min="8744" max="8744" width="6.5703125" style="18" customWidth="1"/>
    <col min="8745" max="8745" width="5.7109375" style="18" customWidth="1"/>
    <col min="8746" max="8746" width="7.85546875" style="18" customWidth="1"/>
    <col min="8747" max="8747" width="6.42578125" style="18" customWidth="1"/>
    <col min="8748" max="8748" width="6.5703125" style="18" customWidth="1"/>
    <col min="8749" max="8749" width="6.85546875" style="18" customWidth="1"/>
    <col min="8750" max="8750" width="7" style="18" customWidth="1"/>
    <col min="8751" max="8751" width="5.85546875" style="18" customWidth="1"/>
    <col min="8752" max="8752" width="9.140625" style="18" customWidth="1"/>
    <col min="8753" max="8753" width="6.7109375" style="18" customWidth="1"/>
    <col min="8754" max="8754" width="5.7109375" style="18" customWidth="1"/>
    <col min="8755" max="8755" width="6.28515625" style="18" customWidth="1"/>
    <col min="8756" max="8756" width="8.42578125" style="18" customWidth="1"/>
    <col min="8757" max="8757" width="7.5703125" style="18" customWidth="1"/>
    <col min="8758" max="8758" width="7.140625" style="18" customWidth="1"/>
    <col min="8759" max="8760" width="6" style="18" customWidth="1"/>
    <col min="8761" max="8761" width="7.85546875" style="18" customWidth="1"/>
    <col min="8762" max="8762" width="6.85546875" style="18" customWidth="1"/>
    <col min="8763" max="8763" width="6.42578125" style="18" customWidth="1"/>
    <col min="8764" max="8764" width="8.140625" style="18" customWidth="1"/>
    <col min="8765" max="8765" width="5.85546875" style="18" customWidth="1"/>
    <col min="8766" max="8766" width="6.42578125" style="18" customWidth="1"/>
    <col min="8767" max="8767" width="8.7109375" style="18" customWidth="1"/>
    <col min="8768" max="8768" width="6.42578125" style="18" customWidth="1"/>
    <col min="8769" max="8769" width="6.85546875" style="18" customWidth="1"/>
    <col min="8770" max="8770" width="8.140625" style="18" customWidth="1"/>
    <col min="8771" max="8771" width="7" style="18" customWidth="1"/>
    <col min="8772" max="8772" width="5.28515625" style="18" customWidth="1"/>
    <col min="8773" max="8773" width="9" style="18" customWidth="1"/>
    <col min="8774" max="8774" width="9.140625" style="18"/>
    <col min="8775" max="8775" width="5.28515625" style="18" customWidth="1"/>
    <col min="8776" max="8777" width="9.140625" style="18"/>
    <col min="8778" max="8778" width="5.42578125" style="18" customWidth="1"/>
    <col min="8779" max="8780" width="9.140625" style="18"/>
    <col min="8781" max="8781" width="8.140625" style="18" customWidth="1"/>
    <col min="8782" max="8782" width="8.28515625" style="18" customWidth="1"/>
    <col min="8783" max="8783" width="7.42578125" style="18" customWidth="1"/>
    <col min="8784" max="8960" width="9.140625" style="18"/>
    <col min="8961" max="8961" width="3.28515625" style="18" customWidth="1"/>
    <col min="8962" max="8962" width="5.140625" style="18" customWidth="1"/>
    <col min="8963" max="8963" width="9.5703125" style="18" customWidth="1"/>
    <col min="8964" max="8964" width="6" style="18" customWidth="1"/>
    <col min="8965" max="8965" width="3" style="18" customWidth="1"/>
    <col min="8966" max="8966" width="5.140625" style="18" customWidth="1"/>
    <col min="8967" max="8967" width="3.85546875" style="18" customWidth="1"/>
    <col min="8968" max="8968" width="5.85546875" style="18" customWidth="1"/>
    <col min="8969" max="8969" width="8.42578125" style="18" customWidth="1"/>
    <col min="8970" max="8970" width="6.85546875" style="18" customWidth="1"/>
    <col min="8971" max="8971" width="6.28515625" style="18" customWidth="1"/>
    <col min="8972" max="8973" width="7" style="18" customWidth="1"/>
    <col min="8974" max="8974" width="5.7109375" style="18" customWidth="1"/>
    <col min="8975" max="8975" width="9" style="18" customWidth="1"/>
    <col min="8976" max="8976" width="7.140625" style="18" customWidth="1"/>
    <col min="8977" max="8977" width="5.7109375" style="18" customWidth="1"/>
    <col min="8978" max="8978" width="7.140625" style="18" customWidth="1"/>
    <col min="8979" max="8979" width="7.85546875" style="18" customWidth="1"/>
    <col min="8980" max="8980" width="6.28515625" style="18" customWidth="1"/>
    <col min="8981" max="8981" width="7.5703125" style="18" customWidth="1"/>
    <col min="8982" max="8982" width="7.85546875" style="18" customWidth="1"/>
    <col min="8983" max="8983" width="5.28515625" style="18" customWidth="1"/>
    <col min="8984" max="8984" width="8.42578125" style="18" customWidth="1"/>
    <col min="8985" max="8985" width="7.85546875" style="18" customWidth="1"/>
    <col min="8986" max="8986" width="6" style="18" customWidth="1"/>
    <col min="8987" max="8987" width="8" style="18" customWidth="1"/>
    <col min="8988" max="8988" width="8.140625" style="18" customWidth="1"/>
    <col min="8989" max="8989" width="6" style="18" customWidth="1"/>
    <col min="8990" max="8990" width="7.140625" style="18" customWidth="1"/>
    <col min="8991" max="8991" width="6.85546875" style="18" customWidth="1"/>
    <col min="8992" max="8992" width="6.5703125" style="18" customWidth="1"/>
    <col min="8993" max="8993" width="9.5703125" style="18" customWidth="1"/>
    <col min="8994" max="8994" width="7.5703125" style="18" customWidth="1"/>
    <col min="8995" max="8995" width="5.7109375" style="18" customWidth="1"/>
    <col min="8996" max="8996" width="7.85546875" style="18" customWidth="1"/>
    <col min="8997" max="8997" width="6.7109375" style="18" customWidth="1"/>
    <col min="8998" max="8998" width="7.42578125" style="18" customWidth="1"/>
    <col min="8999" max="8999" width="8.28515625" style="18" customWidth="1"/>
    <col min="9000" max="9000" width="6.5703125" style="18" customWidth="1"/>
    <col min="9001" max="9001" width="5.7109375" style="18" customWidth="1"/>
    <col min="9002" max="9002" width="7.85546875" style="18" customWidth="1"/>
    <col min="9003" max="9003" width="6.42578125" style="18" customWidth="1"/>
    <col min="9004" max="9004" width="6.5703125" style="18" customWidth="1"/>
    <col min="9005" max="9005" width="6.85546875" style="18" customWidth="1"/>
    <col min="9006" max="9006" width="7" style="18" customWidth="1"/>
    <col min="9007" max="9007" width="5.85546875" style="18" customWidth="1"/>
    <col min="9008" max="9008" width="9.140625" style="18" customWidth="1"/>
    <col min="9009" max="9009" width="6.7109375" style="18" customWidth="1"/>
    <col min="9010" max="9010" width="5.7109375" style="18" customWidth="1"/>
    <col min="9011" max="9011" width="6.28515625" style="18" customWidth="1"/>
    <col min="9012" max="9012" width="8.42578125" style="18" customWidth="1"/>
    <col min="9013" max="9013" width="7.5703125" style="18" customWidth="1"/>
    <col min="9014" max="9014" width="7.140625" style="18" customWidth="1"/>
    <col min="9015" max="9016" width="6" style="18" customWidth="1"/>
    <col min="9017" max="9017" width="7.85546875" style="18" customWidth="1"/>
    <col min="9018" max="9018" width="6.85546875" style="18" customWidth="1"/>
    <col min="9019" max="9019" width="6.42578125" style="18" customWidth="1"/>
    <col min="9020" max="9020" width="8.140625" style="18" customWidth="1"/>
    <col min="9021" max="9021" width="5.85546875" style="18" customWidth="1"/>
    <col min="9022" max="9022" width="6.42578125" style="18" customWidth="1"/>
    <col min="9023" max="9023" width="8.7109375" style="18" customWidth="1"/>
    <col min="9024" max="9024" width="6.42578125" style="18" customWidth="1"/>
    <col min="9025" max="9025" width="6.85546875" style="18" customWidth="1"/>
    <col min="9026" max="9026" width="8.140625" style="18" customWidth="1"/>
    <col min="9027" max="9027" width="7" style="18" customWidth="1"/>
    <col min="9028" max="9028" width="5.28515625" style="18" customWidth="1"/>
    <col min="9029" max="9029" width="9" style="18" customWidth="1"/>
    <col min="9030" max="9030" width="9.140625" style="18"/>
    <col min="9031" max="9031" width="5.28515625" style="18" customWidth="1"/>
    <col min="9032" max="9033" width="9.140625" style="18"/>
    <col min="9034" max="9034" width="5.42578125" style="18" customWidth="1"/>
    <col min="9035" max="9036" width="9.140625" style="18"/>
    <col min="9037" max="9037" width="8.140625" style="18" customWidth="1"/>
    <col min="9038" max="9038" width="8.28515625" style="18" customWidth="1"/>
    <col min="9039" max="9039" width="7.42578125" style="18" customWidth="1"/>
    <col min="9040" max="9216" width="9.140625" style="18"/>
    <col min="9217" max="9217" width="3.28515625" style="18" customWidth="1"/>
    <col min="9218" max="9218" width="5.140625" style="18" customWidth="1"/>
    <col min="9219" max="9219" width="9.5703125" style="18" customWidth="1"/>
    <col min="9220" max="9220" width="6" style="18" customWidth="1"/>
    <col min="9221" max="9221" width="3" style="18" customWidth="1"/>
    <col min="9222" max="9222" width="5.140625" style="18" customWidth="1"/>
    <col min="9223" max="9223" width="3.85546875" style="18" customWidth="1"/>
    <col min="9224" max="9224" width="5.85546875" style="18" customWidth="1"/>
    <col min="9225" max="9225" width="8.42578125" style="18" customWidth="1"/>
    <col min="9226" max="9226" width="6.85546875" style="18" customWidth="1"/>
    <col min="9227" max="9227" width="6.28515625" style="18" customWidth="1"/>
    <col min="9228" max="9229" width="7" style="18" customWidth="1"/>
    <col min="9230" max="9230" width="5.7109375" style="18" customWidth="1"/>
    <col min="9231" max="9231" width="9" style="18" customWidth="1"/>
    <col min="9232" max="9232" width="7.140625" style="18" customWidth="1"/>
    <col min="9233" max="9233" width="5.7109375" style="18" customWidth="1"/>
    <col min="9234" max="9234" width="7.140625" style="18" customWidth="1"/>
    <col min="9235" max="9235" width="7.85546875" style="18" customWidth="1"/>
    <col min="9236" max="9236" width="6.28515625" style="18" customWidth="1"/>
    <col min="9237" max="9237" width="7.5703125" style="18" customWidth="1"/>
    <col min="9238" max="9238" width="7.85546875" style="18" customWidth="1"/>
    <col min="9239" max="9239" width="5.28515625" style="18" customWidth="1"/>
    <col min="9240" max="9240" width="8.42578125" style="18" customWidth="1"/>
    <col min="9241" max="9241" width="7.85546875" style="18" customWidth="1"/>
    <col min="9242" max="9242" width="6" style="18" customWidth="1"/>
    <col min="9243" max="9243" width="8" style="18" customWidth="1"/>
    <col min="9244" max="9244" width="8.140625" style="18" customWidth="1"/>
    <col min="9245" max="9245" width="6" style="18" customWidth="1"/>
    <col min="9246" max="9246" width="7.140625" style="18" customWidth="1"/>
    <col min="9247" max="9247" width="6.85546875" style="18" customWidth="1"/>
    <col min="9248" max="9248" width="6.5703125" style="18" customWidth="1"/>
    <col min="9249" max="9249" width="9.5703125" style="18" customWidth="1"/>
    <col min="9250" max="9250" width="7.5703125" style="18" customWidth="1"/>
    <col min="9251" max="9251" width="5.7109375" style="18" customWidth="1"/>
    <col min="9252" max="9252" width="7.85546875" style="18" customWidth="1"/>
    <col min="9253" max="9253" width="6.7109375" style="18" customWidth="1"/>
    <col min="9254" max="9254" width="7.42578125" style="18" customWidth="1"/>
    <col min="9255" max="9255" width="8.28515625" style="18" customWidth="1"/>
    <col min="9256" max="9256" width="6.5703125" style="18" customWidth="1"/>
    <col min="9257" max="9257" width="5.7109375" style="18" customWidth="1"/>
    <col min="9258" max="9258" width="7.85546875" style="18" customWidth="1"/>
    <col min="9259" max="9259" width="6.42578125" style="18" customWidth="1"/>
    <col min="9260" max="9260" width="6.5703125" style="18" customWidth="1"/>
    <col min="9261" max="9261" width="6.85546875" style="18" customWidth="1"/>
    <col min="9262" max="9262" width="7" style="18" customWidth="1"/>
    <col min="9263" max="9263" width="5.85546875" style="18" customWidth="1"/>
    <col min="9264" max="9264" width="9.140625" style="18" customWidth="1"/>
    <col min="9265" max="9265" width="6.7109375" style="18" customWidth="1"/>
    <col min="9266" max="9266" width="5.7109375" style="18" customWidth="1"/>
    <col min="9267" max="9267" width="6.28515625" style="18" customWidth="1"/>
    <col min="9268" max="9268" width="8.42578125" style="18" customWidth="1"/>
    <col min="9269" max="9269" width="7.5703125" style="18" customWidth="1"/>
    <col min="9270" max="9270" width="7.140625" style="18" customWidth="1"/>
    <col min="9271" max="9272" width="6" style="18" customWidth="1"/>
    <col min="9273" max="9273" width="7.85546875" style="18" customWidth="1"/>
    <col min="9274" max="9274" width="6.85546875" style="18" customWidth="1"/>
    <col min="9275" max="9275" width="6.42578125" style="18" customWidth="1"/>
    <col min="9276" max="9276" width="8.140625" style="18" customWidth="1"/>
    <col min="9277" max="9277" width="5.85546875" style="18" customWidth="1"/>
    <col min="9278" max="9278" width="6.42578125" style="18" customWidth="1"/>
    <col min="9279" max="9279" width="8.7109375" style="18" customWidth="1"/>
    <col min="9280" max="9280" width="6.42578125" style="18" customWidth="1"/>
    <col min="9281" max="9281" width="6.85546875" style="18" customWidth="1"/>
    <col min="9282" max="9282" width="8.140625" style="18" customWidth="1"/>
    <col min="9283" max="9283" width="7" style="18" customWidth="1"/>
    <col min="9284" max="9284" width="5.28515625" style="18" customWidth="1"/>
    <col min="9285" max="9285" width="9" style="18" customWidth="1"/>
    <col min="9286" max="9286" width="9.140625" style="18"/>
    <col min="9287" max="9287" width="5.28515625" style="18" customWidth="1"/>
    <col min="9288" max="9289" width="9.140625" style="18"/>
    <col min="9290" max="9290" width="5.42578125" style="18" customWidth="1"/>
    <col min="9291" max="9292" width="9.140625" style="18"/>
    <col min="9293" max="9293" width="8.140625" style="18" customWidth="1"/>
    <col min="9294" max="9294" width="8.28515625" style="18" customWidth="1"/>
    <col min="9295" max="9295" width="7.42578125" style="18" customWidth="1"/>
    <col min="9296" max="9472" width="9.140625" style="18"/>
    <col min="9473" max="9473" width="3.28515625" style="18" customWidth="1"/>
    <col min="9474" max="9474" width="5.140625" style="18" customWidth="1"/>
    <col min="9475" max="9475" width="9.5703125" style="18" customWidth="1"/>
    <col min="9476" max="9476" width="6" style="18" customWidth="1"/>
    <col min="9477" max="9477" width="3" style="18" customWidth="1"/>
    <col min="9478" max="9478" width="5.140625" style="18" customWidth="1"/>
    <col min="9479" max="9479" width="3.85546875" style="18" customWidth="1"/>
    <col min="9480" max="9480" width="5.85546875" style="18" customWidth="1"/>
    <col min="9481" max="9481" width="8.42578125" style="18" customWidth="1"/>
    <col min="9482" max="9482" width="6.85546875" style="18" customWidth="1"/>
    <col min="9483" max="9483" width="6.28515625" style="18" customWidth="1"/>
    <col min="9484" max="9485" width="7" style="18" customWidth="1"/>
    <col min="9486" max="9486" width="5.7109375" style="18" customWidth="1"/>
    <col min="9487" max="9487" width="9" style="18" customWidth="1"/>
    <col min="9488" max="9488" width="7.140625" style="18" customWidth="1"/>
    <col min="9489" max="9489" width="5.7109375" style="18" customWidth="1"/>
    <col min="9490" max="9490" width="7.140625" style="18" customWidth="1"/>
    <col min="9491" max="9491" width="7.85546875" style="18" customWidth="1"/>
    <col min="9492" max="9492" width="6.28515625" style="18" customWidth="1"/>
    <col min="9493" max="9493" width="7.5703125" style="18" customWidth="1"/>
    <col min="9494" max="9494" width="7.85546875" style="18" customWidth="1"/>
    <col min="9495" max="9495" width="5.28515625" style="18" customWidth="1"/>
    <col min="9496" max="9496" width="8.42578125" style="18" customWidth="1"/>
    <col min="9497" max="9497" width="7.85546875" style="18" customWidth="1"/>
    <col min="9498" max="9498" width="6" style="18" customWidth="1"/>
    <col min="9499" max="9499" width="8" style="18" customWidth="1"/>
    <col min="9500" max="9500" width="8.140625" style="18" customWidth="1"/>
    <col min="9501" max="9501" width="6" style="18" customWidth="1"/>
    <col min="9502" max="9502" width="7.140625" style="18" customWidth="1"/>
    <col min="9503" max="9503" width="6.85546875" style="18" customWidth="1"/>
    <col min="9504" max="9504" width="6.5703125" style="18" customWidth="1"/>
    <col min="9505" max="9505" width="9.5703125" style="18" customWidth="1"/>
    <col min="9506" max="9506" width="7.5703125" style="18" customWidth="1"/>
    <col min="9507" max="9507" width="5.7109375" style="18" customWidth="1"/>
    <col min="9508" max="9508" width="7.85546875" style="18" customWidth="1"/>
    <col min="9509" max="9509" width="6.7109375" style="18" customWidth="1"/>
    <col min="9510" max="9510" width="7.42578125" style="18" customWidth="1"/>
    <col min="9511" max="9511" width="8.28515625" style="18" customWidth="1"/>
    <col min="9512" max="9512" width="6.5703125" style="18" customWidth="1"/>
    <col min="9513" max="9513" width="5.7109375" style="18" customWidth="1"/>
    <col min="9514" max="9514" width="7.85546875" style="18" customWidth="1"/>
    <col min="9515" max="9515" width="6.42578125" style="18" customWidth="1"/>
    <col min="9516" max="9516" width="6.5703125" style="18" customWidth="1"/>
    <col min="9517" max="9517" width="6.85546875" style="18" customWidth="1"/>
    <col min="9518" max="9518" width="7" style="18" customWidth="1"/>
    <col min="9519" max="9519" width="5.85546875" style="18" customWidth="1"/>
    <col min="9520" max="9520" width="9.140625" style="18" customWidth="1"/>
    <col min="9521" max="9521" width="6.7109375" style="18" customWidth="1"/>
    <col min="9522" max="9522" width="5.7109375" style="18" customWidth="1"/>
    <col min="9523" max="9523" width="6.28515625" style="18" customWidth="1"/>
    <col min="9524" max="9524" width="8.42578125" style="18" customWidth="1"/>
    <col min="9525" max="9525" width="7.5703125" style="18" customWidth="1"/>
    <col min="9526" max="9526" width="7.140625" style="18" customWidth="1"/>
    <col min="9527" max="9528" width="6" style="18" customWidth="1"/>
    <col min="9529" max="9529" width="7.85546875" style="18" customWidth="1"/>
    <col min="9530" max="9530" width="6.85546875" style="18" customWidth="1"/>
    <col min="9531" max="9531" width="6.42578125" style="18" customWidth="1"/>
    <col min="9532" max="9532" width="8.140625" style="18" customWidth="1"/>
    <col min="9533" max="9533" width="5.85546875" style="18" customWidth="1"/>
    <col min="9534" max="9534" width="6.42578125" style="18" customWidth="1"/>
    <col min="9535" max="9535" width="8.7109375" style="18" customWidth="1"/>
    <col min="9536" max="9536" width="6.42578125" style="18" customWidth="1"/>
    <col min="9537" max="9537" width="6.85546875" style="18" customWidth="1"/>
    <col min="9538" max="9538" width="8.140625" style="18" customWidth="1"/>
    <col min="9539" max="9539" width="7" style="18" customWidth="1"/>
    <col min="9540" max="9540" width="5.28515625" style="18" customWidth="1"/>
    <col min="9541" max="9541" width="9" style="18" customWidth="1"/>
    <col min="9542" max="9542" width="9.140625" style="18"/>
    <col min="9543" max="9543" width="5.28515625" style="18" customWidth="1"/>
    <col min="9544" max="9545" width="9.140625" style="18"/>
    <col min="9546" max="9546" width="5.42578125" style="18" customWidth="1"/>
    <col min="9547" max="9548" width="9.140625" style="18"/>
    <col min="9549" max="9549" width="8.140625" style="18" customWidth="1"/>
    <col min="9550" max="9550" width="8.28515625" style="18" customWidth="1"/>
    <col min="9551" max="9551" width="7.42578125" style="18" customWidth="1"/>
    <col min="9552" max="9728" width="9.140625" style="18"/>
    <col min="9729" max="9729" width="3.28515625" style="18" customWidth="1"/>
    <col min="9730" max="9730" width="5.140625" style="18" customWidth="1"/>
    <col min="9731" max="9731" width="9.5703125" style="18" customWidth="1"/>
    <col min="9732" max="9732" width="6" style="18" customWidth="1"/>
    <col min="9733" max="9733" width="3" style="18" customWidth="1"/>
    <col min="9734" max="9734" width="5.140625" style="18" customWidth="1"/>
    <col min="9735" max="9735" width="3.85546875" style="18" customWidth="1"/>
    <col min="9736" max="9736" width="5.85546875" style="18" customWidth="1"/>
    <col min="9737" max="9737" width="8.42578125" style="18" customWidth="1"/>
    <col min="9738" max="9738" width="6.85546875" style="18" customWidth="1"/>
    <col min="9739" max="9739" width="6.28515625" style="18" customWidth="1"/>
    <col min="9740" max="9741" width="7" style="18" customWidth="1"/>
    <col min="9742" max="9742" width="5.7109375" style="18" customWidth="1"/>
    <col min="9743" max="9743" width="9" style="18" customWidth="1"/>
    <col min="9744" max="9744" width="7.140625" style="18" customWidth="1"/>
    <col min="9745" max="9745" width="5.7109375" style="18" customWidth="1"/>
    <col min="9746" max="9746" width="7.140625" style="18" customWidth="1"/>
    <col min="9747" max="9747" width="7.85546875" style="18" customWidth="1"/>
    <col min="9748" max="9748" width="6.28515625" style="18" customWidth="1"/>
    <col min="9749" max="9749" width="7.5703125" style="18" customWidth="1"/>
    <col min="9750" max="9750" width="7.85546875" style="18" customWidth="1"/>
    <col min="9751" max="9751" width="5.28515625" style="18" customWidth="1"/>
    <col min="9752" max="9752" width="8.42578125" style="18" customWidth="1"/>
    <col min="9753" max="9753" width="7.85546875" style="18" customWidth="1"/>
    <col min="9754" max="9754" width="6" style="18" customWidth="1"/>
    <col min="9755" max="9755" width="8" style="18" customWidth="1"/>
    <col min="9756" max="9756" width="8.140625" style="18" customWidth="1"/>
    <col min="9757" max="9757" width="6" style="18" customWidth="1"/>
    <col min="9758" max="9758" width="7.140625" style="18" customWidth="1"/>
    <col min="9759" max="9759" width="6.85546875" style="18" customWidth="1"/>
    <col min="9760" max="9760" width="6.5703125" style="18" customWidth="1"/>
    <col min="9761" max="9761" width="9.5703125" style="18" customWidth="1"/>
    <col min="9762" max="9762" width="7.5703125" style="18" customWidth="1"/>
    <col min="9763" max="9763" width="5.7109375" style="18" customWidth="1"/>
    <col min="9764" max="9764" width="7.85546875" style="18" customWidth="1"/>
    <col min="9765" max="9765" width="6.7109375" style="18" customWidth="1"/>
    <col min="9766" max="9766" width="7.42578125" style="18" customWidth="1"/>
    <col min="9767" max="9767" width="8.28515625" style="18" customWidth="1"/>
    <col min="9768" max="9768" width="6.5703125" style="18" customWidth="1"/>
    <col min="9769" max="9769" width="5.7109375" style="18" customWidth="1"/>
    <col min="9770" max="9770" width="7.85546875" style="18" customWidth="1"/>
    <col min="9771" max="9771" width="6.42578125" style="18" customWidth="1"/>
    <col min="9772" max="9772" width="6.5703125" style="18" customWidth="1"/>
    <col min="9773" max="9773" width="6.85546875" style="18" customWidth="1"/>
    <col min="9774" max="9774" width="7" style="18" customWidth="1"/>
    <col min="9775" max="9775" width="5.85546875" style="18" customWidth="1"/>
    <col min="9776" max="9776" width="9.140625" style="18" customWidth="1"/>
    <col min="9777" max="9777" width="6.7109375" style="18" customWidth="1"/>
    <col min="9778" max="9778" width="5.7109375" style="18" customWidth="1"/>
    <col min="9779" max="9779" width="6.28515625" style="18" customWidth="1"/>
    <col min="9780" max="9780" width="8.42578125" style="18" customWidth="1"/>
    <col min="9781" max="9781" width="7.5703125" style="18" customWidth="1"/>
    <col min="9782" max="9782" width="7.140625" style="18" customWidth="1"/>
    <col min="9783" max="9784" width="6" style="18" customWidth="1"/>
    <col min="9785" max="9785" width="7.85546875" style="18" customWidth="1"/>
    <col min="9786" max="9786" width="6.85546875" style="18" customWidth="1"/>
    <col min="9787" max="9787" width="6.42578125" style="18" customWidth="1"/>
    <col min="9788" max="9788" width="8.140625" style="18" customWidth="1"/>
    <col min="9789" max="9789" width="5.85546875" style="18" customWidth="1"/>
    <col min="9790" max="9790" width="6.42578125" style="18" customWidth="1"/>
    <col min="9791" max="9791" width="8.7109375" style="18" customWidth="1"/>
    <col min="9792" max="9792" width="6.42578125" style="18" customWidth="1"/>
    <col min="9793" max="9793" width="6.85546875" style="18" customWidth="1"/>
    <col min="9794" max="9794" width="8.140625" style="18" customWidth="1"/>
    <col min="9795" max="9795" width="7" style="18" customWidth="1"/>
    <col min="9796" max="9796" width="5.28515625" style="18" customWidth="1"/>
    <col min="9797" max="9797" width="9" style="18" customWidth="1"/>
    <col min="9798" max="9798" width="9.140625" style="18"/>
    <col min="9799" max="9799" width="5.28515625" style="18" customWidth="1"/>
    <col min="9800" max="9801" width="9.140625" style="18"/>
    <col min="9802" max="9802" width="5.42578125" style="18" customWidth="1"/>
    <col min="9803" max="9804" width="9.140625" style="18"/>
    <col min="9805" max="9805" width="8.140625" style="18" customWidth="1"/>
    <col min="9806" max="9806" width="8.28515625" style="18" customWidth="1"/>
    <col min="9807" max="9807" width="7.42578125" style="18" customWidth="1"/>
    <col min="9808" max="9984" width="9.140625" style="18"/>
    <col min="9985" max="9985" width="3.28515625" style="18" customWidth="1"/>
    <col min="9986" max="9986" width="5.140625" style="18" customWidth="1"/>
    <col min="9987" max="9987" width="9.5703125" style="18" customWidth="1"/>
    <col min="9988" max="9988" width="6" style="18" customWidth="1"/>
    <col min="9989" max="9989" width="3" style="18" customWidth="1"/>
    <col min="9990" max="9990" width="5.140625" style="18" customWidth="1"/>
    <col min="9991" max="9991" width="3.85546875" style="18" customWidth="1"/>
    <col min="9992" max="9992" width="5.85546875" style="18" customWidth="1"/>
    <col min="9993" max="9993" width="8.42578125" style="18" customWidth="1"/>
    <col min="9994" max="9994" width="6.85546875" style="18" customWidth="1"/>
    <col min="9995" max="9995" width="6.28515625" style="18" customWidth="1"/>
    <col min="9996" max="9997" width="7" style="18" customWidth="1"/>
    <col min="9998" max="9998" width="5.7109375" style="18" customWidth="1"/>
    <col min="9999" max="9999" width="9" style="18" customWidth="1"/>
    <col min="10000" max="10000" width="7.140625" style="18" customWidth="1"/>
    <col min="10001" max="10001" width="5.7109375" style="18" customWidth="1"/>
    <col min="10002" max="10002" width="7.140625" style="18" customWidth="1"/>
    <col min="10003" max="10003" width="7.85546875" style="18" customWidth="1"/>
    <col min="10004" max="10004" width="6.28515625" style="18" customWidth="1"/>
    <col min="10005" max="10005" width="7.5703125" style="18" customWidth="1"/>
    <col min="10006" max="10006" width="7.85546875" style="18" customWidth="1"/>
    <col min="10007" max="10007" width="5.28515625" style="18" customWidth="1"/>
    <col min="10008" max="10008" width="8.42578125" style="18" customWidth="1"/>
    <col min="10009" max="10009" width="7.85546875" style="18" customWidth="1"/>
    <col min="10010" max="10010" width="6" style="18" customWidth="1"/>
    <col min="10011" max="10011" width="8" style="18" customWidth="1"/>
    <col min="10012" max="10012" width="8.140625" style="18" customWidth="1"/>
    <col min="10013" max="10013" width="6" style="18" customWidth="1"/>
    <col min="10014" max="10014" width="7.140625" style="18" customWidth="1"/>
    <col min="10015" max="10015" width="6.85546875" style="18" customWidth="1"/>
    <col min="10016" max="10016" width="6.5703125" style="18" customWidth="1"/>
    <col min="10017" max="10017" width="9.5703125" style="18" customWidth="1"/>
    <col min="10018" max="10018" width="7.5703125" style="18" customWidth="1"/>
    <col min="10019" max="10019" width="5.7109375" style="18" customWidth="1"/>
    <col min="10020" max="10020" width="7.85546875" style="18" customWidth="1"/>
    <col min="10021" max="10021" width="6.7109375" style="18" customWidth="1"/>
    <col min="10022" max="10022" width="7.42578125" style="18" customWidth="1"/>
    <col min="10023" max="10023" width="8.28515625" style="18" customWidth="1"/>
    <col min="10024" max="10024" width="6.5703125" style="18" customWidth="1"/>
    <col min="10025" max="10025" width="5.7109375" style="18" customWidth="1"/>
    <col min="10026" max="10026" width="7.85546875" style="18" customWidth="1"/>
    <col min="10027" max="10027" width="6.42578125" style="18" customWidth="1"/>
    <col min="10028" max="10028" width="6.5703125" style="18" customWidth="1"/>
    <col min="10029" max="10029" width="6.85546875" style="18" customWidth="1"/>
    <col min="10030" max="10030" width="7" style="18" customWidth="1"/>
    <col min="10031" max="10031" width="5.85546875" style="18" customWidth="1"/>
    <col min="10032" max="10032" width="9.140625" style="18" customWidth="1"/>
    <col min="10033" max="10033" width="6.7109375" style="18" customWidth="1"/>
    <col min="10034" max="10034" width="5.7109375" style="18" customWidth="1"/>
    <col min="10035" max="10035" width="6.28515625" style="18" customWidth="1"/>
    <col min="10036" max="10036" width="8.42578125" style="18" customWidth="1"/>
    <col min="10037" max="10037" width="7.5703125" style="18" customWidth="1"/>
    <col min="10038" max="10038" width="7.140625" style="18" customWidth="1"/>
    <col min="10039" max="10040" width="6" style="18" customWidth="1"/>
    <col min="10041" max="10041" width="7.85546875" style="18" customWidth="1"/>
    <col min="10042" max="10042" width="6.85546875" style="18" customWidth="1"/>
    <col min="10043" max="10043" width="6.42578125" style="18" customWidth="1"/>
    <col min="10044" max="10044" width="8.140625" style="18" customWidth="1"/>
    <col min="10045" max="10045" width="5.85546875" style="18" customWidth="1"/>
    <col min="10046" max="10046" width="6.42578125" style="18" customWidth="1"/>
    <col min="10047" max="10047" width="8.7109375" style="18" customWidth="1"/>
    <col min="10048" max="10048" width="6.42578125" style="18" customWidth="1"/>
    <col min="10049" max="10049" width="6.85546875" style="18" customWidth="1"/>
    <col min="10050" max="10050" width="8.140625" style="18" customWidth="1"/>
    <col min="10051" max="10051" width="7" style="18" customWidth="1"/>
    <col min="10052" max="10052" width="5.28515625" style="18" customWidth="1"/>
    <col min="10053" max="10053" width="9" style="18" customWidth="1"/>
    <col min="10054" max="10054" width="9.140625" style="18"/>
    <col min="10055" max="10055" width="5.28515625" style="18" customWidth="1"/>
    <col min="10056" max="10057" width="9.140625" style="18"/>
    <col min="10058" max="10058" width="5.42578125" style="18" customWidth="1"/>
    <col min="10059" max="10060" width="9.140625" style="18"/>
    <col min="10061" max="10061" width="8.140625" style="18" customWidth="1"/>
    <col min="10062" max="10062" width="8.28515625" style="18" customWidth="1"/>
    <col min="10063" max="10063" width="7.42578125" style="18" customWidth="1"/>
    <col min="10064" max="10240" width="9.140625" style="18"/>
    <col min="10241" max="10241" width="3.28515625" style="18" customWidth="1"/>
    <col min="10242" max="10242" width="5.140625" style="18" customWidth="1"/>
    <col min="10243" max="10243" width="9.5703125" style="18" customWidth="1"/>
    <col min="10244" max="10244" width="6" style="18" customWidth="1"/>
    <col min="10245" max="10245" width="3" style="18" customWidth="1"/>
    <col min="10246" max="10246" width="5.140625" style="18" customWidth="1"/>
    <col min="10247" max="10247" width="3.85546875" style="18" customWidth="1"/>
    <col min="10248" max="10248" width="5.85546875" style="18" customWidth="1"/>
    <col min="10249" max="10249" width="8.42578125" style="18" customWidth="1"/>
    <col min="10250" max="10250" width="6.85546875" style="18" customWidth="1"/>
    <col min="10251" max="10251" width="6.28515625" style="18" customWidth="1"/>
    <col min="10252" max="10253" width="7" style="18" customWidth="1"/>
    <col min="10254" max="10254" width="5.7109375" style="18" customWidth="1"/>
    <col min="10255" max="10255" width="9" style="18" customWidth="1"/>
    <col min="10256" max="10256" width="7.140625" style="18" customWidth="1"/>
    <col min="10257" max="10257" width="5.7109375" style="18" customWidth="1"/>
    <col min="10258" max="10258" width="7.140625" style="18" customWidth="1"/>
    <col min="10259" max="10259" width="7.85546875" style="18" customWidth="1"/>
    <col min="10260" max="10260" width="6.28515625" style="18" customWidth="1"/>
    <col min="10261" max="10261" width="7.5703125" style="18" customWidth="1"/>
    <col min="10262" max="10262" width="7.85546875" style="18" customWidth="1"/>
    <col min="10263" max="10263" width="5.28515625" style="18" customWidth="1"/>
    <col min="10264" max="10264" width="8.42578125" style="18" customWidth="1"/>
    <col min="10265" max="10265" width="7.85546875" style="18" customWidth="1"/>
    <col min="10266" max="10266" width="6" style="18" customWidth="1"/>
    <col min="10267" max="10267" width="8" style="18" customWidth="1"/>
    <col min="10268" max="10268" width="8.140625" style="18" customWidth="1"/>
    <col min="10269" max="10269" width="6" style="18" customWidth="1"/>
    <col min="10270" max="10270" width="7.140625" style="18" customWidth="1"/>
    <col min="10271" max="10271" width="6.85546875" style="18" customWidth="1"/>
    <col min="10272" max="10272" width="6.5703125" style="18" customWidth="1"/>
    <col min="10273" max="10273" width="9.5703125" style="18" customWidth="1"/>
    <col min="10274" max="10274" width="7.5703125" style="18" customWidth="1"/>
    <col min="10275" max="10275" width="5.7109375" style="18" customWidth="1"/>
    <col min="10276" max="10276" width="7.85546875" style="18" customWidth="1"/>
    <col min="10277" max="10277" width="6.7109375" style="18" customWidth="1"/>
    <col min="10278" max="10278" width="7.42578125" style="18" customWidth="1"/>
    <col min="10279" max="10279" width="8.28515625" style="18" customWidth="1"/>
    <col min="10280" max="10280" width="6.5703125" style="18" customWidth="1"/>
    <col min="10281" max="10281" width="5.7109375" style="18" customWidth="1"/>
    <col min="10282" max="10282" width="7.85546875" style="18" customWidth="1"/>
    <col min="10283" max="10283" width="6.42578125" style="18" customWidth="1"/>
    <col min="10284" max="10284" width="6.5703125" style="18" customWidth="1"/>
    <col min="10285" max="10285" width="6.85546875" style="18" customWidth="1"/>
    <col min="10286" max="10286" width="7" style="18" customWidth="1"/>
    <col min="10287" max="10287" width="5.85546875" style="18" customWidth="1"/>
    <col min="10288" max="10288" width="9.140625" style="18" customWidth="1"/>
    <col min="10289" max="10289" width="6.7109375" style="18" customWidth="1"/>
    <col min="10290" max="10290" width="5.7109375" style="18" customWidth="1"/>
    <col min="10291" max="10291" width="6.28515625" style="18" customWidth="1"/>
    <col min="10292" max="10292" width="8.42578125" style="18" customWidth="1"/>
    <col min="10293" max="10293" width="7.5703125" style="18" customWidth="1"/>
    <col min="10294" max="10294" width="7.140625" style="18" customWidth="1"/>
    <col min="10295" max="10296" width="6" style="18" customWidth="1"/>
    <col min="10297" max="10297" width="7.85546875" style="18" customWidth="1"/>
    <col min="10298" max="10298" width="6.85546875" style="18" customWidth="1"/>
    <col min="10299" max="10299" width="6.42578125" style="18" customWidth="1"/>
    <col min="10300" max="10300" width="8.140625" style="18" customWidth="1"/>
    <col min="10301" max="10301" width="5.85546875" style="18" customWidth="1"/>
    <col min="10302" max="10302" width="6.42578125" style="18" customWidth="1"/>
    <col min="10303" max="10303" width="8.7109375" style="18" customWidth="1"/>
    <col min="10304" max="10304" width="6.42578125" style="18" customWidth="1"/>
    <col min="10305" max="10305" width="6.85546875" style="18" customWidth="1"/>
    <col min="10306" max="10306" width="8.140625" style="18" customWidth="1"/>
    <col min="10307" max="10307" width="7" style="18" customWidth="1"/>
    <col min="10308" max="10308" width="5.28515625" style="18" customWidth="1"/>
    <col min="10309" max="10309" width="9" style="18" customWidth="1"/>
    <col min="10310" max="10310" width="9.140625" style="18"/>
    <col min="10311" max="10311" width="5.28515625" style="18" customWidth="1"/>
    <col min="10312" max="10313" width="9.140625" style="18"/>
    <col min="10314" max="10314" width="5.42578125" style="18" customWidth="1"/>
    <col min="10315" max="10316" width="9.140625" style="18"/>
    <col min="10317" max="10317" width="8.140625" style="18" customWidth="1"/>
    <col min="10318" max="10318" width="8.28515625" style="18" customWidth="1"/>
    <col min="10319" max="10319" width="7.42578125" style="18" customWidth="1"/>
    <col min="10320" max="10496" width="9.140625" style="18"/>
    <col min="10497" max="10497" width="3.28515625" style="18" customWidth="1"/>
    <col min="10498" max="10498" width="5.140625" style="18" customWidth="1"/>
    <col min="10499" max="10499" width="9.5703125" style="18" customWidth="1"/>
    <col min="10500" max="10500" width="6" style="18" customWidth="1"/>
    <col min="10501" max="10501" width="3" style="18" customWidth="1"/>
    <col min="10502" max="10502" width="5.140625" style="18" customWidth="1"/>
    <col min="10503" max="10503" width="3.85546875" style="18" customWidth="1"/>
    <col min="10504" max="10504" width="5.85546875" style="18" customWidth="1"/>
    <col min="10505" max="10505" width="8.42578125" style="18" customWidth="1"/>
    <col min="10506" max="10506" width="6.85546875" style="18" customWidth="1"/>
    <col min="10507" max="10507" width="6.28515625" style="18" customWidth="1"/>
    <col min="10508" max="10509" width="7" style="18" customWidth="1"/>
    <col min="10510" max="10510" width="5.7109375" style="18" customWidth="1"/>
    <col min="10511" max="10511" width="9" style="18" customWidth="1"/>
    <col min="10512" max="10512" width="7.140625" style="18" customWidth="1"/>
    <col min="10513" max="10513" width="5.7109375" style="18" customWidth="1"/>
    <col min="10514" max="10514" width="7.140625" style="18" customWidth="1"/>
    <col min="10515" max="10515" width="7.85546875" style="18" customWidth="1"/>
    <col min="10516" max="10516" width="6.28515625" style="18" customWidth="1"/>
    <col min="10517" max="10517" width="7.5703125" style="18" customWidth="1"/>
    <col min="10518" max="10518" width="7.85546875" style="18" customWidth="1"/>
    <col min="10519" max="10519" width="5.28515625" style="18" customWidth="1"/>
    <col min="10520" max="10520" width="8.42578125" style="18" customWidth="1"/>
    <col min="10521" max="10521" width="7.85546875" style="18" customWidth="1"/>
    <col min="10522" max="10522" width="6" style="18" customWidth="1"/>
    <col min="10523" max="10523" width="8" style="18" customWidth="1"/>
    <col min="10524" max="10524" width="8.140625" style="18" customWidth="1"/>
    <col min="10525" max="10525" width="6" style="18" customWidth="1"/>
    <col min="10526" max="10526" width="7.140625" style="18" customWidth="1"/>
    <col min="10527" max="10527" width="6.85546875" style="18" customWidth="1"/>
    <col min="10528" max="10528" width="6.5703125" style="18" customWidth="1"/>
    <col min="10529" max="10529" width="9.5703125" style="18" customWidth="1"/>
    <col min="10530" max="10530" width="7.5703125" style="18" customWidth="1"/>
    <col min="10531" max="10531" width="5.7109375" style="18" customWidth="1"/>
    <col min="10532" max="10532" width="7.85546875" style="18" customWidth="1"/>
    <col min="10533" max="10533" width="6.7109375" style="18" customWidth="1"/>
    <col min="10534" max="10534" width="7.42578125" style="18" customWidth="1"/>
    <col min="10535" max="10535" width="8.28515625" style="18" customWidth="1"/>
    <col min="10536" max="10536" width="6.5703125" style="18" customWidth="1"/>
    <col min="10537" max="10537" width="5.7109375" style="18" customWidth="1"/>
    <col min="10538" max="10538" width="7.85546875" style="18" customWidth="1"/>
    <col min="10539" max="10539" width="6.42578125" style="18" customWidth="1"/>
    <col min="10540" max="10540" width="6.5703125" style="18" customWidth="1"/>
    <col min="10541" max="10541" width="6.85546875" style="18" customWidth="1"/>
    <col min="10542" max="10542" width="7" style="18" customWidth="1"/>
    <col min="10543" max="10543" width="5.85546875" style="18" customWidth="1"/>
    <col min="10544" max="10544" width="9.140625" style="18" customWidth="1"/>
    <col min="10545" max="10545" width="6.7109375" style="18" customWidth="1"/>
    <col min="10546" max="10546" width="5.7109375" style="18" customWidth="1"/>
    <col min="10547" max="10547" width="6.28515625" style="18" customWidth="1"/>
    <col min="10548" max="10548" width="8.42578125" style="18" customWidth="1"/>
    <col min="10549" max="10549" width="7.5703125" style="18" customWidth="1"/>
    <col min="10550" max="10550" width="7.140625" style="18" customWidth="1"/>
    <col min="10551" max="10552" width="6" style="18" customWidth="1"/>
    <col min="10553" max="10553" width="7.85546875" style="18" customWidth="1"/>
    <col min="10554" max="10554" width="6.85546875" style="18" customWidth="1"/>
    <col min="10555" max="10555" width="6.42578125" style="18" customWidth="1"/>
    <col min="10556" max="10556" width="8.140625" style="18" customWidth="1"/>
    <col min="10557" max="10557" width="5.85546875" style="18" customWidth="1"/>
    <col min="10558" max="10558" width="6.42578125" style="18" customWidth="1"/>
    <col min="10559" max="10559" width="8.7109375" style="18" customWidth="1"/>
    <col min="10560" max="10560" width="6.42578125" style="18" customWidth="1"/>
    <col min="10561" max="10561" width="6.85546875" style="18" customWidth="1"/>
    <col min="10562" max="10562" width="8.140625" style="18" customWidth="1"/>
    <col min="10563" max="10563" width="7" style="18" customWidth="1"/>
    <col min="10564" max="10564" width="5.28515625" style="18" customWidth="1"/>
    <col min="10565" max="10565" width="9" style="18" customWidth="1"/>
    <col min="10566" max="10566" width="9.140625" style="18"/>
    <col min="10567" max="10567" width="5.28515625" style="18" customWidth="1"/>
    <col min="10568" max="10569" width="9.140625" style="18"/>
    <col min="10570" max="10570" width="5.42578125" style="18" customWidth="1"/>
    <col min="10571" max="10572" width="9.140625" style="18"/>
    <col min="10573" max="10573" width="8.140625" style="18" customWidth="1"/>
    <col min="10574" max="10574" width="8.28515625" style="18" customWidth="1"/>
    <col min="10575" max="10575" width="7.42578125" style="18" customWidth="1"/>
    <col min="10576" max="10752" width="9.140625" style="18"/>
    <col min="10753" max="10753" width="3.28515625" style="18" customWidth="1"/>
    <col min="10754" max="10754" width="5.140625" style="18" customWidth="1"/>
    <col min="10755" max="10755" width="9.5703125" style="18" customWidth="1"/>
    <col min="10756" max="10756" width="6" style="18" customWidth="1"/>
    <col min="10757" max="10757" width="3" style="18" customWidth="1"/>
    <col min="10758" max="10758" width="5.140625" style="18" customWidth="1"/>
    <col min="10759" max="10759" width="3.85546875" style="18" customWidth="1"/>
    <col min="10760" max="10760" width="5.85546875" style="18" customWidth="1"/>
    <col min="10761" max="10761" width="8.42578125" style="18" customWidth="1"/>
    <col min="10762" max="10762" width="6.85546875" style="18" customWidth="1"/>
    <col min="10763" max="10763" width="6.28515625" style="18" customWidth="1"/>
    <col min="10764" max="10765" width="7" style="18" customWidth="1"/>
    <col min="10766" max="10766" width="5.7109375" style="18" customWidth="1"/>
    <col min="10767" max="10767" width="9" style="18" customWidth="1"/>
    <col min="10768" max="10768" width="7.140625" style="18" customWidth="1"/>
    <col min="10769" max="10769" width="5.7109375" style="18" customWidth="1"/>
    <col min="10770" max="10770" width="7.140625" style="18" customWidth="1"/>
    <col min="10771" max="10771" width="7.85546875" style="18" customWidth="1"/>
    <col min="10772" max="10772" width="6.28515625" style="18" customWidth="1"/>
    <col min="10773" max="10773" width="7.5703125" style="18" customWidth="1"/>
    <col min="10774" max="10774" width="7.85546875" style="18" customWidth="1"/>
    <col min="10775" max="10775" width="5.28515625" style="18" customWidth="1"/>
    <col min="10776" max="10776" width="8.42578125" style="18" customWidth="1"/>
    <col min="10777" max="10777" width="7.85546875" style="18" customWidth="1"/>
    <col min="10778" max="10778" width="6" style="18" customWidth="1"/>
    <col min="10779" max="10779" width="8" style="18" customWidth="1"/>
    <col min="10780" max="10780" width="8.140625" style="18" customWidth="1"/>
    <col min="10781" max="10781" width="6" style="18" customWidth="1"/>
    <col min="10782" max="10782" width="7.140625" style="18" customWidth="1"/>
    <col min="10783" max="10783" width="6.85546875" style="18" customWidth="1"/>
    <col min="10784" max="10784" width="6.5703125" style="18" customWidth="1"/>
    <col min="10785" max="10785" width="9.5703125" style="18" customWidth="1"/>
    <col min="10786" max="10786" width="7.5703125" style="18" customWidth="1"/>
    <col min="10787" max="10787" width="5.7109375" style="18" customWidth="1"/>
    <col min="10788" max="10788" width="7.85546875" style="18" customWidth="1"/>
    <col min="10789" max="10789" width="6.7109375" style="18" customWidth="1"/>
    <col min="10790" max="10790" width="7.42578125" style="18" customWidth="1"/>
    <col min="10791" max="10791" width="8.28515625" style="18" customWidth="1"/>
    <col min="10792" max="10792" width="6.5703125" style="18" customWidth="1"/>
    <col min="10793" max="10793" width="5.7109375" style="18" customWidth="1"/>
    <col min="10794" max="10794" width="7.85546875" style="18" customWidth="1"/>
    <col min="10795" max="10795" width="6.42578125" style="18" customWidth="1"/>
    <col min="10796" max="10796" width="6.5703125" style="18" customWidth="1"/>
    <col min="10797" max="10797" width="6.85546875" style="18" customWidth="1"/>
    <col min="10798" max="10798" width="7" style="18" customWidth="1"/>
    <col min="10799" max="10799" width="5.85546875" style="18" customWidth="1"/>
    <col min="10800" max="10800" width="9.140625" style="18" customWidth="1"/>
    <col min="10801" max="10801" width="6.7109375" style="18" customWidth="1"/>
    <col min="10802" max="10802" width="5.7109375" style="18" customWidth="1"/>
    <col min="10803" max="10803" width="6.28515625" style="18" customWidth="1"/>
    <col min="10804" max="10804" width="8.42578125" style="18" customWidth="1"/>
    <col min="10805" max="10805" width="7.5703125" style="18" customWidth="1"/>
    <col min="10806" max="10806" width="7.140625" style="18" customWidth="1"/>
    <col min="10807" max="10808" width="6" style="18" customWidth="1"/>
    <col min="10809" max="10809" width="7.85546875" style="18" customWidth="1"/>
    <col min="10810" max="10810" width="6.85546875" style="18" customWidth="1"/>
    <col min="10811" max="10811" width="6.42578125" style="18" customWidth="1"/>
    <col min="10812" max="10812" width="8.140625" style="18" customWidth="1"/>
    <col min="10813" max="10813" width="5.85546875" style="18" customWidth="1"/>
    <col min="10814" max="10814" width="6.42578125" style="18" customWidth="1"/>
    <col min="10815" max="10815" width="8.7109375" style="18" customWidth="1"/>
    <col min="10816" max="10816" width="6.42578125" style="18" customWidth="1"/>
    <col min="10817" max="10817" width="6.85546875" style="18" customWidth="1"/>
    <col min="10818" max="10818" width="8.140625" style="18" customWidth="1"/>
    <col min="10819" max="10819" width="7" style="18" customWidth="1"/>
    <col min="10820" max="10820" width="5.28515625" style="18" customWidth="1"/>
    <col min="10821" max="10821" width="9" style="18" customWidth="1"/>
    <col min="10822" max="10822" width="9.140625" style="18"/>
    <col min="10823" max="10823" width="5.28515625" style="18" customWidth="1"/>
    <col min="10824" max="10825" width="9.140625" style="18"/>
    <col min="10826" max="10826" width="5.42578125" style="18" customWidth="1"/>
    <col min="10827" max="10828" width="9.140625" style="18"/>
    <col min="10829" max="10829" width="8.140625" style="18" customWidth="1"/>
    <col min="10830" max="10830" width="8.28515625" style="18" customWidth="1"/>
    <col min="10831" max="10831" width="7.42578125" style="18" customWidth="1"/>
    <col min="10832" max="11008" width="9.140625" style="18"/>
    <col min="11009" max="11009" width="3.28515625" style="18" customWidth="1"/>
    <col min="11010" max="11010" width="5.140625" style="18" customWidth="1"/>
    <col min="11011" max="11011" width="9.5703125" style="18" customWidth="1"/>
    <col min="11012" max="11012" width="6" style="18" customWidth="1"/>
    <col min="11013" max="11013" width="3" style="18" customWidth="1"/>
    <col min="11014" max="11014" width="5.140625" style="18" customWidth="1"/>
    <col min="11015" max="11015" width="3.85546875" style="18" customWidth="1"/>
    <col min="11016" max="11016" width="5.85546875" style="18" customWidth="1"/>
    <col min="11017" max="11017" width="8.42578125" style="18" customWidth="1"/>
    <col min="11018" max="11018" width="6.85546875" style="18" customWidth="1"/>
    <col min="11019" max="11019" width="6.28515625" style="18" customWidth="1"/>
    <col min="11020" max="11021" width="7" style="18" customWidth="1"/>
    <col min="11022" max="11022" width="5.7109375" style="18" customWidth="1"/>
    <col min="11023" max="11023" width="9" style="18" customWidth="1"/>
    <col min="11024" max="11024" width="7.140625" style="18" customWidth="1"/>
    <col min="11025" max="11025" width="5.7109375" style="18" customWidth="1"/>
    <col min="11026" max="11026" width="7.140625" style="18" customWidth="1"/>
    <col min="11027" max="11027" width="7.85546875" style="18" customWidth="1"/>
    <col min="11028" max="11028" width="6.28515625" style="18" customWidth="1"/>
    <col min="11029" max="11029" width="7.5703125" style="18" customWidth="1"/>
    <col min="11030" max="11030" width="7.85546875" style="18" customWidth="1"/>
    <col min="11031" max="11031" width="5.28515625" style="18" customWidth="1"/>
    <col min="11032" max="11032" width="8.42578125" style="18" customWidth="1"/>
    <col min="11033" max="11033" width="7.85546875" style="18" customWidth="1"/>
    <col min="11034" max="11034" width="6" style="18" customWidth="1"/>
    <col min="11035" max="11035" width="8" style="18" customWidth="1"/>
    <col min="11036" max="11036" width="8.140625" style="18" customWidth="1"/>
    <col min="11037" max="11037" width="6" style="18" customWidth="1"/>
    <col min="11038" max="11038" width="7.140625" style="18" customWidth="1"/>
    <col min="11039" max="11039" width="6.85546875" style="18" customWidth="1"/>
    <col min="11040" max="11040" width="6.5703125" style="18" customWidth="1"/>
    <col min="11041" max="11041" width="9.5703125" style="18" customWidth="1"/>
    <col min="11042" max="11042" width="7.5703125" style="18" customWidth="1"/>
    <col min="11043" max="11043" width="5.7109375" style="18" customWidth="1"/>
    <col min="11044" max="11044" width="7.85546875" style="18" customWidth="1"/>
    <col min="11045" max="11045" width="6.7109375" style="18" customWidth="1"/>
    <col min="11046" max="11046" width="7.42578125" style="18" customWidth="1"/>
    <col min="11047" max="11047" width="8.28515625" style="18" customWidth="1"/>
    <col min="11048" max="11048" width="6.5703125" style="18" customWidth="1"/>
    <col min="11049" max="11049" width="5.7109375" style="18" customWidth="1"/>
    <col min="11050" max="11050" width="7.85546875" style="18" customWidth="1"/>
    <col min="11051" max="11051" width="6.42578125" style="18" customWidth="1"/>
    <col min="11052" max="11052" width="6.5703125" style="18" customWidth="1"/>
    <col min="11053" max="11053" width="6.85546875" style="18" customWidth="1"/>
    <col min="11054" max="11054" width="7" style="18" customWidth="1"/>
    <col min="11055" max="11055" width="5.85546875" style="18" customWidth="1"/>
    <col min="11056" max="11056" width="9.140625" style="18" customWidth="1"/>
    <col min="11057" max="11057" width="6.7109375" style="18" customWidth="1"/>
    <col min="11058" max="11058" width="5.7109375" style="18" customWidth="1"/>
    <col min="11059" max="11059" width="6.28515625" style="18" customWidth="1"/>
    <col min="11060" max="11060" width="8.42578125" style="18" customWidth="1"/>
    <col min="11061" max="11061" width="7.5703125" style="18" customWidth="1"/>
    <col min="11062" max="11062" width="7.140625" style="18" customWidth="1"/>
    <col min="11063" max="11064" width="6" style="18" customWidth="1"/>
    <col min="11065" max="11065" width="7.85546875" style="18" customWidth="1"/>
    <col min="11066" max="11066" width="6.85546875" style="18" customWidth="1"/>
    <col min="11067" max="11067" width="6.42578125" style="18" customWidth="1"/>
    <col min="11068" max="11068" width="8.140625" style="18" customWidth="1"/>
    <col min="11069" max="11069" width="5.85546875" style="18" customWidth="1"/>
    <col min="11070" max="11070" width="6.42578125" style="18" customWidth="1"/>
    <col min="11071" max="11071" width="8.7109375" style="18" customWidth="1"/>
    <col min="11072" max="11072" width="6.42578125" style="18" customWidth="1"/>
    <col min="11073" max="11073" width="6.85546875" style="18" customWidth="1"/>
    <col min="11074" max="11074" width="8.140625" style="18" customWidth="1"/>
    <col min="11075" max="11075" width="7" style="18" customWidth="1"/>
    <col min="11076" max="11076" width="5.28515625" style="18" customWidth="1"/>
    <col min="11077" max="11077" width="9" style="18" customWidth="1"/>
    <col min="11078" max="11078" width="9.140625" style="18"/>
    <col min="11079" max="11079" width="5.28515625" style="18" customWidth="1"/>
    <col min="11080" max="11081" width="9.140625" style="18"/>
    <col min="11082" max="11082" width="5.42578125" style="18" customWidth="1"/>
    <col min="11083" max="11084" width="9.140625" style="18"/>
    <col min="11085" max="11085" width="8.140625" style="18" customWidth="1"/>
    <col min="11086" max="11086" width="8.28515625" style="18" customWidth="1"/>
    <col min="11087" max="11087" width="7.42578125" style="18" customWidth="1"/>
    <col min="11088" max="11264" width="9.140625" style="18"/>
    <col min="11265" max="11265" width="3.28515625" style="18" customWidth="1"/>
    <col min="11266" max="11266" width="5.140625" style="18" customWidth="1"/>
    <col min="11267" max="11267" width="9.5703125" style="18" customWidth="1"/>
    <col min="11268" max="11268" width="6" style="18" customWidth="1"/>
    <col min="11269" max="11269" width="3" style="18" customWidth="1"/>
    <col min="11270" max="11270" width="5.140625" style="18" customWidth="1"/>
    <col min="11271" max="11271" width="3.85546875" style="18" customWidth="1"/>
    <col min="11272" max="11272" width="5.85546875" style="18" customWidth="1"/>
    <col min="11273" max="11273" width="8.42578125" style="18" customWidth="1"/>
    <col min="11274" max="11274" width="6.85546875" style="18" customWidth="1"/>
    <col min="11275" max="11275" width="6.28515625" style="18" customWidth="1"/>
    <col min="11276" max="11277" width="7" style="18" customWidth="1"/>
    <col min="11278" max="11278" width="5.7109375" style="18" customWidth="1"/>
    <col min="11279" max="11279" width="9" style="18" customWidth="1"/>
    <col min="11280" max="11280" width="7.140625" style="18" customWidth="1"/>
    <col min="11281" max="11281" width="5.7109375" style="18" customWidth="1"/>
    <col min="11282" max="11282" width="7.140625" style="18" customWidth="1"/>
    <col min="11283" max="11283" width="7.85546875" style="18" customWidth="1"/>
    <col min="11284" max="11284" width="6.28515625" style="18" customWidth="1"/>
    <col min="11285" max="11285" width="7.5703125" style="18" customWidth="1"/>
    <col min="11286" max="11286" width="7.85546875" style="18" customWidth="1"/>
    <col min="11287" max="11287" width="5.28515625" style="18" customWidth="1"/>
    <col min="11288" max="11288" width="8.42578125" style="18" customWidth="1"/>
    <col min="11289" max="11289" width="7.85546875" style="18" customWidth="1"/>
    <col min="11290" max="11290" width="6" style="18" customWidth="1"/>
    <col min="11291" max="11291" width="8" style="18" customWidth="1"/>
    <col min="11292" max="11292" width="8.140625" style="18" customWidth="1"/>
    <col min="11293" max="11293" width="6" style="18" customWidth="1"/>
    <col min="11294" max="11294" width="7.140625" style="18" customWidth="1"/>
    <col min="11295" max="11295" width="6.85546875" style="18" customWidth="1"/>
    <col min="11296" max="11296" width="6.5703125" style="18" customWidth="1"/>
    <col min="11297" max="11297" width="9.5703125" style="18" customWidth="1"/>
    <col min="11298" max="11298" width="7.5703125" style="18" customWidth="1"/>
    <col min="11299" max="11299" width="5.7109375" style="18" customWidth="1"/>
    <col min="11300" max="11300" width="7.85546875" style="18" customWidth="1"/>
    <col min="11301" max="11301" width="6.7109375" style="18" customWidth="1"/>
    <col min="11302" max="11302" width="7.42578125" style="18" customWidth="1"/>
    <col min="11303" max="11303" width="8.28515625" style="18" customWidth="1"/>
    <col min="11304" max="11304" width="6.5703125" style="18" customWidth="1"/>
    <col min="11305" max="11305" width="5.7109375" style="18" customWidth="1"/>
    <col min="11306" max="11306" width="7.85546875" style="18" customWidth="1"/>
    <col min="11307" max="11307" width="6.42578125" style="18" customWidth="1"/>
    <col min="11308" max="11308" width="6.5703125" style="18" customWidth="1"/>
    <col min="11309" max="11309" width="6.85546875" style="18" customWidth="1"/>
    <col min="11310" max="11310" width="7" style="18" customWidth="1"/>
    <col min="11311" max="11311" width="5.85546875" style="18" customWidth="1"/>
    <col min="11312" max="11312" width="9.140625" style="18" customWidth="1"/>
    <col min="11313" max="11313" width="6.7109375" style="18" customWidth="1"/>
    <col min="11314" max="11314" width="5.7109375" style="18" customWidth="1"/>
    <col min="11315" max="11315" width="6.28515625" style="18" customWidth="1"/>
    <col min="11316" max="11316" width="8.42578125" style="18" customWidth="1"/>
    <col min="11317" max="11317" width="7.5703125" style="18" customWidth="1"/>
    <col min="11318" max="11318" width="7.140625" style="18" customWidth="1"/>
    <col min="11319" max="11320" width="6" style="18" customWidth="1"/>
    <col min="11321" max="11321" width="7.85546875" style="18" customWidth="1"/>
    <col min="11322" max="11322" width="6.85546875" style="18" customWidth="1"/>
    <col min="11323" max="11323" width="6.42578125" style="18" customWidth="1"/>
    <col min="11324" max="11324" width="8.140625" style="18" customWidth="1"/>
    <col min="11325" max="11325" width="5.85546875" style="18" customWidth="1"/>
    <col min="11326" max="11326" width="6.42578125" style="18" customWidth="1"/>
    <col min="11327" max="11327" width="8.7109375" style="18" customWidth="1"/>
    <col min="11328" max="11328" width="6.42578125" style="18" customWidth="1"/>
    <col min="11329" max="11329" width="6.85546875" style="18" customWidth="1"/>
    <col min="11330" max="11330" width="8.140625" style="18" customWidth="1"/>
    <col min="11331" max="11331" width="7" style="18" customWidth="1"/>
    <col min="11332" max="11332" width="5.28515625" style="18" customWidth="1"/>
    <col min="11333" max="11333" width="9" style="18" customWidth="1"/>
    <col min="11334" max="11334" width="9.140625" style="18"/>
    <col min="11335" max="11335" width="5.28515625" style="18" customWidth="1"/>
    <col min="11336" max="11337" width="9.140625" style="18"/>
    <col min="11338" max="11338" width="5.42578125" style="18" customWidth="1"/>
    <col min="11339" max="11340" width="9.140625" style="18"/>
    <col min="11341" max="11341" width="8.140625" style="18" customWidth="1"/>
    <col min="11342" max="11342" width="8.28515625" style="18" customWidth="1"/>
    <col min="11343" max="11343" width="7.42578125" style="18" customWidth="1"/>
    <col min="11344" max="11520" width="9.140625" style="18"/>
    <col min="11521" max="11521" width="3.28515625" style="18" customWidth="1"/>
    <col min="11522" max="11522" width="5.140625" style="18" customWidth="1"/>
    <col min="11523" max="11523" width="9.5703125" style="18" customWidth="1"/>
    <col min="11524" max="11524" width="6" style="18" customWidth="1"/>
    <col min="11525" max="11525" width="3" style="18" customWidth="1"/>
    <col min="11526" max="11526" width="5.140625" style="18" customWidth="1"/>
    <col min="11527" max="11527" width="3.85546875" style="18" customWidth="1"/>
    <col min="11528" max="11528" width="5.85546875" style="18" customWidth="1"/>
    <col min="11529" max="11529" width="8.42578125" style="18" customWidth="1"/>
    <col min="11530" max="11530" width="6.85546875" style="18" customWidth="1"/>
    <col min="11531" max="11531" width="6.28515625" style="18" customWidth="1"/>
    <col min="11532" max="11533" width="7" style="18" customWidth="1"/>
    <col min="11534" max="11534" width="5.7109375" style="18" customWidth="1"/>
    <col min="11535" max="11535" width="9" style="18" customWidth="1"/>
    <col min="11536" max="11536" width="7.140625" style="18" customWidth="1"/>
    <col min="11537" max="11537" width="5.7109375" style="18" customWidth="1"/>
    <col min="11538" max="11538" width="7.140625" style="18" customWidth="1"/>
    <col min="11539" max="11539" width="7.85546875" style="18" customWidth="1"/>
    <col min="11540" max="11540" width="6.28515625" style="18" customWidth="1"/>
    <col min="11541" max="11541" width="7.5703125" style="18" customWidth="1"/>
    <col min="11542" max="11542" width="7.85546875" style="18" customWidth="1"/>
    <col min="11543" max="11543" width="5.28515625" style="18" customWidth="1"/>
    <col min="11544" max="11544" width="8.42578125" style="18" customWidth="1"/>
    <col min="11545" max="11545" width="7.85546875" style="18" customWidth="1"/>
    <col min="11546" max="11546" width="6" style="18" customWidth="1"/>
    <col min="11547" max="11547" width="8" style="18" customWidth="1"/>
    <col min="11548" max="11548" width="8.140625" style="18" customWidth="1"/>
    <col min="11549" max="11549" width="6" style="18" customWidth="1"/>
    <col min="11550" max="11550" width="7.140625" style="18" customWidth="1"/>
    <col min="11551" max="11551" width="6.85546875" style="18" customWidth="1"/>
    <col min="11552" max="11552" width="6.5703125" style="18" customWidth="1"/>
    <col min="11553" max="11553" width="9.5703125" style="18" customWidth="1"/>
    <col min="11554" max="11554" width="7.5703125" style="18" customWidth="1"/>
    <col min="11555" max="11555" width="5.7109375" style="18" customWidth="1"/>
    <col min="11556" max="11556" width="7.85546875" style="18" customWidth="1"/>
    <col min="11557" max="11557" width="6.7109375" style="18" customWidth="1"/>
    <col min="11558" max="11558" width="7.42578125" style="18" customWidth="1"/>
    <col min="11559" max="11559" width="8.28515625" style="18" customWidth="1"/>
    <col min="11560" max="11560" width="6.5703125" style="18" customWidth="1"/>
    <col min="11561" max="11561" width="5.7109375" style="18" customWidth="1"/>
    <col min="11562" max="11562" width="7.85546875" style="18" customWidth="1"/>
    <col min="11563" max="11563" width="6.42578125" style="18" customWidth="1"/>
    <col min="11564" max="11564" width="6.5703125" style="18" customWidth="1"/>
    <col min="11565" max="11565" width="6.85546875" style="18" customWidth="1"/>
    <col min="11566" max="11566" width="7" style="18" customWidth="1"/>
    <col min="11567" max="11567" width="5.85546875" style="18" customWidth="1"/>
    <col min="11568" max="11568" width="9.140625" style="18" customWidth="1"/>
    <col min="11569" max="11569" width="6.7109375" style="18" customWidth="1"/>
    <col min="11570" max="11570" width="5.7109375" style="18" customWidth="1"/>
    <col min="11571" max="11571" width="6.28515625" style="18" customWidth="1"/>
    <col min="11572" max="11572" width="8.42578125" style="18" customWidth="1"/>
    <col min="11573" max="11573" width="7.5703125" style="18" customWidth="1"/>
    <col min="11574" max="11574" width="7.140625" style="18" customWidth="1"/>
    <col min="11575" max="11576" width="6" style="18" customWidth="1"/>
    <col min="11577" max="11577" width="7.85546875" style="18" customWidth="1"/>
    <col min="11578" max="11578" width="6.85546875" style="18" customWidth="1"/>
    <col min="11579" max="11579" width="6.42578125" style="18" customWidth="1"/>
    <col min="11580" max="11580" width="8.140625" style="18" customWidth="1"/>
    <col min="11581" max="11581" width="5.85546875" style="18" customWidth="1"/>
    <col min="11582" max="11582" width="6.42578125" style="18" customWidth="1"/>
    <col min="11583" max="11583" width="8.7109375" style="18" customWidth="1"/>
    <col min="11584" max="11584" width="6.42578125" style="18" customWidth="1"/>
    <col min="11585" max="11585" width="6.85546875" style="18" customWidth="1"/>
    <col min="11586" max="11586" width="8.140625" style="18" customWidth="1"/>
    <col min="11587" max="11587" width="7" style="18" customWidth="1"/>
    <col min="11588" max="11588" width="5.28515625" style="18" customWidth="1"/>
    <col min="11589" max="11589" width="9" style="18" customWidth="1"/>
    <col min="11590" max="11590" width="9.140625" style="18"/>
    <col min="11591" max="11591" width="5.28515625" style="18" customWidth="1"/>
    <col min="11592" max="11593" width="9.140625" style="18"/>
    <col min="11594" max="11594" width="5.42578125" style="18" customWidth="1"/>
    <col min="11595" max="11596" width="9.140625" style="18"/>
    <col min="11597" max="11597" width="8.140625" style="18" customWidth="1"/>
    <col min="11598" max="11598" width="8.28515625" style="18" customWidth="1"/>
    <col min="11599" max="11599" width="7.42578125" style="18" customWidth="1"/>
    <col min="11600" max="11776" width="9.140625" style="18"/>
    <col min="11777" max="11777" width="3.28515625" style="18" customWidth="1"/>
    <col min="11778" max="11778" width="5.140625" style="18" customWidth="1"/>
    <col min="11779" max="11779" width="9.5703125" style="18" customWidth="1"/>
    <col min="11780" max="11780" width="6" style="18" customWidth="1"/>
    <col min="11781" max="11781" width="3" style="18" customWidth="1"/>
    <col min="11782" max="11782" width="5.140625" style="18" customWidth="1"/>
    <col min="11783" max="11783" width="3.85546875" style="18" customWidth="1"/>
    <col min="11784" max="11784" width="5.85546875" style="18" customWidth="1"/>
    <col min="11785" max="11785" width="8.42578125" style="18" customWidth="1"/>
    <col min="11786" max="11786" width="6.85546875" style="18" customWidth="1"/>
    <col min="11787" max="11787" width="6.28515625" style="18" customWidth="1"/>
    <col min="11788" max="11789" width="7" style="18" customWidth="1"/>
    <col min="11790" max="11790" width="5.7109375" style="18" customWidth="1"/>
    <col min="11791" max="11791" width="9" style="18" customWidth="1"/>
    <col min="11792" max="11792" width="7.140625" style="18" customWidth="1"/>
    <col min="11793" max="11793" width="5.7109375" style="18" customWidth="1"/>
    <col min="11794" max="11794" width="7.140625" style="18" customWidth="1"/>
    <col min="11795" max="11795" width="7.85546875" style="18" customWidth="1"/>
    <col min="11796" max="11796" width="6.28515625" style="18" customWidth="1"/>
    <col min="11797" max="11797" width="7.5703125" style="18" customWidth="1"/>
    <col min="11798" max="11798" width="7.85546875" style="18" customWidth="1"/>
    <col min="11799" max="11799" width="5.28515625" style="18" customWidth="1"/>
    <col min="11800" max="11800" width="8.42578125" style="18" customWidth="1"/>
    <col min="11801" max="11801" width="7.85546875" style="18" customWidth="1"/>
    <col min="11802" max="11802" width="6" style="18" customWidth="1"/>
    <col min="11803" max="11803" width="8" style="18" customWidth="1"/>
    <col min="11804" max="11804" width="8.140625" style="18" customWidth="1"/>
    <col min="11805" max="11805" width="6" style="18" customWidth="1"/>
    <col min="11806" max="11806" width="7.140625" style="18" customWidth="1"/>
    <col min="11807" max="11807" width="6.85546875" style="18" customWidth="1"/>
    <col min="11808" max="11808" width="6.5703125" style="18" customWidth="1"/>
    <col min="11809" max="11809" width="9.5703125" style="18" customWidth="1"/>
    <col min="11810" max="11810" width="7.5703125" style="18" customWidth="1"/>
    <col min="11811" max="11811" width="5.7109375" style="18" customWidth="1"/>
    <col min="11812" max="11812" width="7.85546875" style="18" customWidth="1"/>
    <col min="11813" max="11813" width="6.7109375" style="18" customWidth="1"/>
    <col min="11814" max="11814" width="7.42578125" style="18" customWidth="1"/>
    <col min="11815" max="11815" width="8.28515625" style="18" customWidth="1"/>
    <col min="11816" max="11816" width="6.5703125" style="18" customWidth="1"/>
    <col min="11817" max="11817" width="5.7109375" style="18" customWidth="1"/>
    <col min="11818" max="11818" width="7.85546875" style="18" customWidth="1"/>
    <col min="11819" max="11819" width="6.42578125" style="18" customWidth="1"/>
    <col min="11820" max="11820" width="6.5703125" style="18" customWidth="1"/>
    <col min="11821" max="11821" width="6.85546875" style="18" customWidth="1"/>
    <col min="11822" max="11822" width="7" style="18" customWidth="1"/>
    <col min="11823" max="11823" width="5.85546875" style="18" customWidth="1"/>
    <col min="11824" max="11824" width="9.140625" style="18" customWidth="1"/>
    <col min="11825" max="11825" width="6.7109375" style="18" customWidth="1"/>
    <col min="11826" max="11826" width="5.7109375" style="18" customWidth="1"/>
    <col min="11827" max="11827" width="6.28515625" style="18" customWidth="1"/>
    <col min="11828" max="11828" width="8.42578125" style="18" customWidth="1"/>
    <col min="11829" max="11829" width="7.5703125" style="18" customWidth="1"/>
    <col min="11830" max="11830" width="7.140625" style="18" customWidth="1"/>
    <col min="11831" max="11832" width="6" style="18" customWidth="1"/>
    <col min="11833" max="11833" width="7.85546875" style="18" customWidth="1"/>
    <col min="11834" max="11834" width="6.85546875" style="18" customWidth="1"/>
    <col min="11835" max="11835" width="6.42578125" style="18" customWidth="1"/>
    <col min="11836" max="11836" width="8.140625" style="18" customWidth="1"/>
    <col min="11837" max="11837" width="5.85546875" style="18" customWidth="1"/>
    <col min="11838" max="11838" width="6.42578125" style="18" customWidth="1"/>
    <col min="11839" max="11839" width="8.7109375" style="18" customWidth="1"/>
    <col min="11840" max="11840" width="6.42578125" style="18" customWidth="1"/>
    <col min="11841" max="11841" width="6.85546875" style="18" customWidth="1"/>
    <col min="11842" max="11842" width="8.140625" style="18" customWidth="1"/>
    <col min="11843" max="11843" width="7" style="18" customWidth="1"/>
    <col min="11844" max="11844" width="5.28515625" style="18" customWidth="1"/>
    <col min="11845" max="11845" width="9" style="18" customWidth="1"/>
    <col min="11846" max="11846" width="9.140625" style="18"/>
    <col min="11847" max="11847" width="5.28515625" style="18" customWidth="1"/>
    <col min="11848" max="11849" width="9.140625" style="18"/>
    <col min="11850" max="11850" width="5.42578125" style="18" customWidth="1"/>
    <col min="11851" max="11852" width="9.140625" style="18"/>
    <col min="11853" max="11853" width="8.140625" style="18" customWidth="1"/>
    <col min="11854" max="11854" width="8.28515625" style="18" customWidth="1"/>
    <col min="11855" max="11855" width="7.42578125" style="18" customWidth="1"/>
    <col min="11856" max="12032" width="9.140625" style="18"/>
    <col min="12033" max="12033" width="3.28515625" style="18" customWidth="1"/>
    <col min="12034" max="12034" width="5.140625" style="18" customWidth="1"/>
    <col min="12035" max="12035" width="9.5703125" style="18" customWidth="1"/>
    <col min="12036" max="12036" width="6" style="18" customWidth="1"/>
    <col min="12037" max="12037" width="3" style="18" customWidth="1"/>
    <col min="12038" max="12038" width="5.140625" style="18" customWidth="1"/>
    <col min="12039" max="12039" width="3.85546875" style="18" customWidth="1"/>
    <col min="12040" max="12040" width="5.85546875" style="18" customWidth="1"/>
    <col min="12041" max="12041" width="8.42578125" style="18" customWidth="1"/>
    <col min="12042" max="12042" width="6.85546875" style="18" customWidth="1"/>
    <col min="12043" max="12043" width="6.28515625" style="18" customWidth="1"/>
    <col min="12044" max="12045" width="7" style="18" customWidth="1"/>
    <col min="12046" max="12046" width="5.7109375" style="18" customWidth="1"/>
    <col min="12047" max="12047" width="9" style="18" customWidth="1"/>
    <col min="12048" max="12048" width="7.140625" style="18" customWidth="1"/>
    <col min="12049" max="12049" width="5.7109375" style="18" customWidth="1"/>
    <col min="12050" max="12050" width="7.140625" style="18" customWidth="1"/>
    <col min="12051" max="12051" width="7.85546875" style="18" customWidth="1"/>
    <col min="12052" max="12052" width="6.28515625" style="18" customWidth="1"/>
    <col min="12053" max="12053" width="7.5703125" style="18" customWidth="1"/>
    <col min="12054" max="12054" width="7.85546875" style="18" customWidth="1"/>
    <col min="12055" max="12055" width="5.28515625" style="18" customWidth="1"/>
    <col min="12056" max="12056" width="8.42578125" style="18" customWidth="1"/>
    <col min="12057" max="12057" width="7.85546875" style="18" customWidth="1"/>
    <col min="12058" max="12058" width="6" style="18" customWidth="1"/>
    <col min="12059" max="12059" width="8" style="18" customWidth="1"/>
    <col min="12060" max="12060" width="8.140625" style="18" customWidth="1"/>
    <col min="12061" max="12061" width="6" style="18" customWidth="1"/>
    <col min="12062" max="12062" width="7.140625" style="18" customWidth="1"/>
    <col min="12063" max="12063" width="6.85546875" style="18" customWidth="1"/>
    <col min="12064" max="12064" width="6.5703125" style="18" customWidth="1"/>
    <col min="12065" max="12065" width="9.5703125" style="18" customWidth="1"/>
    <col min="12066" max="12066" width="7.5703125" style="18" customWidth="1"/>
    <col min="12067" max="12067" width="5.7109375" style="18" customWidth="1"/>
    <col min="12068" max="12068" width="7.85546875" style="18" customWidth="1"/>
    <col min="12069" max="12069" width="6.7109375" style="18" customWidth="1"/>
    <col min="12070" max="12070" width="7.42578125" style="18" customWidth="1"/>
    <col min="12071" max="12071" width="8.28515625" style="18" customWidth="1"/>
    <col min="12072" max="12072" width="6.5703125" style="18" customWidth="1"/>
    <col min="12073" max="12073" width="5.7109375" style="18" customWidth="1"/>
    <col min="12074" max="12074" width="7.85546875" style="18" customWidth="1"/>
    <col min="12075" max="12075" width="6.42578125" style="18" customWidth="1"/>
    <col min="12076" max="12076" width="6.5703125" style="18" customWidth="1"/>
    <col min="12077" max="12077" width="6.85546875" style="18" customWidth="1"/>
    <col min="12078" max="12078" width="7" style="18" customWidth="1"/>
    <col min="12079" max="12079" width="5.85546875" style="18" customWidth="1"/>
    <col min="12080" max="12080" width="9.140625" style="18" customWidth="1"/>
    <col min="12081" max="12081" width="6.7109375" style="18" customWidth="1"/>
    <col min="12082" max="12082" width="5.7109375" style="18" customWidth="1"/>
    <col min="12083" max="12083" width="6.28515625" style="18" customWidth="1"/>
    <col min="12084" max="12084" width="8.42578125" style="18" customWidth="1"/>
    <col min="12085" max="12085" width="7.5703125" style="18" customWidth="1"/>
    <col min="12086" max="12086" width="7.140625" style="18" customWidth="1"/>
    <col min="12087" max="12088" width="6" style="18" customWidth="1"/>
    <col min="12089" max="12089" width="7.85546875" style="18" customWidth="1"/>
    <col min="12090" max="12090" width="6.85546875" style="18" customWidth="1"/>
    <col min="12091" max="12091" width="6.42578125" style="18" customWidth="1"/>
    <col min="12092" max="12092" width="8.140625" style="18" customWidth="1"/>
    <col min="12093" max="12093" width="5.85546875" style="18" customWidth="1"/>
    <col min="12094" max="12094" width="6.42578125" style="18" customWidth="1"/>
    <col min="12095" max="12095" width="8.7109375" style="18" customWidth="1"/>
    <col min="12096" max="12096" width="6.42578125" style="18" customWidth="1"/>
    <col min="12097" max="12097" width="6.85546875" style="18" customWidth="1"/>
    <col min="12098" max="12098" width="8.140625" style="18" customWidth="1"/>
    <col min="12099" max="12099" width="7" style="18" customWidth="1"/>
    <col min="12100" max="12100" width="5.28515625" style="18" customWidth="1"/>
    <col min="12101" max="12101" width="9" style="18" customWidth="1"/>
    <col min="12102" max="12102" width="9.140625" style="18"/>
    <col min="12103" max="12103" width="5.28515625" style="18" customWidth="1"/>
    <col min="12104" max="12105" width="9.140625" style="18"/>
    <col min="12106" max="12106" width="5.42578125" style="18" customWidth="1"/>
    <col min="12107" max="12108" width="9.140625" style="18"/>
    <col min="12109" max="12109" width="8.140625" style="18" customWidth="1"/>
    <col min="12110" max="12110" width="8.28515625" style="18" customWidth="1"/>
    <col min="12111" max="12111" width="7.42578125" style="18" customWidth="1"/>
    <col min="12112" max="12288" width="9.140625" style="18"/>
    <col min="12289" max="12289" width="3.28515625" style="18" customWidth="1"/>
    <col min="12290" max="12290" width="5.140625" style="18" customWidth="1"/>
    <col min="12291" max="12291" width="9.5703125" style="18" customWidth="1"/>
    <col min="12292" max="12292" width="6" style="18" customWidth="1"/>
    <col min="12293" max="12293" width="3" style="18" customWidth="1"/>
    <col min="12294" max="12294" width="5.140625" style="18" customWidth="1"/>
    <col min="12295" max="12295" width="3.85546875" style="18" customWidth="1"/>
    <col min="12296" max="12296" width="5.85546875" style="18" customWidth="1"/>
    <col min="12297" max="12297" width="8.42578125" style="18" customWidth="1"/>
    <col min="12298" max="12298" width="6.85546875" style="18" customWidth="1"/>
    <col min="12299" max="12299" width="6.28515625" style="18" customWidth="1"/>
    <col min="12300" max="12301" width="7" style="18" customWidth="1"/>
    <col min="12302" max="12302" width="5.7109375" style="18" customWidth="1"/>
    <col min="12303" max="12303" width="9" style="18" customWidth="1"/>
    <col min="12304" max="12304" width="7.140625" style="18" customWidth="1"/>
    <col min="12305" max="12305" width="5.7109375" style="18" customWidth="1"/>
    <col min="12306" max="12306" width="7.140625" style="18" customWidth="1"/>
    <col min="12307" max="12307" width="7.85546875" style="18" customWidth="1"/>
    <col min="12308" max="12308" width="6.28515625" style="18" customWidth="1"/>
    <col min="12309" max="12309" width="7.5703125" style="18" customWidth="1"/>
    <col min="12310" max="12310" width="7.85546875" style="18" customWidth="1"/>
    <col min="12311" max="12311" width="5.28515625" style="18" customWidth="1"/>
    <col min="12312" max="12312" width="8.42578125" style="18" customWidth="1"/>
    <col min="12313" max="12313" width="7.85546875" style="18" customWidth="1"/>
    <col min="12314" max="12314" width="6" style="18" customWidth="1"/>
    <col min="12315" max="12315" width="8" style="18" customWidth="1"/>
    <col min="12316" max="12316" width="8.140625" style="18" customWidth="1"/>
    <col min="12317" max="12317" width="6" style="18" customWidth="1"/>
    <col min="12318" max="12318" width="7.140625" style="18" customWidth="1"/>
    <col min="12319" max="12319" width="6.85546875" style="18" customWidth="1"/>
    <col min="12320" max="12320" width="6.5703125" style="18" customWidth="1"/>
    <col min="12321" max="12321" width="9.5703125" style="18" customWidth="1"/>
    <col min="12322" max="12322" width="7.5703125" style="18" customWidth="1"/>
    <col min="12323" max="12323" width="5.7109375" style="18" customWidth="1"/>
    <col min="12324" max="12324" width="7.85546875" style="18" customWidth="1"/>
    <col min="12325" max="12325" width="6.7109375" style="18" customWidth="1"/>
    <col min="12326" max="12326" width="7.42578125" style="18" customWidth="1"/>
    <col min="12327" max="12327" width="8.28515625" style="18" customWidth="1"/>
    <col min="12328" max="12328" width="6.5703125" style="18" customWidth="1"/>
    <col min="12329" max="12329" width="5.7109375" style="18" customWidth="1"/>
    <col min="12330" max="12330" width="7.85546875" style="18" customWidth="1"/>
    <col min="12331" max="12331" width="6.42578125" style="18" customWidth="1"/>
    <col min="12332" max="12332" width="6.5703125" style="18" customWidth="1"/>
    <col min="12333" max="12333" width="6.85546875" style="18" customWidth="1"/>
    <col min="12334" max="12334" width="7" style="18" customWidth="1"/>
    <col min="12335" max="12335" width="5.85546875" style="18" customWidth="1"/>
    <col min="12336" max="12336" width="9.140625" style="18" customWidth="1"/>
    <col min="12337" max="12337" width="6.7109375" style="18" customWidth="1"/>
    <col min="12338" max="12338" width="5.7109375" style="18" customWidth="1"/>
    <col min="12339" max="12339" width="6.28515625" style="18" customWidth="1"/>
    <col min="12340" max="12340" width="8.42578125" style="18" customWidth="1"/>
    <col min="12341" max="12341" width="7.5703125" style="18" customWidth="1"/>
    <col min="12342" max="12342" width="7.140625" style="18" customWidth="1"/>
    <col min="12343" max="12344" width="6" style="18" customWidth="1"/>
    <col min="12345" max="12345" width="7.85546875" style="18" customWidth="1"/>
    <col min="12346" max="12346" width="6.85546875" style="18" customWidth="1"/>
    <col min="12347" max="12347" width="6.42578125" style="18" customWidth="1"/>
    <col min="12348" max="12348" width="8.140625" style="18" customWidth="1"/>
    <col min="12349" max="12349" width="5.85546875" style="18" customWidth="1"/>
    <col min="12350" max="12350" width="6.42578125" style="18" customWidth="1"/>
    <col min="12351" max="12351" width="8.7109375" style="18" customWidth="1"/>
    <col min="12352" max="12352" width="6.42578125" style="18" customWidth="1"/>
    <col min="12353" max="12353" width="6.85546875" style="18" customWidth="1"/>
    <col min="12354" max="12354" width="8.140625" style="18" customWidth="1"/>
    <col min="12355" max="12355" width="7" style="18" customWidth="1"/>
    <col min="12356" max="12356" width="5.28515625" style="18" customWidth="1"/>
    <col min="12357" max="12357" width="9" style="18" customWidth="1"/>
    <col min="12358" max="12358" width="9.140625" style="18"/>
    <col min="12359" max="12359" width="5.28515625" style="18" customWidth="1"/>
    <col min="12360" max="12361" width="9.140625" style="18"/>
    <col min="12362" max="12362" width="5.42578125" style="18" customWidth="1"/>
    <col min="12363" max="12364" width="9.140625" style="18"/>
    <col min="12365" max="12365" width="8.140625" style="18" customWidth="1"/>
    <col min="12366" max="12366" width="8.28515625" style="18" customWidth="1"/>
    <col min="12367" max="12367" width="7.42578125" style="18" customWidth="1"/>
    <col min="12368" max="12544" width="9.140625" style="18"/>
    <col min="12545" max="12545" width="3.28515625" style="18" customWidth="1"/>
    <col min="12546" max="12546" width="5.140625" style="18" customWidth="1"/>
    <col min="12547" max="12547" width="9.5703125" style="18" customWidth="1"/>
    <col min="12548" max="12548" width="6" style="18" customWidth="1"/>
    <col min="12549" max="12549" width="3" style="18" customWidth="1"/>
    <col min="12550" max="12550" width="5.140625" style="18" customWidth="1"/>
    <col min="12551" max="12551" width="3.85546875" style="18" customWidth="1"/>
    <col min="12552" max="12552" width="5.85546875" style="18" customWidth="1"/>
    <col min="12553" max="12553" width="8.42578125" style="18" customWidth="1"/>
    <col min="12554" max="12554" width="6.85546875" style="18" customWidth="1"/>
    <col min="12555" max="12555" width="6.28515625" style="18" customWidth="1"/>
    <col min="12556" max="12557" width="7" style="18" customWidth="1"/>
    <col min="12558" max="12558" width="5.7109375" style="18" customWidth="1"/>
    <col min="12559" max="12559" width="9" style="18" customWidth="1"/>
    <col min="12560" max="12560" width="7.140625" style="18" customWidth="1"/>
    <col min="12561" max="12561" width="5.7109375" style="18" customWidth="1"/>
    <col min="12562" max="12562" width="7.140625" style="18" customWidth="1"/>
    <col min="12563" max="12563" width="7.85546875" style="18" customWidth="1"/>
    <col min="12564" max="12564" width="6.28515625" style="18" customWidth="1"/>
    <col min="12565" max="12565" width="7.5703125" style="18" customWidth="1"/>
    <col min="12566" max="12566" width="7.85546875" style="18" customWidth="1"/>
    <col min="12567" max="12567" width="5.28515625" style="18" customWidth="1"/>
    <col min="12568" max="12568" width="8.42578125" style="18" customWidth="1"/>
    <col min="12569" max="12569" width="7.85546875" style="18" customWidth="1"/>
    <col min="12570" max="12570" width="6" style="18" customWidth="1"/>
    <col min="12571" max="12571" width="8" style="18" customWidth="1"/>
    <col min="12572" max="12572" width="8.140625" style="18" customWidth="1"/>
    <col min="12573" max="12573" width="6" style="18" customWidth="1"/>
    <col min="12574" max="12574" width="7.140625" style="18" customWidth="1"/>
    <col min="12575" max="12575" width="6.85546875" style="18" customWidth="1"/>
    <col min="12576" max="12576" width="6.5703125" style="18" customWidth="1"/>
    <col min="12577" max="12577" width="9.5703125" style="18" customWidth="1"/>
    <col min="12578" max="12578" width="7.5703125" style="18" customWidth="1"/>
    <col min="12579" max="12579" width="5.7109375" style="18" customWidth="1"/>
    <col min="12580" max="12580" width="7.85546875" style="18" customWidth="1"/>
    <col min="12581" max="12581" width="6.7109375" style="18" customWidth="1"/>
    <col min="12582" max="12582" width="7.42578125" style="18" customWidth="1"/>
    <col min="12583" max="12583" width="8.28515625" style="18" customWidth="1"/>
    <col min="12584" max="12584" width="6.5703125" style="18" customWidth="1"/>
    <col min="12585" max="12585" width="5.7109375" style="18" customWidth="1"/>
    <col min="12586" max="12586" width="7.85546875" style="18" customWidth="1"/>
    <col min="12587" max="12587" width="6.42578125" style="18" customWidth="1"/>
    <col min="12588" max="12588" width="6.5703125" style="18" customWidth="1"/>
    <col min="12589" max="12589" width="6.85546875" style="18" customWidth="1"/>
    <col min="12590" max="12590" width="7" style="18" customWidth="1"/>
    <col min="12591" max="12591" width="5.85546875" style="18" customWidth="1"/>
    <col min="12592" max="12592" width="9.140625" style="18" customWidth="1"/>
    <col min="12593" max="12593" width="6.7109375" style="18" customWidth="1"/>
    <col min="12594" max="12594" width="5.7109375" style="18" customWidth="1"/>
    <col min="12595" max="12595" width="6.28515625" style="18" customWidth="1"/>
    <col min="12596" max="12596" width="8.42578125" style="18" customWidth="1"/>
    <col min="12597" max="12597" width="7.5703125" style="18" customWidth="1"/>
    <col min="12598" max="12598" width="7.140625" style="18" customWidth="1"/>
    <col min="12599" max="12600" width="6" style="18" customWidth="1"/>
    <col min="12601" max="12601" width="7.85546875" style="18" customWidth="1"/>
    <col min="12602" max="12602" width="6.85546875" style="18" customWidth="1"/>
    <col min="12603" max="12603" width="6.42578125" style="18" customWidth="1"/>
    <col min="12604" max="12604" width="8.140625" style="18" customWidth="1"/>
    <col min="12605" max="12605" width="5.85546875" style="18" customWidth="1"/>
    <col min="12606" max="12606" width="6.42578125" style="18" customWidth="1"/>
    <col min="12607" max="12607" width="8.7109375" style="18" customWidth="1"/>
    <col min="12608" max="12608" width="6.42578125" style="18" customWidth="1"/>
    <col min="12609" max="12609" width="6.85546875" style="18" customWidth="1"/>
    <col min="12610" max="12610" width="8.140625" style="18" customWidth="1"/>
    <col min="12611" max="12611" width="7" style="18" customWidth="1"/>
    <col min="12612" max="12612" width="5.28515625" style="18" customWidth="1"/>
    <col min="12613" max="12613" width="9" style="18" customWidth="1"/>
    <col min="12614" max="12614" width="9.140625" style="18"/>
    <col min="12615" max="12615" width="5.28515625" style="18" customWidth="1"/>
    <col min="12616" max="12617" width="9.140625" style="18"/>
    <col min="12618" max="12618" width="5.42578125" style="18" customWidth="1"/>
    <col min="12619" max="12620" width="9.140625" style="18"/>
    <col min="12621" max="12621" width="8.140625" style="18" customWidth="1"/>
    <col min="12622" max="12622" width="8.28515625" style="18" customWidth="1"/>
    <col min="12623" max="12623" width="7.42578125" style="18" customWidth="1"/>
    <col min="12624" max="12800" width="9.140625" style="18"/>
    <col min="12801" max="12801" width="3.28515625" style="18" customWidth="1"/>
    <col min="12802" max="12802" width="5.140625" style="18" customWidth="1"/>
    <col min="12803" max="12803" width="9.5703125" style="18" customWidth="1"/>
    <col min="12804" max="12804" width="6" style="18" customWidth="1"/>
    <col min="12805" max="12805" width="3" style="18" customWidth="1"/>
    <col min="12806" max="12806" width="5.140625" style="18" customWidth="1"/>
    <col min="12807" max="12807" width="3.85546875" style="18" customWidth="1"/>
    <col min="12808" max="12808" width="5.85546875" style="18" customWidth="1"/>
    <col min="12809" max="12809" width="8.42578125" style="18" customWidth="1"/>
    <col min="12810" max="12810" width="6.85546875" style="18" customWidth="1"/>
    <col min="12811" max="12811" width="6.28515625" style="18" customWidth="1"/>
    <col min="12812" max="12813" width="7" style="18" customWidth="1"/>
    <col min="12814" max="12814" width="5.7109375" style="18" customWidth="1"/>
    <col min="12815" max="12815" width="9" style="18" customWidth="1"/>
    <col min="12816" max="12816" width="7.140625" style="18" customWidth="1"/>
    <col min="12817" max="12817" width="5.7109375" style="18" customWidth="1"/>
    <col min="12818" max="12818" width="7.140625" style="18" customWidth="1"/>
    <col min="12819" max="12819" width="7.85546875" style="18" customWidth="1"/>
    <col min="12820" max="12820" width="6.28515625" style="18" customWidth="1"/>
    <col min="12821" max="12821" width="7.5703125" style="18" customWidth="1"/>
    <col min="12822" max="12822" width="7.85546875" style="18" customWidth="1"/>
    <col min="12823" max="12823" width="5.28515625" style="18" customWidth="1"/>
    <col min="12824" max="12824" width="8.42578125" style="18" customWidth="1"/>
    <col min="12825" max="12825" width="7.85546875" style="18" customWidth="1"/>
    <col min="12826" max="12826" width="6" style="18" customWidth="1"/>
    <col min="12827" max="12827" width="8" style="18" customWidth="1"/>
    <col min="12828" max="12828" width="8.140625" style="18" customWidth="1"/>
    <col min="12829" max="12829" width="6" style="18" customWidth="1"/>
    <col min="12830" max="12830" width="7.140625" style="18" customWidth="1"/>
    <col min="12831" max="12831" width="6.85546875" style="18" customWidth="1"/>
    <col min="12832" max="12832" width="6.5703125" style="18" customWidth="1"/>
    <col min="12833" max="12833" width="9.5703125" style="18" customWidth="1"/>
    <col min="12834" max="12834" width="7.5703125" style="18" customWidth="1"/>
    <col min="12835" max="12835" width="5.7109375" style="18" customWidth="1"/>
    <col min="12836" max="12836" width="7.85546875" style="18" customWidth="1"/>
    <col min="12837" max="12837" width="6.7109375" style="18" customWidth="1"/>
    <col min="12838" max="12838" width="7.42578125" style="18" customWidth="1"/>
    <col min="12839" max="12839" width="8.28515625" style="18" customWidth="1"/>
    <col min="12840" max="12840" width="6.5703125" style="18" customWidth="1"/>
    <col min="12841" max="12841" width="5.7109375" style="18" customWidth="1"/>
    <col min="12842" max="12842" width="7.85546875" style="18" customWidth="1"/>
    <col min="12843" max="12843" width="6.42578125" style="18" customWidth="1"/>
    <col min="12844" max="12844" width="6.5703125" style="18" customWidth="1"/>
    <col min="12845" max="12845" width="6.85546875" style="18" customWidth="1"/>
    <col min="12846" max="12846" width="7" style="18" customWidth="1"/>
    <col min="12847" max="12847" width="5.85546875" style="18" customWidth="1"/>
    <col min="12848" max="12848" width="9.140625" style="18" customWidth="1"/>
    <col min="12849" max="12849" width="6.7109375" style="18" customWidth="1"/>
    <col min="12850" max="12850" width="5.7109375" style="18" customWidth="1"/>
    <col min="12851" max="12851" width="6.28515625" style="18" customWidth="1"/>
    <col min="12852" max="12852" width="8.42578125" style="18" customWidth="1"/>
    <col min="12853" max="12853" width="7.5703125" style="18" customWidth="1"/>
    <col min="12854" max="12854" width="7.140625" style="18" customWidth="1"/>
    <col min="12855" max="12856" width="6" style="18" customWidth="1"/>
    <col min="12857" max="12857" width="7.85546875" style="18" customWidth="1"/>
    <col min="12858" max="12858" width="6.85546875" style="18" customWidth="1"/>
    <col min="12859" max="12859" width="6.42578125" style="18" customWidth="1"/>
    <col min="12860" max="12860" width="8.140625" style="18" customWidth="1"/>
    <col min="12861" max="12861" width="5.85546875" style="18" customWidth="1"/>
    <col min="12862" max="12862" width="6.42578125" style="18" customWidth="1"/>
    <col min="12863" max="12863" width="8.7109375" style="18" customWidth="1"/>
    <col min="12864" max="12864" width="6.42578125" style="18" customWidth="1"/>
    <col min="12865" max="12865" width="6.85546875" style="18" customWidth="1"/>
    <col min="12866" max="12866" width="8.140625" style="18" customWidth="1"/>
    <col min="12867" max="12867" width="7" style="18" customWidth="1"/>
    <col min="12868" max="12868" width="5.28515625" style="18" customWidth="1"/>
    <col min="12869" max="12869" width="9" style="18" customWidth="1"/>
    <col min="12870" max="12870" width="9.140625" style="18"/>
    <col min="12871" max="12871" width="5.28515625" style="18" customWidth="1"/>
    <col min="12872" max="12873" width="9.140625" style="18"/>
    <col min="12874" max="12874" width="5.42578125" style="18" customWidth="1"/>
    <col min="12875" max="12876" width="9.140625" style="18"/>
    <col min="12877" max="12877" width="8.140625" style="18" customWidth="1"/>
    <col min="12878" max="12878" width="8.28515625" style="18" customWidth="1"/>
    <col min="12879" max="12879" width="7.42578125" style="18" customWidth="1"/>
    <col min="12880" max="13056" width="9.140625" style="18"/>
    <col min="13057" max="13057" width="3.28515625" style="18" customWidth="1"/>
    <col min="13058" max="13058" width="5.140625" style="18" customWidth="1"/>
    <col min="13059" max="13059" width="9.5703125" style="18" customWidth="1"/>
    <col min="13060" max="13060" width="6" style="18" customWidth="1"/>
    <col min="13061" max="13061" width="3" style="18" customWidth="1"/>
    <col min="13062" max="13062" width="5.140625" style="18" customWidth="1"/>
    <col min="13063" max="13063" width="3.85546875" style="18" customWidth="1"/>
    <col min="13064" max="13064" width="5.85546875" style="18" customWidth="1"/>
    <col min="13065" max="13065" width="8.42578125" style="18" customWidth="1"/>
    <col min="13066" max="13066" width="6.85546875" style="18" customWidth="1"/>
    <col min="13067" max="13067" width="6.28515625" style="18" customWidth="1"/>
    <col min="13068" max="13069" width="7" style="18" customWidth="1"/>
    <col min="13070" max="13070" width="5.7109375" style="18" customWidth="1"/>
    <col min="13071" max="13071" width="9" style="18" customWidth="1"/>
    <col min="13072" max="13072" width="7.140625" style="18" customWidth="1"/>
    <col min="13073" max="13073" width="5.7109375" style="18" customWidth="1"/>
    <col min="13074" max="13074" width="7.140625" style="18" customWidth="1"/>
    <col min="13075" max="13075" width="7.85546875" style="18" customWidth="1"/>
    <col min="13076" max="13076" width="6.28515625" style="18" customWidth="1"/>
    <col min="13077" max="13077" width="7.5703125" style="18" customWidth="1"/>
    <col min="13078" max="13078" width="7.85546875" style="18" customWidth="1"/>
    <col min="13079" max="13079" width="5.28515625" style="18" customWidth="1"/>
    <col min="13080" max="13080" width="8.42578125" style="18" customWidth="1"/>
    <col min="13081" max="13081" width="7.85546875" style="18" customWidth="1"/>
    <col min="13082" max="13082" width="6" style="18" customWidth="1"/>
    <col min="13083" max="13083" width="8" style="18" customWidth="1"/>
    <col min="13084" max="13084" width="8.140625" style="18" customWidth="1"/>
    <col min="13085" max="13085" width="6" style="18" customWidth="1"/>
    <col min="13086" max="13086" width="7.140625" style="18" customWidth="1"/>
    <col min="13087" max="13087" width="6.85546875" style="18" customWidth="1"/>
    <col min="13088" max="13088" width="6.5703125" style="18" customWidth="1"/>
    <col min="13089" max="13089" width="9.5703125" style="18" customWidth="1"/>
    <col min="13090" max="13090" width="7.5703125" style="18" customWidth="1"/>
    <col min="13091" max="13091" width="5.7109375" style="18" customWidth="1"/>
    <col min="13092" max="13092" width="7.85546875" style="18" customWidth="1"/>
    <col min="13093" max="13093" width="6.7109375" style="18" customWidth="1"/>
    <col min="13094" max="13094" width="7.42578125" style="18" customWidth="1"/>
    <col min="13095" max="13095" width="8.28515625" style="18" customWidth="1"/>
    <col min="13096" max="13096" width="6.5703125" style="18" customWidth="1"/>
    <col min="13097" max="13097" width="5.7109375" style="18" customWidth="1"/>
    <col min="13098" max="13098" width="7.85546875" style="18" customWidth="1"/>
    <col min="13099" max="13099" width="6.42578125" style="18" customWidth="1"/>
    <col min="13100" max="13100" width="6.5703125" style="18" customWidth="1"/>
    <col min="13101" max="13101" width="6.85546875" style="18" customWidth="1"/>
    <col min="13102" max="13102" width="7" style="18" customWidth="1"/>
    <col min="13103" max="13103" width="5.85546875" style="18" customWidth="1"/>
    <col min="13104" max="13104" width="9.140625" style="18" customWidth="1"/>
    <col min="13105" max="13105" width="6.7109375" style="18" customWidth="1"/>
    <col min="13106" max="13106" width="5.7109375" style="18" customWidth="1"/>
    <col min="13107" max="13107" width="6.28515625" style="18" customWidth="1"/>
    <col min="13108" max="13108" width="8.42578125" style="18" customWidth="1"/>
    <col min="13109" max="13109" width="7.5703125" style="18" customWidth="1"/>
    <col min="13110" max="13110" width="7.140625" style="18" customWidth="1"/>
    <col min="13111" max="13112" width="6" style="18" customWidth="1"/>
    <col min="13113" max="13113" width="7.85546875" style="18" customWidth="1"/>
    <col min="13114" max="13114" width="6.85546875" style="18" customWidth="1"/>
    <col min="13115" max="13115" width="6.42578125" style="18" customWidth="1"/>
    <col min="13116" max="13116" width="8.140625" style="18" customWidth="1"/>
    <col min="13117" max="13117" width="5.85546875" style="18" customWidth="1"/>
    <col min="13118" max="13118" width="6.42578125" style="18" customWidth="1"/>
    <col min="13119" max="13119" width="8.7109375" style="18" customWidth="1"/>
    <col min="13120" max="13120" width="6.42578125" style="18" customWidth="1"/>
    <col min="13121" max="13121" width="6.85546875" style="18" customWidth="1"/>
    <col min="13122" max="13122" width="8.140625" style="18" customWidth="1"/>
    <col min="13123" max="13123" width="7" style="18" customWidth="1"/>
    <col min="13124" max="13124" width="5.28515625" style="18" customWidth="1"/>
    <col min="13125" max="13125" width="9" style="18" customWidth="1"/>
    <col min="13126" max="13126" width="9.140625" style="18"/>
    <col min="13127" max="13127" width="5.28515625" style="18" customWidth="1"/>
    <col min="13128" max="13129" width="9.140625" style="18"/>
    <col min="13130" max="13130" width="5.42578125" style="18" customWidth="1"/>
    <col min="13131" max="13132" width="9.140625" style="18"/>
    <col min="13133" max="13133" width="8.140625" style="18" customWidth="1"/>
    <col min="13134" max="13134" width="8.28515625" style="18" customWidth="1"/>
    <col min="13135" max="13135" width="7.42578125" style="18" customWidth="1"/>
    <col min="13136" max="13312" width="9.140625" style="18"/>
    <col min="13313" max="13313" width="3.28515625" style="18" customWidth="1"/>
    <col min="13314" max="13314" width="5.140625" style="18" customWidth="1"/>
    <col min="13315" max="13315" width="9.5703125" style="18" customWidth="1"/>
    <col min="13316" max="13316" width="6" style="18" customWidth="1"/>
    <col min="13317" max="13317" width="3" style="18" customWidth="1"/>
    <col min="13318" max="13318" width="5.140625" style="18" customWidth="1"/>
    <col min="13319" max="13319" width="3.85546875" style="18" customWidth="1"/>
    <col min="13320" max="13320" width="5.85546875" style="18" customWidth="1"/>
    <col min="13321" max="13321" width="8.42578125" style="18" customWidth="1"/>
    <col min="13322" max="13322" width="6.85546875" style="18" customWidth="1"/>
    <col min="13323" max="13323" width="6.28515625" style="18" customWidth="1"/>
    <col min="13324" max="13325" width="7" style="18" customWidth="1"/>
    <col min="13326" max="13326" width="5.7109375" style="18" customWidth="1"/>
    <col min="13327" max="13327" width="9" style="18" customWidth="1"/>
    <col min="13328" max="13328" width="7.140625" style="18" customWidth="1"/>
    <col min="13329" max="13329" width="5.7109375" style="18" customWidth="1"/>
    <col min="13330" max="13330" width="7.140625" style="18" customWidth="1"/>
    <col min="13331" max="13331" width="7.85546875" style="18" customWidth="1"/>
    <col min="13332" max="13332" width="6.28515625" style="18" customWidth="1"/>
    <col min="13333" max="13333" width="7.5703125" style="18" customWidth="1"/>
    <col min="13334" max="13334" width="7.85546875" style="18" customWidth="1"/>
    <col min="13335" max="13335" width="5.28515625" style="18" customWidth="1"/>
    <col min="13336" max="13336" width="8.42578125" style="18" customWidth="1"/>
    <col min="13337" max="13337" width="7.85546875" style="18" customWidth="1"/>
    <col min="13338" max="13338" width="6" style="18" customWidth="1"/>
    <col min="13339" max="13339" width="8" style="18" customWidth="1"/>
    <col min="13340" max="13340" width="8.140625" style="18" customWidth="1"/>
    <col min="13341" max="13341" width="6" style="18" customWidth="1"/>
    <col min="13342" max="13342" width="7.140625" style="18" customWidth="1"/>
    <col min="13343" max="13343" width="6.85546875" style="18" customWidth="1"/>
    <col min="13344" max="13344" width="6.5703125" style="18" customWidth="1"/>
    <col min="13345" max="13345" width="9.5703125" style="18" customWidth="1"/>
    <col min="13346" max="13346" width="7.5703125" style="18" customWidth="1"/>
    <col min="13347" max="13347" width="5.7109375" style="18" customWidth="1"/>
    <col min="13348" max="13348" width="7.85546875" style="18" customWidth="1"/>
    <col min="13349" max="13349" width="6.7109375" style="18" customWidth="1"/>
    <col min="13350" max="13350" width="7.42578125" style="18" customWidth="1"/>
    <col min="13351" max="13351" width="8.28515625" style="18" customWidth="1"/>
    <col min="13352" max="13352" width="6.5703125" style="18" customWidth="1"/>
    <col min="13353" max="13353" width="5.7109375" style="18" customWidth="1"/>
    <col min="13354" max="13354" width="7.85546875" style="18" customWidth="1"/>
    <col min="13355" max="13355" width="6.42578125" style="18" customWidth="1"/>
    <col min="13356" max="13356" width="6.5703125" style="18" customWidth="1"/>
    <col min="13357" max="13357" width="6.85546875" style="18" customWidth="1"/>
    <col min="13358" max="13358" width="7" style="18" customWidth="1"/>
    <col min="13359" max="13359" width="5.85546875" style="18" customWidth="1"/>
    <col min="13360" max="13360" width="9.140625" style="18" customWidth="1"/>
    <col min="13361" max="13361" width="6.7109375" style="18" customWidth="1"/>
    <col min="13362" max="13362" width="5.7109375" style="18" customWidth="1"/>
    <col min="13363" max="13363" width="6.28515625" style="18" customWidth="1"/>
    <col min="13364" max="13364" width="8.42578125" style="18" customWidth="1"/>
    <col min="13365" max="13365" width="7.5703125" style="18" customWidth="1"/>
    <col min="13366" max="13366" width="7.140625" style="18" customWidth="1"/>
    <col min="13367" max="13368" width="6" style="18" customWidth="1"/>
    <col min="13369" max="13369" width="7.85546875" style="18" customWidth="1"/>
    <col min="13370" max="13370" width="6.85546875" style="18" customWidth="1"/>
    <col min="13371" max="13371" width="6.42578125" style="18" customWidth="1"/>
    <col min="13372" max="13372" width="8.140625" style="18" customWidth="1"/>
    <col min="13373" max="13373" width="5.85546875" style="18" customWidth="1"/>
    <col min="13374" max="13374" width="6.42578125" style="18" customWidth="1"/>
    <col min="13375" max="13375" width="8.7109375" style="18" customWidth="1"/>
    <col min="13376" max="13376" width="6.42578125" style="18" customWidth="1"/>
    <col min="13377" max="13377" width="6.85546875" style="18" customWidth="1"/>
    <col min="13378" max="13378" width="8.140625" style="18" customWidth="1"/>
    <col min="13379" max="13379" width="7" style="18" customWidth="1"/>
    <col min="13380" max="13380" width="5.28515625" style="18" customWidth="1"/>
    <col min="13381" max="13381" width="9" style="18" customWidth="1"/>
    <col min="13382" max="13382" width="9.140625" style="18"/>
    <col min="13383" max="13383" width="5.28515625" style="18" customWidth="1"/>
    <col min="13384" max="13385" width="9.140625" style="18"/>
    <col min="13386" max="13386" width="5.42578125" style="18" customWidth="1"/>
    <col min="13387" max="13388" width="9.140625" style="18"/>
    <col min="13389" max="13389" width="8.140625" style="18" customWidth="1"/>
    <col min="13390" max="13390" width="8.28515625" style="18" customWidth="1"/>
    <col min="13391" max="13391" width="7.42578125" style="18" customWidth="1"/>
    <col min="13392" max="13568" width="9.140625" style="18"/>
    <col min="13569" max="13569" width="3.28515625" style="18" customWidth="1"/>
    <col min="13570" max="13570" width="5.140625" style="18" customWidth="1"/>
    <col min="13571" max="13571" width="9.5703125" style="18" customWidth="1"/>
    <col min="13572" max="13572" width="6" style="18" customWidth="1"/>
    <col min="13573" max="13573" width="3" style="18" customWidth="1"/>
    <col min="13574" max="13574" width="5.140625" style="18" customWidth="1"/>
    <col min="13575" max="13575" width="3.85546875" style="18" customWidth="1"/>
    <col min="13576" max="13576" width="5.85546875" style="18" customWidth="1"/>
    <col min="13577" max="13577" width="8.42578125" style="18" customWidth="1"/>
    <col min="13578" max="13578" width="6.85546875" style="18" customWidth="1"/>
    <col min="13579" max="13579" width="6.28515625" style="18" customWidth="1"/>
    <col min="13580" max="13581" width="7" style="18" customWidth="1"/>
    <col min="13582" max="13582" width="5.7109375" style="18" customWidth="1"/>
    <col min="13583" max="13583" width="9" style="18" customWidth="1"/>
    <col min="13584" max="13584" width="7.140625" style="18" customWidth="1"/>
    <col min="13585" max="13585" width="5.7109375" style="18" customWidth="1"/>
    <col min="13586" max="13586" width="7.140625" style="18" customWidth="1"/>
    <col min="13587" max="13587" width="7.85546875" style="18" customWidth="1"/>
    <col min="13588" max="13588" width="6.28515625" style="18" customWidth="1"/>
    <col min="13589" max="13589" width="7.5703125" style="18" customWidth="1"/>
    <col min="13590" max="13590" width="7.85546875" style="18" customWidth="1"/>
    <col min="13591" max="13591" width="5.28515625" style="18" customWidth="1"/>
    <col min="13592" max="13592" width="8.42578125" style="18" customWidth="1"/>
    <col min="13593" max="13593" width="7.85546875" style="18" customWidth="1"/>
    <col min="13594" max="13594" width="6" style="18" customWidth="1"/>
    <col min="13595" max="13595" width="8" style="18" customWidth="1"/>
    <col min="13596" max="13596" width="8.140625" style="18" customWidth="1"/>
    <col min="13597" max="13597" width="6" style="18" customWidth="1"/>
    <col min="13598" max="13598" width="7.140625" style="18" customWidth="1"/>
    <col min="13599" max="13599" width="6.85546875" style="18" customWidth="1"/>
    <col min="13600" max="13600" width="6.5703125" style="18" customWidth="1"/>
    <col min="13601" max="13601" width="9.5703125" style="18" customWidth="1"/>
    <col min="13602" max="13602" width="7.5703125" style="18" customWidth="1"/>
    <col min="13603" max="13603" width="5.7109375" style="18" customWidth="1"/>
    <col min="13604" max="13604" width="7.85546875" style="18" customWidth="1"/>
    <col min="13605" max="13605" width="6.7109375" style="18" customWidth="1"/>
    <col min="13606" max="13606" width="7.42578125" style="18" customWidth="1"/>
    <col min="13607" max="13607" width="8.28515625" style="18" customWidth="1"/>
    <col min="13608" max="13608" width="6.5703125" style="18" customWidth="1"/>
    <col min="13609" max="13609" width="5.7109375" style="18" customWidth="1"/>
    <col min="13610" max="13610" width="7.85546875" style="18" customWidth="1"/>
    <col min="13611" max="13611" width="6.42578125" style="18" customWidth="1"/>
    <col min="13612" max="13612" width="6.5703125" style="18" customWidth="1"/>
    <col min="13613" max="13613" width="6.85546875" style="18" customWidth="1"/>
    <col min="13614" max="13614" width="7" style="18" customWidth="1"/>
    <col min="13615" max="13615" width="5.85546875" style="18" customWidth="1"/>
    <col min="13616" max="13616" width="9.140625" style="18" customWidth="1"/>
    <col min="13617" max="13617" width="6.7109375" style="18" customWidth="1"/>
    <col min="13618" max="13618" width="5.7109375" style="18" customWidth="1"/>
    <col min="13619" max="13619" width="6.28515625" style="18" customWidth="1"/>
    <col min="13620" max="13620" width="8.42578125" style="18" customWidth="1"/>
    <col min="13621" max="13621" width="7.5703125" style="18" customWidth="1"/>
    <col min="13622" max="13622" width="7.140625" style="18" customWidth="1"/>
    <col min="13623" max="13624" width="6" style="18" customWidth="1"/>
    <col min="13625" max="13625" width="7.85546875" style="18" customWidth="1"/>
    <col min="13626" max="13626" width="6.85546875" style="18" customWidth="1"/>
    <col min="13627" max="13627" width="6.42578125" style="18" customWidth="1"/>
    <col min="13628" max="13628" width="8.140625" style="18" customWidth="1"/>
    <col min="13629" max="13629" width="5.85546875" style="18" customWidth="1"/>
    <col min="13630" max="13630" width="6.42578125" style="18" customWidth="1"/>
    <col min="13631" max="13631" width="8.7109375" style="18" customWidth="1"/>
    <col min="13632" max="13632" width="6.42578125" style="18" customWidth="1"/>
    <col min="13633" max="13633" width="6.85546875" style="18" customWidth="1"/>
    <col min="13634" max="13634" width="8.140625" style="18" customWidth="1"/>
    <col min="13635" max="13635" width="7" style="18" customWidth="1"/>
    <col min="13636" max="13636" width="5.28515625" style="18" customWidth="1"/>
    <col min="13637" max="13637" width="9" style="18" customWidth="1"/>
    <col min="13638" max="13638" width="9.140625" style="18"/>
    <col min="13639" max="13639" width="5.28515625" style="18" customWidth="1"/>
    <col min="13640" max="13641" width="9.140625" style="18"/>
    <col min="13642" max="13642" width="5.42578125" style="18" customWidth="1"/>
    <col min="13643" max="13644" width="9.140625" style="18"/>
    <col min="13645" max="13645" width="8.140625" style="18" customWidth="1"/>
    <col min="13646" max="13646" width="8.28515625" style="18" customWidth="1"/>
    <col min="13647" max="13647" width="7.42578125" style="18" customWidth="1"/>
    <col min="13648" max="13824" width="9.140625" style="18"/>
    <col min="13825" max="13825" width="3.28515625" style="18" customWidth="1"/>
    <col min="13826" max="13826" width="5.140625" style="18" customWidth="1"/>
    <col min="13827" max="13827" width="9.5703125" style="18" customWidth="1"/>
    <col min="13828" max="13828" width="6" style="18" customWidth="1"/>
    <col min="13829" max="13829" width="3" style="18" customWidth="1"/>
    <col min="13830" max="13830" width="5.140625" style="18" customWidth="1"/>
    <col min="13831" max="13831" width="3.85546875" style="18" customWidth="1"/>
    <col min="13832" max="13832" width="5.85546875" style="18" customWidth="1"/>
    <col min="13833" max="13833" width="8.42578125" style="18" customWidth="1"/>
    <col min="13834" max="13834" width="6.85546875" style="18" customWidth="1"/>
    <col min="13835" max="13835" width="6.28515625" style="18" customWidth="1"/>
    <col min="13836" max="13837" width="7" style="18" customWidth="1"/>
    <col min="13838" max="13838" width="5.7109375" style="18" customWidth="1"/>
    <col min="13839" max="13839" width="9" style="18" customWidth="1"/>
    <col min="13840" max="13840" width="7.140625" style="18" customWidth="1"/>
    <col min="13841" max="13841" width="5.7109375" style="18" customWidth="1"/>
    <col min="13842" max="13842" width="7.140625" style="18" customWidth="1"/>
    <col min="13843" max="13843" width="7.85546875" style="18" customWidth="1"/>
    <col min="13844" max="13844" width="6.28515625" style="18" customWidth="1"/>
    <col min="13845" max="13845" width="7.5703125" style="18" customWidth="1"/>
    <col min="13846" max="13846" width="7.85546875" style="18" customWidth="1"/>
    <col min="13847" max="13847" width="5.28515625" style="18" customWidth="1"/>
    <col min="13848" max="13848" width="8.42578125" style="18" customWidth="1"/>
    <col min="13849" max="13849" width="7.85546875" style="18" customWidth="1"/>
    <col min="13850" max="13850" width="6" style="18" customWidth="1"/>
    <col min="13851" max="13851" width="8" style="18" customWidth="1"/>
    <col min="13852" max="13852" width="8.140625" style="18" customWidth="1"/>
    <col min="13853" max="13853" width="6" style="18" customWidth="1"/>
    <col min="13854" max="13854" width="7.140625" style="18" customWidth="1"/>
    <col min="13855" max="13855" width="6.85546875" style="18" customWidth="1"/>
    <col min="13856" max="13856" width="6.5703125" style="18" customWidth="1"/>
    <col min="13857" max="13857" width="9.5703125" style="18" customWidth="1"/>
    <col min="13858" max="13858" width="7.5703125" style="18" customWidth="1"/>
    <col min="13859" max="13859" width="5.7109375" style="18" customWidth="1"/>
    <col min="13860" max="13860" width="7.85546875" style="18" customWidth="1"/>
    <col min="13861" max="13861" width="6.7109375" style="18" customWidth="1"/>
    <col min="13862" max="13862" width="7.42578125" style="18" customWidth="1"/>
    <col min="13863" max="13863" width="8.28515625" style="18" customWidth="1"/>
    <col min="13864" max="13864" width="6.5703125" style="18" customWidth="1"/>
    <col min="13865" max="13865" width="5.7109375" style="18" customWidth="1"/>
    <col min="13866" max="13866" width="7.85546875" style="18" customWidth="1"/>
    <col min="13867" max="13867" width="6.42578125" style="18" customWidth="1"/>
    <col min="13868" max="13868" width="6.5703125" style="18" customWidth="1"/>
    <col min="13869" max="13869" width="6.85546875" style="18" customWidth="1"/>
    <col min="13870" max="13870" width="7" style="18" customWidth="1"/>
    <col min="13871" max="13871" width="5.85546875" style="18" customWidth="1"/>
    <col min="13872" max="13872" width="9.140625" style="18" customWidth="1"/>
    <col min="13873" max="13873" width="6.7109375" style="18" customWidth="1"/>
    <col min="13874" max="13874" width="5.7109375" style="18" customWidth="1"/>
    <col min="13875" max="13875" width="6.28515625" style="18" customWidth="1"/>
    <col min="13876" max="13876" width="8.42578125" style="18" customWidth="1"/>
    <col min="13877" max="13877" width="7.5703125" style="18" customWidth="1"/>
    <col min="13878" max="13878" width="7.140625" style="18" customWidth="1"/>
    <col min="13879" max="13880" width="6" style="18" customWidth="1"/>
    <col min="13881" max="13881" width="7.85546875" style="18" customWidth="1"/>
    <col min="13882" max="13882" width="6.85546875" style="18" customWidth="1"/>
    <col min="13883" max="13883" width="6.42578125" style="18" customWidth="1"/>
    <col min="13884" max="13884" width="8.140625" style="18" customWidth="1"/>
    <col min="13885" max="13885" width="5.85546875" style="18" customWidth="1"/>
    <col min="13886" max="13886" width="6.42578125" style="18" customWidth="1"/>
    <col min="13887" max="13887" width="8.7109375" style="18" customWidth="1"/>
    <col min="13888" max="13888" width="6.42578125" style="18" customWidth="1"/>
    <col min="13889" max="13889" width="6.85546875" style="18" customWidth="1"/>
    <col min="13890" max="13890" width="8.140625" style="18" customWidth="1"/>
    <col min="13891" max="13891" width="7" style="18" customWidth="1"/>
    <col min="13892" max="13892" width="5.28515625" style="18" customWidth="1"/>
    <col min="13893" max="13893" width="9" style="18" customWidth="1"/>
    <col min="13894" max="13894" width="9.140625" style="18"/>
    <col min="13895" max="13895" width="5.28515625" style="18" customWidth="1"/>
    <col min="13896" max="13897" width="9.140625" style="18"/>
    <col min="13898" max="13898" width="5.42578125" style="18" customWidth="1"/>
    <col min="13899" max="13900" width="9.140625" style="18"/>
    <col min="13901" max="13901" width="8.140625" style="18" customWidth="1"/>
    <col min="13902" max="13902" width="8.28515625" style="18" customWidth="1"/>
    <col min="13903" max="13903" width="7.42578125" style="18" customWidth="1"/>
    <col min="13904" max="14080" width="9.140625" style="18"/>
    <col min="14081" max="14081" width="3.28515625" style="18" customWidth="1"/>
    <col min="14082" max="14082" width="5.140625" style="18" customWidth="1"/>
    <col min="14083" max="14083" width="9.5703125" style="18" customWidth="1"/>
    <col min="14084" max="14084" width="6" style="18" customWidth="1"/>
    <col min="14085" max="14085" width="3" style="18" customWidth="1"/>
    <col min="14086" max="14086" width="5.140625" style="18" customWidth="1"/>
    <col min="14087" max="14087" width="3.85546875" style="18" customWidth="1"/>
    <col min="14088" max="14088" width="5.85546875" style="18" customWidth="1"/>
    <col min="14089" max="14089" width="8.42578125" style="18" customWidth="1"/>
    <col min="14090" max="14090" width="6.85546875" style="18" customWidth="1"/>
    <col min="14091" max="14091" width="6.28515625" style="18" customWidth="1"/>
    <col min="14092" max="14093" width="7" style="18" customWidth="1"/>
    <col min="14094" max="14094" width="5.7109375" style="18" customWidth="1"/>
    <col min="14095" max="14095" width="9" style="18" customWidth="1"/>
    <col min="14096" max="14096" width="7.140625" style="18" customWidth="1"/>
    <col min="14097" max="14097" width="5.7109375" style="18" customWidth="1"/>
    <col min="14098" max="14098" width="7.140625" style="18" customWidth="1"/>
    <col min="14099" max="14099" width="7.85546875" style="18" customWidth="1"/>
    <col min="14100" max="14100" width="6.28515625" style="18" customWidth="1"/>
    <col min="14101" max="14101" width="7.5703125" style="18" customWidth="1"/>
    <col min="14102" max="14102" width="7.85546875" style="18" customWidth="1"/>
    <col min="14103" max="14103" width="5.28515625" style="18" customWidth="1"/>
    <col min="14104" max="14104" width="8.42578125" style="18" customWidth="1"/>
    <col min="14105" max="14105" width="7.85546875" style="18" customWidth="1"/>
    <col min="14106" max="14106" width="6" style="18" customWidth="1"/>
    <col min="14107" max="14107" width="8" style="18" customWidth="1"/>
    <col min="14108" max="14108" width="8.140625" style="18" customWidth="1"/>
    <col min="14109" max="14109" width="6" style="18" customWidth="1"/>
    <col min="14110" max="14110" width="7.140625" style="18" customWidth="1"/>
    <col min="14111" max="14111" width="6.85546875" style="18" customWidth="1"/>
    <col min="14112" max="14112" width="6.5703125" style="18" customWidth="1"/>
    <col min="14113" max="14113" width="9.5703125" style="18" customWidth="1"/>
    <col min="14114" max="14114" width="7.5703125" style="18" customWidth="1"/>
    <col min="14115" max="14115" width="5.7109375" style="18" customWidth="1"/>
    <col min="14116" max="14116" width="7.85546875" style="18" customWidth="1"/>
    <col min="14117" max="14117" width="6.7109375" style="18" customWidth="1"/>
    <col min="14118" max="14118" width="7.42578125" style="18" customWidth="1"/>
    <col min="14119" max="14119" width="8.28515625" style="18" customWidth="1"/>
    <col min="14120" max="14120" width="6.5703125" style="18" customWidth="1"/>
    <col min="14121" max="14121" width="5.7109375" style="18" customWidth="1"/>
    <col min="14122" max="14122" width="7.85546875" style="18" customWidth="1"/>
    <col min="14123" max="14123" width="6.42578125" style="18" customWidth="1"/>
    <col min="14124" max="14124" width="6.5703125" style="18" customWidth="1"/>
    <col min="14125" max="14125" width="6.85546875" style="18" customWidth="1"/>
    <col min="14126" max="14126" width="7" style="18" customWidth="1"/>
    <col min="14127" max="14127" width="5.85546875" style="18" customWidth="1"/>
    <col min="14128" max="14128" width="9.140625" style="18" customWidth="1"/>
    <col min="14129" max="14129" width="6.7109375" style="18" customWidth="1"/>
    <col min="14130" max="14130" width="5.7109375" style="18" customWidth="1"/>
    <col min="14131" max="14131" width="6.28515625" style="18" customWidth="1"/>
    <col min="14132" max="14132" width="8.42578125" style="18" customWidth="1"/>
    <col min="14133" max="14133" width="7.5703125" style="18" customWidth="1"/>
    <col min="14134" max="14134" width="7.140625" style="18" customWidth="1"/>
    <col min="14135" max="14136" width="6" style="18" customWidth="1"/>
    <col min="14137" max="14137" width="7.85546875" style="18" customWidth="1"/>
    <col min="14138" max="14138" width="6.85546875" style="18" customWidth="1"/>
    <col min="14139" max="14139" width="6.42578125" style="18" customWidth="1"/>
    <col min="14140" max="14140" width="8.140625" style="18" customWidth="1"/>
    <col min="14141" max="14141" width="5.85546875" style="18" customWidth="1"/>
    <col min="14142" max="14142" width="6.42578125" style="18" customWidth="1"/>
    <col min="14143" max="14143" width="8.7109375" style="18" customWidth="1"/>
    <col min="14144" max="14144" width="6.42578125" style="18" customWidth="1"/>
    <col min="14145" max="14145" width="6.85546875" style="18" customWidth="1"/>
    <col min="14146" max="14146" width="8.140625" style="18" customWidth="1"/>
    <col min="14147" max="14147" width="7" style="18" customWidth="1"/>
    <col min="14148" max="14148" width="5.28515625" style="18" customWidth="1"/>
    <col min="14149" max="14149" width="9" style="18" customWidth="1"/>
    <col min="14150" max="14150" width="9.140625" style="18"/>
    <col min="14151" max="14151" width="5.28515625" style="18" customWidth="1"/>
    <col min="14152" max="14153" width="9.140625" style="18"/>
    <col min="14154" max="14154" width="5.42578125" style="18" customWidth="1"/>
    <col min="14155" max="14156" width="9.140625" style="18"/>
    <col min="14157" max="14157" width="8.140625" style="18" customWidth="1"/>
    <col min="14158" max="14158" width="8.28515625" style="18" customWidth="1"/>
    <col min="14159" max="14159" width="7.42578125" style="18" customWidth="1"/>
    <col min="14160" max="14336" width="9.140625" style="18"/>
    <col min="14337" max="14337" width="3.28515625" style="18" customWidth="1"/>
    <col min="14338" max="14338" width="5.140625" style="18" customWidth="1"/>
    <col min="14339" max="14339" width="9.5703125" style="18" customWidth="1"/>
    <col min="14340" max="14340" width="6" style="18" customWidth="1"/>
    <col min="14341" max="14341" width="3" style="18" customWidth="1"/>
    <col min="14342" max="14342" width="5.140625" style="18" customWidth="1"/>
    <col min="14343" max="14343" width="3.85546875" style="18" customWidth="1"/>
    <col min="14344" max="14344" width="5.85546875" style="18" customWidth="1"/>
    <col min="14345" max="14345" width="8.42578125" style="18" customWidth="1"/>
    <col min="14346" max="14346" width="6.85546875" style="18" customWidth="1"/>
    <col min="14347" max="14347" width="6.28515625" style="18" customWidth="1"/>
    <col min="14348" max="14349" width="7" style="18" customWidth="1"/>
    <col min="14350" max="14350" width="5.7109375" style="18" customWidth="1"/>
    <col min="14351" max="14351" width="9" style="18" customWidth="1"/>
    <col min="14352" max="14352" width="7.140625" style="18" customWidth="1"/>
    <col min="14353" max="14353" width="5.7109375" style="18" customWidth="1"/>
    <col min="14354" max="14354" width="7.140625" style="18" customWidth="1"/>
    <col min="14355" max="14355" width="7.85546875" style="18" customWidth="1"/>
    <col min="14356" max="14356" width="6.28515625" style="18" customWidth="1"/>
    <col min="14357" max="14357" width="7.5703125" style="18" customWidth="1"/>
    <col min="14358" max="14358" width="7.85546875" style="18" customWidth="1"/>
    <col min="14359" max="14359" width="5.28515625" style="18" customWidth="1"/>
    <col min="14360" max="14360" width="8.42578125" style="18" customWidth="1"/>
    <col min="14361" max="14361" width="7.85546875" style="18" customWidth="1"/>
    <col min="14362" max="14362" width="6" style="18" customWidth="1"/>
    <col min="14363" max="14363" width="8" style="18" customWidth="1"/>
    <col min="14364" max="14364" width="8.140625" style="18" customWidth="1"/>
    <col min="14365" max="14365" width="6" style="18" customWidth="1"/>
    <col min="14366" max="14366" width="7.140625" style="18" customWidth="1"/>
    <col min="14367" max="14367" width="6.85546875" style="18" customWidth="1"/>
    <col min="14368" max="14368" width="6.5703125" style="18" customWidth="1"/>
    <col min="14369" max="14369" width="9.5703125" style="18" customWidth="1"/>
    <col min="14370" max="14370" width="7.5703125" style="18" customWidth="1"/>
    <col min="14371" max="14371" width="5.7109375" style="18" customWidth="1"/>
    <col min="14372" max="14372" width="7.85546875" style="18" customWidth="1"/>
    <col min="14373" max="14373" width="6.7109375" style="18" customWidth="1"/>
    <col min="14374" max="14374" width="7.42578125" style="18" customWidth="1"/>
    <col min="14375" max="14375" width="8.28515625" style="18" customWidth="1"/>
    <col min="14376" max="14376" width="6.5703125" style="18" customWidth="1"/>
    <col min="14377" max="14377" width="5.7109375" style="18" customWidth="1"/>
    <col min="14378" max="14378" width="7.85546875" style="18" customWidth="1"/>
    <col min="14379" max="14379" width="6.42578125" style="18" customWidth="1"/>
    <col min="14380" max="14380" width="6.5703125" style="18" customWidth="1"/>
    <col min="14381" max="14381" width="6.85546875" style="18" customWidth="1"/>
    <col min="14382" max="14382" width="7" style="18" customWidth="1"/>
    <col min="14383" max="14383" width="5.85546875" style="18" customWidth="1"/>
    <col min="14384" max="14384" width="9.140625" style="18" customWidth="1"/>
    <col min="14385" max="14385" width="6.7109375" style="18" customWidth="1"/>
    <col min="14386" max="14386" width="5.7109375" style="18" customWidth="1"/>
    <col min="14387" max="14387" width="6.28515625" style="18" customWidth="1"/>
    <col min="14388" max="14388" width="8.42578125" style="18" customWidth="1"/>
    <col min="14389" max="14389" width="7.5703125" style="18" customWidth="1"/>
    <col min="14390" max="14390" width="7.140625" style="18" customWidth="1"/>
    <col min="14391" max="14392" width="6" style="18" customWidth="1"/>
    <col min="14393" max="14393" width="7.85546875" style="18" customWidth="1"/>
    <col min="14394" max="14394" width="6.85546875" style="18" customWidth="1"/>
    <col min="14395" max="14395" width="6.42578125" style="18" customWidth="1"/>
    <col min="14396" max="14396" width="8.140625" style="18" customWidth="1"/>
    <col min="14397" max="14397" width="5.85546875" style="18" customWidth="1"/>
    <col min="14398" max="14398" width="6.42578125" style="18" customWidth="1"/>
    <col min="14399" max="14399" width="8.7109375" style="18" customWidth="1"/>
    <col min="14400" max="14400" width="6.42578125" style="18" customWidth="1"/>
    <col min="14401" max="14401" width="6.85546875" style="18" customWidth="1"/>
    <col min="14402" max="14402" width="8.140625" style="18" customWidth="1"/>
    <col min="14403" max="14403" width="7" style="18" customWidth="1"/>
    <col min="14404" max="14404" width="5.28515625" style="18" customWidth="1"/>
    <col min="14405" max="14405" width="9" style="18" customWidth="1"/>
    <col min="14406" max="14406" width="9.140625" style="18"/>
    <col min="14407" max="14407" width="5.28515625" style="18" customWidth="1"/>
    <col min="14408" max="14409" width="9.140625" style="18"/>
    <col min="14410" max="14410" width="5.42578125" style="18" customWidth="1"/>
    <col min="14411" max="14412" width="9.140625" style="18"/>
    <col min="14413" max="14413" width="8.140625" style="18" customWidth="1"/>
    <col min="14414" max="14414" width="8.28515625" style="18" customWidth="1"/>
    <col min="14415" max="14415" width="7.42578125" style="18" customWidth="1"/>
    <col min="14416" max="14592" width="9.140625" style="18"/>
    <col min="14593" max="14593" width="3.28515625" style="18" customWidth="1"/>
    <col min="14594" max="14594" width="5.140625" style="18" customWidth="1"/>
    <col min="14595" max="14595" width="9.5703125" style="18" customWidth="1"/>
    <col min="14596" max="14596" width="6" style="18" customWidth="1"/>
    <col min="14597" max="14597" width="3" style="18" customWidth="1"/>
    <col min="14598" max="14598" width="5.140625" style="18" customWidth="1"/>
    <col min="14599" max="14599" width="3.85546875" style="18" customWidth="1"/>
    <col min="14600" max="14600" width="5.85546875" style="18" customWidth="1"/>
    <col min="14601" max="14601" width="8.42578125" style="18" customWidth="1"/>
    <col min="14602" max="14602" width="6.85546875" style="18" customWidth="1"/>
    <col min="14603" max="14603" width="6.28515625" style="18" customWidth="1"/>
    <col min="14604" max="14605" width="7" style="18" customWidth="1"/>
    <col min="14606" max="14606" width="5.7109375" style="18" customWidth="1"/>
    <col min="14607" max="14607" width="9" style="18" customWidth="1"/>
    <col min="14608" max="14608" width="7.140625" style="18" customWidth="1"/>
    <col min="14609" max="14609" width="5.7109375" style="18" customWidth="1"/>
    <col min="14610" max="14610" width="7.140625" style="18" customWidth="1"/>
    <col min="14611" max="14611" width="7.85546875" style="18" customWidth="1"/>
    <col min="14612" max="14612" width="6.28515625" style="18" customWidth="1"/>
    <col min="14613" max="14613" width="7.5703125" style="18" customWidth="1"/>
    <col min="14614" max="14614" width="7.85546875" style="18" customWidth="1"/>
    <col min="14615" max="14615" width="5.28515625" style="18" customWidth="1"/>
    <col min="14616" max="14616" width="8.42578125" style="18" customWidth="1"/>
    <col min="14617" max="14617" width="7.85546875" style="18" customWidth="1"/>
    <col min="14618" max="14618" width="6" style="18" customWidth="1"/>
    <col min="14619" max="14619" width="8" style="18" customWidth="1"/>
    <col min="14620" max="14620" width="8.140625" style="18" customWidth="1"/>
    <col min="14621" max="14621" width="6" style="18" customWidth="1"/>
    <col min="14622" max="14622" width="7.140625" style="18" customWidth="1"/>
    <col min="14623" max="14623" width="6.85546875" style="18" customWidth="1"/>
    <col min="14624" max="14624" width="6.5703125" style="18" customWidth="1"/>
    <col min="14625" max="14625" width="9.5703125" style="18" customWidth="1"/>
    <col min="14626" max="14626" width="7.5703125" style="18" customWidth="1"/>
    <col min="14627" max="14627" width="5.7109375" style="18" customWidth="1"/>
    <col min="14628" max="14628" width="7.85546875" style="18" customWidth="1"/>
    <col min="14629" max="14629" width="6.7109375" style="18" customWidth="1"/>
    <col min="14630" max="14630" width="7.42578125" style="18" customWidth="1"/>
    <col min="14631" max="14631" width="8.28515625" style="18" customWidth="1"/>
    <col min="14632" max="14632" width="6.5703125" style="18" customWidth="1"/>
    <col min="14633" max="14633" width="5.7109375" style="18" customWidth="1"/>
    <col min="14634" max="14634" width="7.85546875" style="18" customWidth="1"/>
    <col min="14635" max="14635" width="6.42578125" style="18" customWidth="1"/>
    <col min="14636" max="14636" width="6.5703125" style="18" customWidth="1"/>
    <col min="14637" max="14637" width="6.85546875" style="18" customWidth="1"/>
    <col min="14638" max="14638" width="7" style="18" customWidth="1"/>
    <col min="14639" max="14639" width="5.85546875" style="18" customWidth="1"/>
    <col min="14640" max="14640" width="9.140625" style="18" customWidth="1"/>
    <col min="14641" max="14641" width="6.7109375" style="18" customWidth="1"/>
    <col min="14642" max="14642" width="5.7109375" style="18" customWidth="1"/>
    <col min="14643" max="14643" width="6.28515625" style="18" customWidth="1"/>
    <col min="14644" max="14644" width="8.42578125" style="18" customWidth="1"/>
    <col min="14645" max="14645" width="7.5703125" style="18" customWidth="1"/>
    <col min="14646" max="14646" width="7.140625" style="18" customWidth="1"/>
    <col min="14647" max="14648" width="6" style="18" customWidth="1"/>
    <col min="14649" max="14649" width="7.85546875" style="18" customWidth="1"/>
    <col min="14650" max="14650" width="6.85546875" style="18" customWidth="1"/>
    <col min="14651" max="14651" width="6.42578125" style="18" customWidth="1"/>
    <col min="14652" max="14652" width="8.140625" style="18" customWidth="1"/>
    <col min="14653" max="14653" width="5.85546875" style="18" customWidth="1"/>
    <col min="14654" max="14654" width="6.42578125" style="18" customWidth="1"/>
    <col min="14655" max="14655" width="8.7109375" style="18" customWidth="1"/>
    <col min="14656" max="14656" width="6.42578125" style="18" customWidth="1"/>
    <col min="14657" max="14657" width="6.85546875" style="18" customWidth="1"/>
    <col min="14658" max="14658" width="8.140625" style="18" customWidth="1"/>
    <col min="14659" max="14659" width="7" style="18" customWidth="1"/>
    <col min="14660" max="14660" width="5.28515625" style="18" customWidth="1"/>
    <col min="14661" max="14661" width="9" style="18" customWidth="1"/>
    <col min="14662" max="14662" width="9.140625" style="18"/>
    <col min="14663" max="14663" width="5.28515625" style="18" customWidth="1"/>
    <col min="14664" max="14665" width="9.140625" style="18"/>
    <col min="14666" max="14666" width="5.42578125" style="18" customWidth="1"/>
    <col min="14667" max="14668" width="9.140625" style="18"/>
    <col min="14669" max="14669" width="8.140625" style="18" customWidth="1"/>
    <col min="14670" max="14670" width="8.28515625" style="18" customWidth="1"/>
    <col min="14671" max="14671" width="7.42578125" style="18" customWidth="1"/>
    <col min="14672" max="14848" width="9.140625" style="18"/>
    <col min="14849" max="14849" width="3.28515625" style="18" customWidth="1"/>
    <col min="14850" max="14850" width="5.140625" style="18" customWidth="1"/>
    <col min="14851" max="14851" width="9.5703125" style="18" customWidth="1"/>
    <col min="14852" max="14852" width="6" style="18" customWidth="1"/>
    <col min="14853" max="14853" width="3" style="18" customWidth="1"/>
    <col min="14854" max="14854" width="5.140625" style="18" customWidth="1"/>
    <col min="14855" max="14855" width="3.85546875" style="18" customWidth="1"/>
    <col min="14856" max="14856" width="5.85546875" style="18" customWidth="1"/>
    <col min="14857" max="14857" width="8.42578125" style="18" customWidth="1"/>
    <col min="14858" max="14858" width="6.85546875" style="18" customWidth="1"/>
    <col min="14859" max="14859" width="6.28515625" style="18" customWidth="1"/>
    <col min="14860" max="14861" width="7" style="18" customWidth="1"/>
    <col min="14862" max="14862" width="5.7109375" style="18" customWidth="1"/>
    <col min="14863" max="14863" width="9" style="18" customWidth="1"/>
    <col min="14864" max="14864" width="7.140625" style="18" customWidth="1"/>
    <col min="14865" max="14865" width="5.7109375" style="18" customWidth="1"/>
    <col min="14866" max="14866" width="7.140625" style="18" customWidth="1"/>
    <col min="14867" max="14867" width="7.85546875" style="18" customWidth="1"/>
    <col min="14868" max="14868" width="6.28515625" style="18" customWidth="1"/>
    <col min="14869" max="14869" width="7.5703125" style="18" customWidth="1"/>
    <col min="14870" max="14870" width="7.85546875" style="18" customWidth="1"/>
    <col min="14871" max="14871" width="5.28515625" style="18" customWidth="1"/>
    <col min="14872" max="14872" width="8.42578125" style="18" customWidth="1"/>
    <col min="14873" max="14873" width="7.85546875" style="18" customWidth="1"/>
    <col min="14874" max="14874" width="6" style="18" customWidth="1"/>
    <col min="14875" max="14875" width="8" style="18" customWidth="1"/>
    <col min="14876" max="14876" width="8.140625" style="18" customWidth="1"/>
    <col min="14877" max="14877" width="6" style="18" customWidth="1"/>
    <col min="14878" max="14878" width="7.140625" style="18" customWidth="1"/>
    <col min="14879" max="14879" width="6.85546875" style="18" customWidth="1"/>
    <col min="14880" max="14880" width="6.5703125" style="18" customWidth="1"/>
    <col min="14881" max="14881" width="9.5703125" style="18" customWidth="1"/>
    <col min="14882" max="14882" width="7.5703125" style="18" customWidth="1"/>
    <col min="14883" max="14883" width="5.7109375" style="18" customWidth="1"/>
    <col min="14884" max="14884" width="7.85546875" style="18" customWidth="1"/>
    <col min="14885" max="14885" width="6.7109375" style="18" customWidth="1"/>
    <col min="14886" max="14886" width="7.42578125" style="18" customWidth="1"/>
    <col min="14887" max="14887" width="8.28515625" style="18" customWidth="1"/>
    <col min="14888" max="14888" width="6.5703125" style="18" customWidth="1"/>
    <col min="14889" max="14889" width="5.7109375" style="18" customWidth="1"/>
    <col min="14890" max="14890" width="7.85546875" style="18" customWidth="1"/>
    <col min="14891" max="14891" width="6.42578125" style="18" customWidth="1"/>
    <col min="14892" max="14892" width="6.5703125" style="18" customWidth="1"/>
    <col min="14893" max="14893" width="6.85546875" style="18" customWidth="1"/>
    <col min="14894" max="14894" width="7" style="18" customWidth="1"/>
    <col min="14895" max="14895" width="5.85546875" style="18" customWidth="1"/>
    <col min="14896" max="14896" width="9.140625" style="18" customWidth="1"/>
    <col min="14897" max="14897" width="6.7109375" style="18" customWidth="1"/>
    <col min="14898" max="14898" width="5.7109375" style="18" customWidth="1"/>
    <col min="14899" max="14899" width="6.28515625" style="18" customWidth="1"/>
    <col min="14900" max="14900" width="8.42578125" style="18" customWidth="1"/>
    <col min="14901" max="14901" width="7.5703125" style="18" customWidth="1"/>
    <col min="14902" max="14902" width="7.140625" style="18" customWidth="1"/>
    <col min="14903" max="14904" width="6" style="18" customWidth="1"/>
    <col min="14905" max="14905" width="7.85546875" style="18" customWidth="1"/>
    <col min="14906" max="14906" width="6.85546875" style="18" customWidth="1"/>
    <col min="14907" max="14907" width="6.42578125" style="18" customWidth="1"/>
    <col min="14908" max="14908" width="8.140625" style="18" customWidth="1"/>
    <col min="14909" max="14909" width="5.85546875" style="18" customWidth="1"/>
    <col min="14910" max="14910" width="6.42578125" style="18" customWidth="1"/>
    <col min="14911" max="14911" width="8.7109375" style="18" customWidth="1"/>
    <col min="14912" max="14912" width="6.42578125" style="18" customWidth="1"/>
    <col min="14913" max="14913" width="6.85546875" style="18" customWidth="1"/>
    <col min="14914" max="14914" width="8.140625" style="18" customWidth="1"/>
    <col min="14915" max="14915" width="7" style="18" customWidth="1"/>
    <col min="14916" max="14916" width="5.28515625" style="18" customWidth="1"/>
    <col min="14917" max="14917" width="9" style="18" customWidth="1"/>
    <col min="14918" max="14918" width="9.140625" style="18"/>
    <col min="14919" max="14919" width="5.28515625" style="18" customWidth="1"/>
    <col min="14920" max="14921" width="9.140625" style="18"/>
    <col min="14922" max="14922" width="5.42578125" style="18" customWidth="1"/>
    <col min="14923" max="14924" width="9.140625" style="18"/>
    <col min="14925" max="14925" width="8.140625" style="18" customWidth="1"/>
    <col min="14926" max="14926" width="8.28515625" style="18" customWidth="1"/>
    <col min="14927" max="14927" width="7.42578125" style="18" customWidth="1"/>
    <col min="14928" max="15104" width="9.140625" style="18"/>
    <col min="15105" max="15105" width="3.28515625" style="18" customWidth="1"/>
    <col min="15106" max="15106" width="5.140625" style="18" customWidth="1"/>
    <col min="15107" max="15107" width="9.5703125" style="18" customWidth="1"/>
    <col min="15108" max="15108" width="6" style="18" customWidth="1"/>
    <col min="15109" max="15109" width="3" style="18" customWidth="1"/>
    <col min="15110" max="15110" width="5.140625" style="18" customWidth="1"/>
    <col min="15111" max="15111" width="3.85546875" style="18" customWidth="1"/>
    <col min="15112" max="15112" width="5.85546875" style="18" customWidth="1"/>
    <col min="15113" max="15113" width="8.42578125" style="18" customWidth="1"/>
    <col min="15114" max="15114" width="6.85546875" style="18" customWidth="1"/>
    <col min="15115" max="15115" width="6.28515625" style="18" customWidth="1"/>
    <col min="15116" max="15117" width="7" style="18" customWidth="1"/>
    <col min="15118" max="15118" width="5.7109375" style="18" customWidth="1"/>
    <col min="15119" max="15119" width="9" style="18" customWidth="1"/>
    <col min="15120" max="15120" width="7.140625" style="18" customWidth="1"/>
    <col min="15121" max="15121" width="5.7109375" style="18" customWidth="1"/>
    <col min="15122" max="15122" width="7.140625" style="18" customWidth="1"/>
    <col min="15123" max="15123" width="7.85546875" style="18" customWidth="1"/>
    <col min="15124" max="15124" width="6.28515625" style="18" customWidth="1"/>
    <col min="15125" max="15125" width="7.5703125" style="18" customWidth="1"/>
    <col min="15126" max="15126" width="7.85546875" style="18" customWidth="1"/>
    <col min="15127" max="15127" width="5.28515625" style="18" customWidth="1"/>
    <col min="15128" max="15128" width="8.42578125" style="18" customWidth="1"/>
    <col min="15129" max="15129" width="7.85546875" style="18" customWidth="1"/>
    <col min="15130" max="15130" width="6" style="18" customWidth="1"/>
    <col min="15131" max="15131" width="8" style="18" customWidth="1"/>
    <col min="15132" max="15132" width="8.140625" style="18" customWidth="1"/>
    <col min="15133" max="15133" width="6" style="18" customWidth="1"/>
    <col min="15134" max="15134" width="7.140625" style="18" customWidth="1"/>
    <col min="15135" max="15135" width="6.85546875" style="18" customWidth="1"/>
    <col min="15136" max="15136" width="6.5703125" style="18" customWidth="1"/>
    <col min="15137" max="15137" width="9.5703125" style="18" customWidth="1"/>
    <col min="15138" max="15138" width="7.5703125" style="18" customWidth="1"/>
    <col min="15139" max="15139" width="5.7109375" style="18" customWidth="1"/>
    <col min="15140" max="15140" width="7.85546875" style="18" customWidth="1"/>
    <col min="15141" max="15141" width="6.7109375" style="18" customWidth="1"/>
    <col min="15142" max="15142" width="7.42578125" style="18" customWidth="1"/>
    <col min="15143" max="15143" width="8.28515625" style="18" customWidth="1"/>
    <col min="15144" max="15144" width="6.5703125" style="18" customWidth="1"/>
    <col min="15145" max="15145" width="5.7109375" style="18" customWidth="1"/>
    <col min="15146" max="15146" width="7.85546875" style="18" customWidth="1"/>
    <col min="15147" max="15147" width="6.42578125" style="18" customWidth="1"/>
    <col min="15148" max="15148" width="6.5703125" style="18" customWidth="1"/>
    <col min="15149" max="15149" width="6.85546875" style="18" customWidth="1"/>
    <col min="15150" max="15150" width="7" style="18" customWidth="1"/>
    <col min="15151" max="15151" width="5.85546875" style="18" customWidth="1"/>
    <col min="15152" max="15152" width="9.140625" style="18" customWidth="1"/>
    <col min="15153" max="15153" width="6.7109375" style="18" customWidth="1"/>
    <col min="15154" max="15154" width="5.7109375" style="18" customWidth="1"/>
    <col min="15155" max="15155" width="6.28515625" style="18" customWidth="1"/>
    <col min="15156" max="15156" width="8.42578125" style="18" customWidth="1"/>
    <col min="15157" max="15157" width="7.5703125" style="18" customWidth="1"/>
    <col min="15158" max="15158" width="7.140625" style="18" customWidth="1"/>
    <col min="15159" max="15160" width="6" style="18" customWidth="1"/>
    <col min="15161" max="15161" width="7.85546875" style="18" customWidth="1"/>
    <col min="15162" max="15162" width="6.85546875" style="18" customWidth="1"/>
    <col min="15163" max="15163" width="6.42578125" style="18" customWidth="1"/>
    <col min="15164" max="15164" width="8.140625" style="18" customWidth="1"/>
    <col min="15165" max="15165" width="5.85546875" style="18" customWidth="1"/>
    <col min="15166" max="15166" width="6.42578125" style="18" customWidth="1"/>
    <col min="15167" max="15167" width="8.7109375" style="18" customWidth="1"/>
    <col min="15168" max="15168" width="6.42578125" style="18" customWidth="1"/>
    <col min="15169" max="15169" width="6.85546875" style="18" customWidth="1"/>
    <col min="15170" max="15170" width="8.140625" style="18" customWidth="1"/>
    <col min="15171" max="15171" width="7" style="18" customWidth="1"/>
    <col min="15172" max="15172" width="5.28515625" style="18" customWidth="1"/>
    <col min="15173" max="15173" width="9" style="18" customWidth="1"/>
    <col min="15174" max="15174" width="9.140625" style="18"/>
    <col min="15175" max="15175" width="5.28515625" style="18" customWidth="1"/>
    <col min="15176" max="15177" width="9.140625" style="18"/>
    <col min="15178" max="15178" width="5.42578125" style="18" customWidth="1"/>
    <col min="15179" max="15180" width="9.140625" style="18"/>
    <col min="15181" max="15181" width="8.140625" style="18" customWidth="1"/>
    <col min="15182" max="15182" width="8.28515625" style="18" customWidth="1"/>
    <col min="15183" max="15183" width="7.42578125" style="18" customWidth="1"/>
    <col min="15184" max="15360" width="9.140625" style="18"/>
    <col min="15361" max="15361" width="3.28515625" style="18" customWidth="1"/>
    <col min="15362" max="15362" width="5.140625" style="18" customWidth="1"/>
    <col min="15363" max="15363" width="9.5703125" style="18" customWidth="1"/>
    <col min="15364" max="15364" width="6" style="18" customWidth="1"/>
    <col min="15365" max="15365" width="3" style="18" customWidth="1"/>
    <col min="15366" max="15366" width="5.140625" style="18" customWidth="1"/>
    <col min="15367" max="15367" width="3.85546875" style="18" customWidth="1"/>
    <col min="15368" max="15368" width="5.85546875" style="18" customWidth="1"/>
    <col min="15369" max="15369" width="8.42578125" style="18" customWidth="1"/>
    <col min="15370" max="15370" width="6.85546875" style="18" customWidth="1"/>
    <col min="15371" max="15371" width="6.28515625" style="18" customWidth="1"/>
    <col min="15372" max="15373" width="7" style="18" customWidth="1"/>
    <col min="15374" max="15374" width="5.7109375" style="18" customWidth="1"/>
    <col min="15375" max="15375" width="9" style="18" customWidth="1"/>
    <col min="15376" max="15376" width="7.140625" style="18" customWidth="1"/>
    <col min="15377" max="15377" width="5.7109375" style="18" customWidth="1"/>
    <col min="15378" max="15378" width="7.140625" style="18" customWidth="1"/>
    <col min="15379" max="15379" width="7.85546875" style="18" customWidth="1"/>
    <col min="15380" max="15380" width="6.28515625" style="18" customWidth="1"/>
    <col min="15381" max="15381" width="7.5703125" style="18" customWidth="1"/>
    <col min="15382" max="15382" width="7.85546875" style="18" customWidth="1"/>
    <col min="15383" max="15383" width="5.28515625" style="18" customWidth="1"/>
    <col min="15384" max="15384" width="8.42578125" style="18" customWidth="1"/>
    <col min="15385" max="15385" width="7.85546875" style="18" customWidth="1"/>
    <col min="15386" max="15386" width="6" style="18" customWidth="1"/>
    <col min="15387" max="15387" width="8" style="18" customWidth="1"/>
    <col min="15388" max="15388" width="8.140625" style="18" customWidth="1"/>
    <col min="15389" max="15389" width="6" style="18" customWidth="1"/>
    <col min="15390" max="15390" width="7.140625" style="18" customWidth="1"/>
    <col min="15391" max="15391" width="6.85546875" style="18" customWidth="1"/>
    <col min="15392" max="15392" width="6.5703125" style="18" customWidth="1"/>
    <col min="15393" max="15393" width="9.5703125" style="18" customWidth="1"/>
    <col min="15394" max="15394" width="7.5703125" style="18" customWidth="1"/>
    <col min="15395" max="15395" width="5.7109375" style="18" customWidth="1"/>
    <col min="15396" max="15396" width="7.85546875" style="18" customWidth="1"/>
    <col min="15397" max="15397" width="6.7109375" style="18" customWidth="1"/>
    <col min="15398" max="15398" width="7.42578125" style="18" customWidth="1"/>
    <col min="15399" max="15399" width="8.28515625" style="18" customWidth="1"/>
    <col min="15400" max="15400" width="6.5703125" style="18" customWidth="1"/>
    <col min="15401" max="15401" width="5.7109375" style="18" customWidth="1"/>
    <col min="15402" max="15402" width="7.85546875" style="18" customWidth="1"/>
    <col min="15403" max="15403" width="6.42578125" style="18" customWidth="1"/>
    <col min="15404" max="15404" width="6.5703125" style="18" customWidth="1"/>
    <col min="15405" max="15405" width="6.85546875" style="18" customWidth="1"/>
    <col min="15406" max="15406" width="7" style="18" customWidth="1"/>
    <col min="15407" max="15407" width="5.85546875" style="18" customWidth="1"/>
    <col min="15408" max="15408" width="9.140625" style="18" customWidth="1"/>
    <col min="15409" max="15409" width="6.7109375" style="18" customWidth="1"/>
    <col min="15410" max="15410" width="5.7109375" style="18" customWidth="1"/>
    <col min="15411" max="15411" width="6.28515625" style="18" customWidth="1"/>
    <col min="15412" max="15412" width="8.42578125" style="18" customWidth="1"/>
    <col min="15413" max="15413" width="7.5703125" style="18" customWidth="1"/>
    <col min="15414" max="15414" width="7.140625" style="18" customWidth="1"/>
    <col min="15415" max="15416" width="6" style="18" customWidth="1"/>
    <col min="15417" max="15417" width="7.85546875" style="18" customWidth="1"/>
    <col min="15418" max="15418" width="6.85546875" style="18" customWidth="1"/>
    <col min="15419" max="15419" width="6.42578125" style="18" customWidth="1"/>
    <col min="15420" max="15420" width="8.140625" style="18" customWidth="1"/>
    <col min="15421" max="15421" width="5.85546875" style="18" customWidth="1"/>
    <col min="15422" max="15422" width="6.42578125" style="18" customWidth="1"/>
    <col min="15423" max="15423" width="8.7109375" style="18" customWidth="1"/>
    <col min="15424" max="15424" width="6.42578125" style="18" customWidth="1"/>
    <col min="15425" max="15425" width="6.85546875" style="18" customWidth="1"/>
    <col min="15426" max="15426" width="8.140625" style="18" customWidth="1"/>
    <col min="15427" max="15427" width="7" style="18" customWidth="1"/>
    <col min="15428" max="15428" width="5.28515625" style="18" customWidth="1"/>
    <col min="15429" max="15429" width="9" style="18" customWidth="1"/>
    <col min="15430" max="15430" width="9.140625" style="18"/>
    <col min="15431" max="15431" width="5.28515625" style="18" customWidth="1"/>
    <col min="15432" max="15433" width="9.140625" style="18"/>
    <col min="15434" max="15434" width="5.42578125" style="18" customWidth="1"/>
    <col min="15435" max="15436" width="9.140625" style="18"/>
    <col min="15437" max="15437" width="8.140625" style="18" customWidth="1"/>
    <col min="15438" max="15438" width="8.28515625" style="18" customWidth="1"/>
    <col min="15439" max="15439" width="7.42578125" style="18" customWidth="1"/>
    <col min="15440" max="15616" width="9.140625" style="18"/>
    <col min="15617" max="15617" width="3.28515625" style="18" customWidth="1"/>
    <col min="15618" max="15618" width="5.140625" style="18" customWidth="1"/>
    <col min="15619" max="15619" width="9.5703125" style="18" customWidth="1"/>
    <col min="15620" max="15620" width="6" style="18" customWidth="1"/>
    <col min="15621" max="15621" width="3" style="18" customWidth="1"/>
    <col min="15622" max="15622" width="5.140625" style="18" customWidth="1"/>
    <col min="15623" max="15623" width="3.85546875" style="18" customWidth="1"/>
    <col min="15624" max="15624" width="5.85546875" style="18" customWidth="1"/>
    <col min="15625" max="15625" width="8.42578125" style="18" customWidth="1"/>
    <col min="15626" max="15626" width="6.85546875" style="18" customWidth="1"/>
    <col min="15627" max="15627" width="6.28515625" style="18" customWidth="1"/>
    <col min="15628" max="15629" width="7" style="18" customWidth="1"/>
    <col min="15630" max="15630" width="5.7109375" style="18" customWidth="1"/>
    <col min="15631" max="15631" width="9" style="18" customWidth="1"/>
    <col min="15632" max="15632" width="7.140625" style="18" customWidth="1"/>
    <col min="15633" max="15633" width="5.7109375" style="18" customWidth="1"/>
    <col min="15634" max="15634" width="7.140625" style="18" customWidth="1"/>
    <col min="15635" max="15635" width="7.85546875" style="18" customWidth="1"/>
    <col min="15636" max="15636" width="6.28515625" style="18" customWidth="1"/>
    <col min="15637" max="15637" width="7.5703125" style="18" customWidth="1"/>
    <col min="15638" max="15638" width="7.85546875" style="18" customWidth="1"/>
    <col min="15639" max="15639" width="5.28515625" style="18" customWidth="1"/>
    <col min="15640" max="15640" width="8.42578125" style="18" customWidth="1"/>
    <col min="15641" max="15641" width="7.85546875" style="18" customWidth="1"/>
    <col min="15642" max="15642" width="6" style="18" customWidth="1"/>
    <col min="15643" max="15643" width="8" style="18" customWidth="1"/>
    <col min="15644" max="15644" width="8.140625" style="18" customWidth="1"/>
    <col min="15645" max="15645" width="6" style="18" customWidth="1"/>
    <col min="15646" max="15646" width="7.140625" style="18" customWidth="1"/>
    <col min="15647" max="15647" width="6.85546875" style="18" customWidth="1"/>
    <col min="15648" max="15648" width="6.5703125" style="18" customWidth="1"/>
    <col min="15649" max="15649" width="9.5703125" style="18" customWidth="1"/>
    <col min="15650" max="15650" width="7.5703125" style="18" customWidth="1"/>
    <col min="15651" max="15651" width="5.7109375" style="18" customWidth="1"/>
    <col min="15652" max="15652" width="7.85546875" style="18" customWidth="1"/>
    <col min="15653" max="15653" width="6.7109375" style="18" customWidth="1"/>
    <col min="15654" max="15654" width="7.42578125" style="18" customWidth="1"/>
    <col min="15655" max="15655" width="8.28515625" style="18" customWidth="1"/>
    <col min="15656" max="15656" width="6.5703125" style="18" customWidth="1"/>
    <col min="15657" max="15657" width="5.7109375" style="18" customWidth="1"/>
    <col min="15658" max="15658" width="7.85546875" style="18" customWidth="1"/>
    <col min="15659" max="15659" width="6.42578125" style="18" customWidth="1"/>
    <col min="15660" max="15660" width="6.5703125" style="18" customWidth="1"/>
    <col min="15661" max="15661" width="6.85546875" style="18" customWidth="1"/>
    <col min="15662" max="15662" width="7" style="18" customWidth="1"/>
    <col min="15663" max="15663" width="5.85546875" style="18" customWidth="1"/>
    <col min="15664" max="15664" width="9.140625" style="18" customWidth="1"/>
    <col min="15665" max="15665" width="6.7109375" style="18" customWidth="1"/>
    <col min="15666" max="15666" width="5.7109375" style="18" customWidth="1"/>
    <col min="15667" max="15667" width="6.28515625" style="18" customWidth="1"/>
    <col min="15668" max="15668" width="8.42578125" style="18" customWidth="1"/>
    <col min="15669" max="15669" width="7.5703125" style="18" customWidth="1"/>
    <col min="15670" max="15670" width="7.140625" style="18" customWidth="1"/>
    <col min="15671" max="15672" width="6" style="18" customWidth="1"/>
    <col min="15673" max="15673" width="7.85546875" style="18" customWidth="1"/>
    <col min="15674" max="15674" width="6.85546875" style="18" customWidth="1"/>
    <col min="15675" max="15675" width="6.42578125" style="18" customWidth="1"/>
    <col min="15676" max="15676" width="8.140625" style="18" customWidth="1"/>
    <col min="15677" max="15677" width="5.85546875" style="18" customWidth="1"/>
    <col min="15678" max="15678" width="6.42578125" style="18" customWidth="1"/>
    <col min="15679" max="15679" width="8.7109375" style="18" customWidth="1"/>
    <col min="15680" max="15680" width="6.42578125" style="18" customWidth="1"/>
    <col min="15681" max="15681" width="6.85546875" style="18" customWidth="1"/>
    <col min="15682" max="15682" width="8.140625" style="18" customWidth="1"/>
    <col min="15683" max="15683" width="7" style="18" customWidth="1"/>
    <col min="15684" max="15684" width="5.28515625" style="18" customWidth="1"/>
    <col min="15685" max="15685" width="9" style="18" customWidth="1"/>
    <col min="15686" max="15686" width="9.140625" style="18"/>
    <col min="15687" max="15687" width="5.28515625" style="18" customWidth="1"/>
    <col min="15688" max="15689" width="9.140625" style="18"/>
    <col min="15690" max="15690" width="5.42578125" style="18" customWidth="1"/>
    <col min="15691" max="15692" width="9.140625" style="18"/>
    <col min="15693" max="15693" width="8.140625" style="18" customWidth="1"/>
    <col min="15694" max="15694" width="8.28515625" style="18" customWidth="1"/>
    <col min="15695" max="15695" width="7.42578125" style="18" customWidth="1"/>
    <col min="15696" max="15872" width="9.140625" style="18"/>
    <col min="15873" max="15873" width="3.28515625" style="18" customWidth="1"/>
    <col min="15874" max="15874" width="5.140625" style="18" customWidth="1"/>
    <col min="15875" max="15875" width="9.5703125" style="18" customWidth="1"/>
    <col min="15876" max="15876" width="6" style="18" customWidth="1"/>
    <col min="15877" max="15877" width="3" style="18" customWidth="1"/>
    <col min="15878" max="15878" width="5.140625" style="18" customWidth="1"/>
    <col min="15879" max="15879" width="3.85546875" style="18" customWidth="1"/>
    <col min="15880" max="15880" width="5.85546875" style="18" customWidth="1"/>
    <col min="15881" max="15881" width="8.42578125" style="18" customWidth="1"/>
    <col min="15882" max="15882" width="6.85546875" style="18" customWidth="1"/>
    <col min="15883" max="15883" width="6.28515625" style="18" customWidth="1"/>
    <col min="15884" max="15885" width="7" style="18" customWidth="1"/>
    <col min="15886" max="15886" width="5.7109375" style="18" customWidth="1"/>
    <col min="15887" max="15887" width="9" style="18" customWidth="1"/>
    <col min="15888" max="15888" width="7.140625" style="18" customWidth="1"/>
    <col min="15889" max="15889" width="5.7109375" style="18" customWidth="1"/>
    <col min="15890" max="15890" width="7.140625" style="18" customWidth="1"/>
    <col min="15891" max="15891" width="7.85546875" style="18" customWidth="1"/>
    <col min="15892" max="15892" width="6.28515625" style="18" customWidth="1"/>
    <col min="15893" max="15893" width="7.5703125" style="18" customWidth="1"/>
    <col min="15894" max="15894" width="7.85546875" style="18" customWidth="1"/>
    <col min="15895" max="15895" width="5.28515625" style="18" customWidth="1"/>
    <col min="15896" max="15896" width="8.42578125" style="18" customWidth="1"/>
    <col min="15897" max="15897" width="7.85546875" style="18" customWidth="1"/>
    <col min="15898" max="15898" width="6" style="18" customWidth="1"/>
    <col min="15899" max="15899" width="8" style="18" customWidth="1"/>
    <col min="15900" max="15900" width="8.140625" style="18" customWidth="1"/>
    <col min="15901" max="15901" width="6" style="18" customWidth="1"/>
    <col min="15902" max="15902" width="7.140625" style="18" customWidth="1"/>
    <col min="15903" max="15903" width="6.85546875" style="18" customWidth="1"/>
    <col min="15904" max="15904" width="6.5703125" style="18" customWidth="1"/>
    <col min="15905" max="15905" width="9.5703125" style="18" customWidth="1"/>
    <col min="15906" max="15906" width="7.5703125" style="18" customWidth="1"/>
    <col min="15907" max="15907" width="5.7109375" style="18" customWidth="1"/>
    <col min="15908" max="15908" width="7.85546875" style="18" customWidth="1"/>
    <col min="15909" max="15909" width="6.7109375" style="18" customWidth="1"/>
    <col min="15910" max="15910" width="7.42578125" style="18" customWidth="1"/>
    <col min="15911" max="15911" width="8.28515625" style="18" customWidth="1"/>
    <col min="15912" max="15912" width="6.5703125" style="18" customWidth="1"/>
    <col min="15913" max="15913" width="5.7109375" style="18" customWidth="1"/>
    <col min="15914" max="15914" width="7.85546875" style="18" customWidth="1"/>
    <col min="15915" max="15915" width="6.42578125" style="18" customWidth="1"/>
    <col min="15916" max="15916" width="6.5703125" style="18" customWidth="1"/>
    <col min="15917" max="15917" width="6.85546875" style="18" customWidth="1"/>
    <col min="15918" max="15918" width="7" style="18" customWidth="1"/>
    <col min="15919" max="15919" width="5.85546875" style="18" customWidth="1"/>
    <col min="15920" max="15920" width="9.140625" style="18" customWidth="1"/>
    <col min="15921" max="15921" width="6.7109375" style="18" customWidth="1"/>
    <col min="15922" max="15922" width="5.7109375" style="18" customWidth="1"/>
    <col min="15923" max="15923" width="6.28515625" style="18" customWidth="1"/>
    <col min="15924" max="15924" width="8.42578125" style="18" customWidth="1"/>
    <col min="15925" max="15925" width="7.5703125" style="18" customWidth="1"/>
    <col min="15926" max="15926" width="7.140625" style="18" customWidth="1"/>
    <col min="15927" max="15928" width="6" style="18" customWidth="1"/>
    <col min="15929" max="15929" width="7.85546875" style="18" customWidth="1"/>
    <col min="15930" max="15930" width="6.85546875" style="18" customWidth="1"/>
    <col min="15931" max="15931" width="6.42578125" style="18" customWidth="1"/>
    <col min="15932" max="15932" width="8.140625" style="18" customWidth="1"/>
    <col min="15933" max="15933" width="5.85546875" style="18" customWidth="1"/>
    <col min="15934" max="15934" width="6.42578125" style="18" customWidth="1"/>
    <col min="15935" max="15935" width="8.7109375" style="18" customWidth="1"/>
    <col min="15936" max="15936" width="6.42578125" style="18" customWidth="1"/>
    <col min="15937" max="15937" width="6.85546875" style="18" customWidth="1"/>
    <col min="15938" max="15938" width="8.140625" style="18" customWidth="1"/>
    <col min="15939" max="15939" width="7" style="18" customWidth="1"/>
    <col min="15940" max="15940" width="5.28515625" style="18" customWidth="1"/>
    <col min="15941" max="15941" width="9" style="18" customWidth="1"/>
    <col min="15942" max="15942" width="9.140625" style="18"/>
    <col min="15943" max="15943" width="5.28515625" style="18" customWidth="1"/>
    <col min="15944" max="15945" width="9.140625" style="18"/>
    <col min="15946" max="15946" width="5.42578125" style="18" customWidth="1"/>
    <col min="15947" max="15948" width="9.140625" style="18"/>
    <col min="15949" max="15949" width="8.140625" style="18" customWidth="1"/>
    <col min="15950" max="15950" width="8.28515625" style="18" customWidth="1"/>
    <col min="15951" max="15951" width="7.42578125" style="18" customWidth="1"/>
    <col min="15952" max="16128" width="9.140625" style="18"/>
    <col min="16129" max="16129" width="3.28515625" style="18" customWidth="1"/>
    <col min="16130" max="16130" width="5.140625" style="18" customWidth="1"/>
    <col min="16131" max="16131" width="9.5703125" style="18" customWidth="1"/>
    <col min="16132" max="16132" width="6" style="18" customWidth="1"/>
    <col min="16133" max="16133" width="3" style="18" customWidth="1"/>
    <col min="16134" max="16134" width="5.140625" style="18" customWidth="1"/>
    <col min="16135" max="16135" width="3.85546875" style="18" customWidth="1"/>
    <col min="16136" max="16136" width="5.85546875" style="18" customWidth="1"/>
    <col min="16137" max="16137" width="8.42578125" style="18" customWidth="1"/>
    <col min="16138" max="16138" width="6.85546875" style="18" customWidth="1"/>
    <col min="16139" max="16139" width="6.28515625" style="18" customWidth="1"/>
    <col min="16140" max="16141" width="7" style="18" customWidth="1"/>
    <col min="16142" max="16142" width="5.7109375" style="18" customWidth="1"/>
    <col min="16143" max="16143" width="9" style="18" customWidth="1"/>
    <col min="16144" max="16144" width="7.140625" style="18" customWidth="1"/>
    <col min="16145" max="16145" width="5.7109375" style="18" customWidth="1"/>
    <col min="16146" max="16146" width="7.140625" style="18" customWidth="1"/>
    <col min="16147" max="16147" width="7.85546875" style="18" customWidth="1"/>
    <col min="16148" max="16148" width="6.28515625" style="18" customWidth="1"/>
    <col min="16149" max="16149" width="7.5703125" style="18" customWidth="1"/>
    <col min="16150" max="16150" width="7.85546875" style="18" customWidth="1"/>
    <col min="16151" max="16151" width="5.28515625" style="18" customWidth="1"/>
    <col min="16152" max="16152" width="8.42578125" style="18" customWidth="1"/>
    <col min="16153" max="16153" width="7.85546875" style="18" customWidth="1"/>
    <col min="16154" max="16154" width="6" style="18" customWidth="1"/>
    <col min="16155" max="16155" width="8" style="18" customWidth="1"/>
    <col min="16156" max="16156" width="8.140625" style="18" customWidth="1"/>
    <col min="16157" max="16157" width="6" style="18" customWidth="1"/>
    <col min="16158" max="16158" width="7.140625" style="18" customWidth="1"/>
    <col min="16159" max="16159" width="6.85546875" style="18" customWidth="1"/>
    <col min="16160" max="16160" width="6.5703125" style="18" customWidth="1"/>
    <col min="16161" max="16161" width="9.5703125" style="18" customWidth="1"/>
    <col min="16162" max="16162" width="7.5703125" style="18" customWidth="1"/>
    <col min="16163" max="16163" width="5.7109375" style="18" customWidth="1"/>
    <col min="16164" max="16164" width="7.85546875" style="18" customWidth="1"/>
    <col min="16165" max="16165" width="6.7109375" style="18" customWidth="1"/>
    <col min="16166" max="16166" width="7.42578125" style="18" customWidth="1"/>
    <col min="16167" max="16167" width="8.28515625" style="18" customWidth="1"/>
    <col min="16168" max="16168" width="6.5703125" style="18" customWidth="1"/>
    <col min="16169" max="16169" width="5.7109375" style="18" customWidth="1"/>
    <col min="16170" max="16170" width="7.85546875" style="18" customWidth="1"/>
    <col min="16171" max="16171" width="6.42578125" style="18" customWidth="1"/>
    <col min="16172" max="16172" width="6.5703125" style="18" customWidth="1"/>
    <col min="16173" max="16173" width="6.85546875" style="18" customWidth="1"/>
    <col min="16174" max="16174" width="7" style="18" customWidth="1"/>
    <col min="16175" max="16175" width="5.85546875" style="18" customWidth="1"/>
    <col min="16176" max="16176" width="9.140625" style="18" customWidth="1"/>
    <col min="16177" max="16177" width="6.7109375" style="18" customWidth="1"/>
    <col min="16178" max="16178" width="5.7109375" style="18" customWidth="1"/>
    <col min="16179" max="16179" width="6.28515625" style="18" customWidth="1"/>
    <col min="16180" max="16180" width="8.42578125" style="18" customWidth="1"/>
    <col min="16181" max="16181" width="7.5703125" style="18" customWidth="1"/>
    <col min="16182" max="16182" width="7.140625" style="18" customWidth="1"/>
    <col min="16183" max="16184" width="6" style="18" customWidth="1"/>
    <col min="16185" max="16185" width="7.85546875" style="18" customWidth="1"/>
    <col min="16186" max="16186" width="6.85546875" style="18" customWidth="1"/>
    <col min="16187" max="16187" width="6.42578125" style="18" customWidth="1"/>
    <col min="16188" max="16188" width="8.140625" style="18" customWidth="1"/>
    <col min="16189" max="16189" width="5.85546875" style="18" customWidth="1"/>
    <col min="16190" max="16190" width="6.42578125" style="18" customWidth="1"/>
    <col min="16191" max="16191" width="8.7109375" style="18" customWidth="1"/>
    <col min="16192" max="16192" width="6.42578125" style="18" customWidth="1"/>
    <col min="16193" max="16193" width="6.85546875" style="18" customWidth="1"/>
    <col min="16194" max="16194" width="8.140625" style="18" customWidth="1"/>
    <col min="16195" max="16195" width="7" style="18" customWidth="1"/>
    <col min="16196" max="16196" width="5.28515625" style="18" customWidth="1"/>
    <col min="16197" max="16197" width="9" style="18" customWidth="1"/>
    <col min="16198" max="16198" width="9.140625" style="18"/>
    <col min="16199" max="16199" width="5.28515625" style="18" customWidth="1"/>
    <col min="16200" max="16201" width="9.140625" style="18"/>
    <col min="16202" max="16202" width="5.42578125" style="18" customWidth="1"/>
    <col min="16203" max="16204" width="9.140625" style="18"/>
    <col min="16205" max="16205" width="8.140625" style="18" customWidth="1"/>
    <col min="16206" max="16206" width="8.28515625" style="18" customWidth="1"/>
    <col min="16207" max="16207" width="7.42578125" style="18" customWidth="1"/>
    <col min="16208" max="16384" width="9.140625" style="18"/>
  </cols>
  <sheetData>
    <row r="1" spans="1:80" ht="14.25" x14ac:dyDescent="0.2">
      <c r="C1" s="1357"/>
      <c r="D1" s="1358"/>
      <c r="E1" s="1358"/>
      <c r="F1" s="1358"/>
      <c r="L1" s="1359">
        <f>(I1*J1*1.73)*0.82/1000</f>
        <v>0</v>
      </c>
    </row>
    <row r="2" spans="1:80" ht="18.75" thickBot="1" x14ac:dyDescent="0.3">
      <c r="B2" s="656"/>
      <c r="C2" s="1360" t="s">
        <v>360</v>
      </c>
      <c r="D2" s="1360"/>
      <c r="E2" s="1360"/>
      <c r="F2" s="1361"/>
      <c r="G2" s="1360"/>
      <c r="H2" s="1360"/>
      <c r="K2" s="2224" t="s">
        <v>417</v>
      </c>
      <c r="L2" s="2224"/>
      <c r="M2" s="2224"/>
      <c r="N2" s="2224"/>
      <c r="O2" s="2224"/>
      <c r="P2" s="656"/>
      <c r="Q2" s="1362" t="s">
        <v>1</v>
      </c>
      <c r="R2" s="2225" t="s">
        <v>362</v>
      </c>
      <c r="S2" s="2225"/>
    </row>
    <row r="3" spans="1:80" ht="13.5" thickBot="1" x14ac:dyDescent="0.25">
      <c r="B3" s="656"/>
      <c r="C3" s="656"/>
      <c r="D3" s="656"/>
      <c r="E3" s="656"/>
      <c r="F3" s="656"/>
      <c r="G3" s="656"/>
      <c r="H3" s="656"/>
      <c r="I3" s="656"/>
      <c r="J3" s="656"/>
      <c r="K3" s="1363"/>
      <c r="L3" s="656"/>
      <c r="M3" s="656"/>
      <c r="T3" s="656"/>
      <c r="U3" s="656"/>
      <c r="V3" s="656"/>
      <c r="W3" s="1363"/>
      <c r="X3" s="656"/>
      <c r="Y3" s="656"/>
      <c r="AF3" s="656"/>
      <c r="AG3" s="656"/>
      <c r="AH3" s="656"/>
      <c r="AI3" s="1363"/>
      <c r="AJ3" s="656"/>
      <c r="AK3" s="656"/>
      <c r="AR3" s="656"/>
      <c r="AS3" s="656"/>
      <c r="AT3" s="656"/>
      <c r="AU3" s="1363"/>
      <c r="AV3" s="656"/>
      <c r="AW3" s="656"/>
      <c r="BD3" s="656"/>
      <c r="BE3" s="656"/>
      <c r="BF3" s="656"/>
      <c r="BG3" s="1363"/>
      <c r="BH3" s="656"/>
      <c r="BI3" s="656"/>
      <c r="BP3" s="656"/>
      <c r="BQ3" s="656"/>
      <c r="BR3" s="656"/>
      <c r="BS3" s="1363"/>
      <c r="BT3" s="656"/>
      <c r="BU3" s="656"/>
    </row>
    <row r="4" spans="1:80" ht="13.5" thickBot="1" x14ac:dyDescent="0.25">
      <c r="A4" s="1364" t="s">
        <v>2</v>
      </c>
      <c r="B4" s="1365"/>
      <c r="C4" s="1365"/>
      <c r="D4" s="1366"/>
      <c r="E4" s="1366"/>
      <c r="F4" s="1367"/>
      <c r="G4" s="1368"/>
      <c r="H4" s="1369"/>
      <c r="I4" s="1370">
        <v>1</v>
      </c>
      <c r="J4" s="1371" t="s">
        <v>363</v>
      </c>
      <c r="K4" s="1372"/>
      <c r="L4" s="1373">
        <v>2</v>
      </c>
      <c r="M4" s="1374" t="s">
        <v>363</v>
      </c>
      <c r="N4" s="1375"/>
      <c r="O4" s="1373">
        <v>3</v>
      </c>
      <c r="P4" s="1374" t="s">
        <v>363</v>
      </c>
      <c r="Q4" s="1375"/>
      <c r="R4" s="1373">
        <v>4</v>
      </c>
      <c r="S4" s="1376" t="s">
        <v>363</v>
      </c>
      <c r="T4" s="1369"/>
      <c r="U4" s="1370">
        <v>5</v>
      </c>
      <c r="V4" s="1371" t="s">
        <v>363</v>
      </c>
      <c r="W4" s="1372"/>
      <c r="X4" s="1373">
        <v>6</v>
      </c>
      <c r="Y4" s="1374" t="s">
        <v>363</v>
      </c>
      <c r="Z4" s="1375"/>
      <c r="AA4" s="1373">
        <v>7</v>
      </c>
      <c r="AB4" s="1374" t="s">
        <v>363</v>
      </c>
      <c r="AC4" s="1375"/>
      <c r="AD4" s="1373">
        <v>8</v>
      </c>
      <c r="AE4" s="1376" t="s">
        <v>363</v>
      </c>
      <c r="AF4" s="1369"/>
      <c r="AG4" s="1370">
        <v>9</v>
      </c>
      <c r="AH4" s="1371" t="s">
        <v>363</v>
      </c>
      <c r="AI4" s="1372"/>
      <c r="AJ4" s="1373">
        <v>10</v>
      </c>
      <c r="AK4" s="1374" t="s">
        <v>363</v>
      </c>
      <c r="AL4" s="1375"/>
      <c r="AM4" s="1373">
        <v>11</v>
      </c>
      <c r="AN4" s="1374" t="s">
        <v>363</v>
      </c>
      <c r="AO4" s="1375"/>
      <c r="AP4" s="1373">
        <v>12</v>
      </c>
      <c r="AQ4" s="1376" t="s">
        <v>363</v>
      </c>
      <c r="AR4" s="1369"/>
      <c r="AS4" s="1370">
        <v>13</v>
      </c>
      <c r="AT4" s="1371" t="s">
        <v>363</v>
      </c>
      <c r="AU4" s="1372"/>
      <c r="AV4" s="1373">
        <v>14</v>
      </c>
      <c r="AW4" s="1374" t="s">
        <v>363</v>
      </c>
      <c r="AX4" s="1375"/>
      <c r="AY4" s="1373">
        <v>15</v>
      </c>
      <c r="AZ4" s="1374" t="s">
        <v>363</v>
      </c>
      <c r="BA4" s="1375"/>
      <c r="BB4" s="1373">
        <v>16</v>
      </c>
      <c r="BC4" s="1376" t="s">
        <v>363</v>
      </c>
      <c r="BD4" s="1369"/>
      <c r="BE4" s="1370">
        <v>17</v>
      </c>
      <c r="BF4" s="1371" t="s">
        <v>363</v>
      </c>
      <c r="BG4" s="1372"/>
      <c r="BH4" s="1373">
        <v>18</v>
      </c>
      <c r="BI4" s="1374" t="s">
        <v>363</v>
      </c>
      <c r="BJ4" s="1375"/>
      <c r="BK4" s="1373">
        <v>19</v>
      </c>
      <c r="BL4" s="1374" t="s">
        <v>363</v>
      </c>
      <c r="BM4" s="1375"/>
      <c r="BN4" s="1373">
        <v>20</v>
      </c>
      <c r="BO4" s="1376" t="s">
        <v>363</v>
      </c>
      <c r="BP4" s="1369"/>
      <c r="BQ4" s="1370">
        <v>21</v>
      </c>
      <c r="BR4" s="1371" t="s">
        <v>363</v>
      </c>
      <c r="BS4" s="1372"/>
      <c r="BT4" s="1373">
        <v>22</v>
      </c>
      <c r="BU4" s="1374" t="s">
        <v>363</v>
      </c>
      <c r="BV4" s="1375"/>
      <c r="BW4" s="1373">
        <v>23</v>
      </c>
      <c r="BX4" s="1374" t="s">
        <v>363</v>
      </c>
      <c r="BY4" s="1375"/>
      <c r="BZ4" s="1373">
        <v>24</v>
      </c>
      <c r="CA4" s="1376" t="s">
        <v>363</v>
      </c>
    </row>
    <row r="5" spans="1:80" x14ac:dyDescent="0.2">
      <c r="A5" s="1364" t="s">
        <v>218</v>
      </c>
      <c r="B5" s="1365"/>
      <c r="C5" s="1377" t="s">
        <v>219</v>
      </c>
      <c r="D5" s="1378"/>
      <c r="E5" s="1378"/>
      <c r="F5" s="1379"/>
      <c r="G5" s="1379"/>
      <c r="H5" s="1380" t="s">
        <v>17</v>
      </c>
      <c r="I5" s="1381" t="s">
        <v>18</v>
      </c>
      <c r="J5" s="1382" t="s">
        <v>19</v>
      </c>
      <c r="K5" s="1383" t="s">
        <v>17</v>
      </c>
      <c r="L5" s="1384" t="s">
        <v>18</v>
      </c>
      <c r="M5" s="1385" t="s">
        <v>19</v>
      </c>
      <c r="N5" s="1383" t="s">
        <v>17</v>
      </c>
      <c r="O5" s="1384" t="s">
        <v>18</v>
      </c>
      <c r="P5" s="1385" t="s">
        <v>19</v>
      </c>
      <c r="Q5" s="1386" t="s">
        <v>17</v>
      </c>
      <c r="R5" s="1384" t="s">
        <v>18</v>
      </c>
      <c r="S5" s="1385" t="s">
        <v>19</v>
      </c>
      <c r="T5" s="1380" t="s">
        <v>17</v>
      </c>
      <c r="U5" s="1381" t="s">
        <v>18</v>
      </c>
      <c r="V5" s="1382" t="s">
        <v>19</v>
      </c>
      <c r="W5" s="1383" t="s">
        <v>17</v>
      </c>
      <c r="X5" s="1384" t="s">
        <v>18</v>
      </c>
      <c r="Y5" s="1385" t="s">
        <v>19</v>
      </c>
      <c r="Z5" s="1383" t="s">
        <v>17</v>
      </c>
      <c r="AA5" s="1384" t="s">
        <v>18</v>
      </c>
      <c r="AB5" s="1385" t="s">
        <v>19</v>
      </c>
      <c r="AC5" s="1386" t="s">
        <v>17</v>
      </c>
      <c r="AD5" s="1384" t="s">
        <v>18</v>
      </c>
      <c r="AE5" s="1385" t="s">
        <v>19</v>
      </c>
      <c r="AF5" s="1380" t="s">
        <v>17</v>
      </c>
      <c r="AG5" s="1381" t="s">
        <v>18</v>
      </c>
      <c r="AH5" s="1382" t="s">
        <v>19</v>
      </c>
      <c r="AI5" s="1383" t="s">
        <v>17</v>
      </c>
      <c r="AJ5" s="1384" t="s">
        <v>18</v>
      </c>
      <c r="AK5" s="1385" t="s">
        <v>19</v>
      </c>
      <c r="AL5" s="1383" t="s">
        <v>17</v>
      </c>
      <c r="AM5" s="1384" t="s">
        <v>18</v>
      </c>
      <c r="AN5" s="1385" t="s">
        <v>19</v>
      </c>
      <c r="AO5" s="1386" t="s">
        <v>17</v>
      </c>
      <c r="AP5" s="1384" t="s">
        <v>18</v>
      </c>
      <c r="AQ5" s="1385" t="s">
        <v>19</v>
      </c>
      <c r="AR5" s="1380" t="s">
        <v>17</v>
      </c>
      <c r="AS5" s="1381" t="s">
        <v>18</v>
      </c>
      <c r="AT5" s="1382" t="s">
        <v>19</v>
      </c>
      <c r="AU5" s="1383" t="s">
        <v>17</v>
      </c>
      <c r="AV5" s="1384" t="s">
        <v>18</v>
      </c>
      <c r="AW5" s="1385" t="s">
        <v>19</v>
      </c>
      <c r="AX5" s="1383" t="s">
        <v>17</v>
      </c>
      <c r="AY5" s="1384" t="s">
        <v>18</v>
      </c>
      <c r="AZ5" s="1385" t="s">
        <v>19</v>
      </c>
      <c r="BA5" s="1386" t="s">
        <v>17</v>
      </c>
      <c r="BB5" s="1384" t="s">
        <v>18</v>
      </c>
      <c r="BC5" s="1385" t="s">
        <v>19</v>
      </c>
      <c r="BD5" s="1380" t="s">
        <v>17</v>
      </c>
      <c r="BE5" s="1381" t="s">
        <v>18</v>
      </c>
      <c r="BF5" s="1382" t="s">
        <v>19</v>
      </c>
      <c r="BG5" s="1383" t="s">
        <v>17</v>
      </c>
      <c r="BH5" s="1384" t="s">
        <v>18</v>
      </c>
      <c r="BI5" s="1385" t="s">
        <v>19</v>
      </c>
      <c r="BJ5" s="1383" t="s">
        <v>17</v>
      </c>
      <c r="BK5" s="1384" t="s">
        <v>18</v>
      </c>
      <c r="BL5" s="1385" t="s">
        <v>19</v>
      </c>
      <c r="BM5" s="1386" t="s">
        <v>17</v>
      </c>
      <c r="BN5" s="1384" t="s">
        <v>18</v>
      </c>
      <c r="BO5" s="1385" t="s">
        <v>19</v>
      </c>
      <c r="BP5" s="1380" t="s">
        <v>17</v>
      </c>
      <c r="BQ5" s="1381" t="s">
        <v>18</v>
      </c>
      <c r="BR5" s="1382" t="s">
        <v>19</v>
      </c>
      <c r="BS5" s="1383" t="s">
        <v>17</v>
      </c>
      <c r="BT5" s="1384" t="s">
        <v>18</v>
      </c>
      <c r="BU5" s="1385" t="s">
        <v>19</v>
      </c>
      <c r="BV5" s="1383" t="s">
        <v>17</v>
      </c>
      <c r="BW5" s="1384" t="s">
        <v>18</v>
      </c>
      <c r="BX5" s="1385" t="s">
        <v>19</v>
      </c>
      <c r="BY5" s="1386" t="s">
        <v>17</v>
      </c>
      <c r="BZ5" s="1384" t="s">
        <v>18</v>
      </c>
      <c r="CA5" s="1385" t="s">
        <v>19</v>
      </c>
    </row>
    <row r="6" spans="1:80" ht="13.5" thickBot="1" x14ac:dyDescent="0.25">
      <c r="A6" s="1387" t="s">
        <v>220</v>
      </c>
      <c r="B6" s="1388"/>
      <c r="C6" s="1389" t="s">
        <v>221</v>
      </c>
      <c r="D6" s="656"/>
      <c r="E6" s="656"/>
      <c r="F6" s="1390"/>
      <c r="G6" s="1390"/>
      <c r="H6" s="1391" t="s">
        <v>20</v>
      </c>
      <c r="I6" s="1392" t="s">
        <v>21</v>
      </c>
      <c r="J6" s="1393" t="s">
        <v>364</v>
      </c>
      <c r="K6" s="1394" t="s">
        <v>20</v>
      </c>
      <c r="L6" s="1395" t="s">
        <v>21</v>
      </c>
      <c r="M6" s="1396" t="s">
        <v>364</v>
      </c>
      <c r="N6" s="1394" t="s">
        <v>20</v>
      </c>
      <c r="O6" s="1395" t="s">
        <v>21</v>
      </c>
      <c r="P6" s="1396" t="s">
        <v>364</v>
      </c>
      <c r="Q6" s="1394" t="s">
        <v>20</v>
      </c>
      <c r="R6" s="1395" t="s">
        <v>21</v>
      </c>
      <c r="S6" s="1396" t="s">
        <v>364</v>
      </c>
      <c r="T6" s="1391" t="s">
        <v>20</v>
      </c>
      <c r="U6" s="1392" t="s">
        <v>21</v>
      </c>
      <c r="V6" s="1393" t="s">
        <v>364</v>
      </c>
      <c r="W6" s="1394" t="s">
        <v>20</v>
      </c>
      <c r="X6" s="1395" t="s">
        <v>21</v>
      </c>
      <c r="Y6" s="1396" t="s">
        <v>364</v>
      </c>
      <c r="Z6" s="1394" t="s">
        <v>20</v>
      </c>
      <c r="AA6" s="1395" t="s">
        <v>21</v>
      </c>
      <c r="AB6" s="1396" t="s">
        <v>364</v>
      </c>
      <c r="AC6" s="1394" t="s">
        <v>20</v>
      </c>
      <c r="AD6" s="1395" t="s">
        <v>21</v>
      </c>
      <c r="AE6" s="1396" t="s">
        <v>364</v>
      </c>
      <c r="AF6" s="1391" t="s">
        <v>20</v>
      </c>
      <c r="AG6" s="1392" t="s">
        <v>21</v>
      </c>
      <c r="AH6" s="1393" t="s">
        <v>364</v>
      </c>
      <c r="AI6" s="1394" t="s">
        <v>20</v>
      </c>
      <c r="AJ6" s="1395" t="s">
        <v>21</v>
      </c>
      <c r="AK6" s="1396" t="s">
        <v>364</v>
      </c>
      <c r="AL6" s="1394" t="s">
        <v>20</v>
      </c>
      <c r="AM6" s="1395" t="s">
        <v>21</v>
      </c>
      <c r="AN6" s="1396" t="s">
        <v>364</v>
      </c>
      <c r="AO6" s="1394" t="s">
        <v>20</v>
      </c>
      <c r="AP6" s="1395" t="s">
        <v>21</v>
      </c>
      <c r="AQ6" s="1396" t="s">
        <v>364</v>
      </c>
      <c r="AR6" s="1391" t="s">
        <v>20</v>
      </c>
      <c r="AS6" s="1392" t="s">
        <v>21</v>
      </c>
      <c r="AT6" s="1393" t="s">
        <v>364</v>
      </c>
      <c r="AU6" s="1394" t="s">
        <v>20</v>
      </c>
      <c r="AV6" s="1395" t="s">
        <v>21</v>
      </c>
      <c r="AW6" s="1396" t="s">
        <v>364</v>
      </c>
      <c r="AX6" s="1394" t="s">
        <v>20</v>
      </c>
      <c r="AY6" s="1395" t="s">
        <v>21</v>
      </c>
      <c r="AZ6" s="1396" t="s">
        <v>364</v>
      </c>
      <c r="BA6" s="1394" t="s">
        <v>20</v>
      </c>
      <c r="BB6" s="1395" t="s">
        <v>21</v>
      </c>
      <c r="BC6" s="1396" t="s">
        <v>364</v>
      </c>
      <c r="BD6" s="1391" t="s">
        <v>20</v>
      </c>
      <c r="BE6" s="1392" t="s">
        <v>21</v>
      </c>
      <c r="BF6" s="1393" t="s">
        <v>364</v>
      </c>
      <c r="BG6" s="1394" t="s">
        <v>20</v>
      </c>
      <c r="BH6" s="1395" t="s">
        <v>21</v>
      </c>
      <c r="BI6" s="1396" t="s">
        <v>364</v>
      </c>
      <c r="BJ6" s="1394" t="s">
        <v>20</v>
      </c>
      <c r="BK6" s="1395" t="s">
        <v>21</v>
      </c>
      <c r="BL6" s="1396" t="s">
        <v>364</v>
      </c>
      <c r="BM6" s="1394" t="s">
        <v>20</v>
      </c>
      <c r="BN6" s="1395" t="s">
        <v>21</v>
      </c>
      <c r="BO6" s="1396" t="s">
        <v>364</v>
      </c>
      <c r="BP6" s="1391" t="s">
        <v>20</v>
      </c>
      <c r="BQ6" s="1392" t="s">
        <v>21</v>
      </c>
      <c r="BR6" s="1393" t="s">
        <v>364</v>
      </c>
      <c r="BS6" s="1394" t="s">
        <v>20</v>
      </c>
      <c r="BT6" s="1395" t="s">
        <v>21</v>
      </c>
      <c r="BU6" s="1396" t="s">
        <v>364</v>
      </c>
      <c r="BV6" s="1394" t="s">
        <v>20</v>
      </c>
      <c r="BW6" s="1395" t="s">
        <v>21</v>
      </c>
      <c r="BX6" s="1396" t="s">
        <v>364</v>
      </c>
      <c r="BY6" s="1394" t="s">
        <v>20</v>
      </c>
      <c r="BZ6" s="1395" t="s">
        <v>21</v>
      </c>
      <c r="CA6" s="1396" t="s">
        <v>364</v>
      </c>
    </row>
    <row r="7" spans="1:80" ht="14.25" x14ac:dyDescent="0.2">
      <c r="A7" s="1364"/>
      <c r="B7" s="1371"/>
      <c r="C7" s="1397"/>
      <c r="D7" s="1369"/>
      <c r="E7" s="1398"/>
      <c r="F7" s="1369" t="s">
        <v>372</v>
      </c>
      <c r="G7" s="1399"/>
      <c r="H7" s="1400"/>
      <c r="I7" s="1401">
        <f>(H7*220*1.73)*0.82/1000</f>
        <v>0</v>
      </c>
      <c r="J7" s="1401">
        <f>(H7*110*1.73)*0.97/1000*0.007</f>
        <v>0</v>
      </c>
      <c r="K7" s="1402"/>
      <c r="L7" s="1401">
        <f>(K7*220*1.73)*0.82/1000</f>
        <v>0</v>
      </c>
      <c r="M7" s="1401">
        <f>(K7*110*1.73)*0.97/1000*0.007</f>
        <v>0</v>
      </c>
      <c r="N7" s="1400"/>
      <c r="O7" s="1359">
        <f>(N7*220*1.73)*0.82/1000</f>
        <v>0</v>
      </c>
      <c r="P7" s="1401">
        <f>(N7*110*1.73)*0.97/1000*0.007</f>
        <v>0</v>
      </c>
      <c r="Q7" s="1400"/>
      <c r="R7" s="1359">
        <f>(Q7*220*1.73)*0.82/1000</f>
        <v>0</v>
      </c>
      <c r="S7" s="1401">
        <f>(Q7*110*1.73)*0.97/1000*0.007</f>
        <v>0</v>
      </c>
      <c r="T7" s="1400"/>
      <c r="U7" s="1359">
        <f>(T7*220*1.73)*0.82/1000</f>
        <v>0</v>
      </c>
      <c r="V7" s="1401">
        <f>(T7*110*1.73)*0.97/1000*0.007</f>
        <v>0</v>
      </c>
      <c r="W7" s="1400"/>
      <c r="X7" s="1359">
        <f>(W7*220*1.73)*0.82/1000</f>
        <v>0</v>
      </c>
      <c r="Y7" s="1401">
        <f>(W7*110*1.73)*0.97/1000*0.007</f>
        <v>0</v>
      </c>
      <c r="Z7" s="1400"/>
      <c r="AA7" s="1359">
        <f>(Z7*220*1.73)*0.82/1000</f>
        <v>0</v>
      </c>
      <c r="AB7" s="1401">
        <f>(Z7*110*1.73)*0.97/1000*0.007</f>
        <v>0</v>
      </c>
      <c r="AC7" s="1400"/>
      <c r="AD7" s="1359">
        <f>(AC7*220*1.73)*0.82/1000</f>
        <v>0</v>
      </c>
      <c r="AE7" s="1401">
        <f>(AC7*110*1.73)*0.97/1000*0.007</f>
        <v>0</v>
      </c>
      <c r="AF7" s="1400"/>
      <c r="AG7" s="1359">
        <f>(AF7*220*1.73)*0.82/1000</f>
        <v>0</v>
      </c>
      <c r="AH7" s="1401">
        <f>(AF7*110*1.73)*0.97/1000*0.007</f>
        <v>0</v>
      </c>
      <c r="AI7" s="1400"/>
      <c r="AJ7" s="1359">
        <f>(AI7*220*1.73)*0.82/1000</f>
        <v>0</v>
      </c>
      <c r="AK7" s="1401">
        <f>(AI7*110*1.73)*0.97/1000*0.007</f>
        <v>0</v>
      </c>
      <c r="AL7" s="1400"/>
      <c r="AM7" s="1359">
        <f>(AL7*220*1.73)*0.82/1000</f>
        <v>0</v>
      </c>
      <c r="AN7" s="1401">
        <f>(AL7*110*1.73)*0.97/1000*0.007</f>
        <v>0</v>
      </c>
      <c r="AO7" s="1400"/>
      <c r="AP7" s="1359">
        <f>(AO7*220*1.73)*0.82/1000</f>
        <v>0</v>
      </c>
      <c r="AQ7" s="1401">
        <f>(AO7*110*1.73)*0.97/1000*0.007</f>
        <v>0</v>
      </c>
      <c r="AR7" s="1400"/>
      <c r="AS7" s="1359">
        <f>(AR7*220*1.73)*0.82/1000</f>
        <v>0</v>
      </c>
      <c r="AT7" s="1401">
        <f>(AR7*110*1.73)*0.97/1000*0.007</f>
        <v>0</v>
      </c>
      <c r="AU7" s="1400"/>
      <c r="AV7" s="1359">
        <f>(AU7*220*1.73)*0.82/1000</f>
        <v>0</v>
      </c>
      <c r="AW7" s="1401">
        <f>(AU7*110*1.73)*0.97/1000*0.007</f>
        <v>0</v>
      </c>
      <c r="AX7" s="1400"/>
      <c r="AY7" s="1359">
        <f>(AX7*220*1.73)*0.82/1000</f>
        <v>0</v>
      </c>
      <c r="AZ7" s="1401">
        <f>(AX7*110*1.73)*0.97/1000*0.007</f>
        <v>0</v>
      </c>
      <c r="BA7" s="1400"/>
      <c r="BB7" s="1359">
        <f>(BA7*220*1.73)*0.82/1000</f>
        <v>0</v>
      </c>
      <c r="BC7" s="1401">
        <f>(BA7*110*1.73)*0.97/1000*0.007</f>
        <v>0</v>
      </c>
      <c r="BD7" s="1400"/>
      <c r="BE7" s="1359">
        <f>(BD7*220*1.73)*0.82/1000</f>
        <v>0</v>
      </c>
      <c r="BF7" s="1401">
        <f>(BD7*110*1.73)*0.97/1000*0.007</f>
        <v>0</v>
      </c>
      <c r="BG7" s="1400"/>
      <c r="BH7" s="1359">
        <f>(BG7*220*1.73)*0.82/1000</f>
        <v>0</v>
      </c>
      <c r="BI7" s="1401">
        <f>(BG7*110*1.73)*0.97/1000*0.007</f>
        <v>0</v>
      </c>
      <c r="BJ7" s="1400"/>
      <c r="BK7" s="1359">
        <f>(BJ7*220*1.73)*0.82/1000</f>
        <v>0</v>
      </c>
      <c r="BL7" s="1401">
        <f>(BJ7*110*1.73)*0.97/1000*0.007</f>
        <v>0</v>
      </c>
      <c r="BM7" s="1400"/>
      <c r="BN7" s="1359">
        <f>(BM7*220*1.73)*0.82/1000</f>
        <v>0</v>
      </c>
      <c r="BO7" s="1401">
        <f>(BM7*110*1.73)*0.97/1000*0.007</f>
        <v>0</v>
      </c>
      <c r="BP7" s="1400"/>
      <c r="BQ7" s="1359">
        <f>(BP7*220*1.73)*0.82/1000</f>
        <v>0</v>
      </c>
      <c r="BR7" s="1401">
        <f>(BP7*110*1.73)*0.97/1000*0.007</f>
        <v>0</v>
      </c>
      <c r="BS7" s="1400"/>
      <c r="BT7" s="1359">
        <f>(BS7*220*1.73)*0.82/1000</f>
        <v>0</v>
      </c>
      <c r="BU7" s="1401">
        <f>(BS7*110*1.73)*0.97/1000*0.007</f>
        <v>0</v>
      </c>
      <c r="BV7" s="1400"/>
      <c r="BW7" s="1359">
        <f>(BV7*220*1.73)*0.82/1000</f>
        <v>0</v>
      </c>
      <c r="BX7" s="1401">
        <f>(BV7*110*1.73)*0.97/1000*0.007</f>
        <v>0</v>
      </c>
      <c r="BY7" s="1400"/>
      <c r="BZ7" s="1359">
        <f>(BY7*220*1.73)*0.82/1000</f>
        <v>0</v>
      </c>
      <c r="CA7" s="1401">
        <f>(BY7*110*1.73)*0.97/1000*0.007</f>
        <v>0</v>
      </c>
    </row>
    <row r="8" spans="1:80" ht="14.25" x14ac:dyDescent="0.2">
      <c r="A8" s="1403"/>
      <c r="B8" s="1404"/>
      <c r="D8" s="1405"/>
      <c r="E8" s="656"/>
      <c r="F8" s="1406" t="s">
        <v>222</v>
      </c>
      <c r="G8" s="1407"/>
      <c r="H8" s="1408">
        <v>30</v>
      </c>
      <c r="I8" s="1401">
        <v>5.94</v>
      </c>
      <c r="J8" s="1401">
        <v>1.65</v>
      </c>
      <c r="K8" s="1408">
        <v>30</v>
      </c>
      <c r="L8" s="1401">
        <v>5.61</v>
      </c>
      <c r="M8" s="1401">
        <v>1.32</v>
      </c>
      <c r="N8" s="1408">
        <v>29</v>
      </c>
      <c r="O8" s="1359">
        <v>6.93</v>
      </c>
      <c r="P8" s="1401">
        <v>1.98</v>
      </c>
      <c r="Q8" s="1408">
        <v>31</v>
      </c>
      <c r="R8" s="1359">
        <v>6.27</v>
      </c>
      <c r="S8" s="1401">
        <v>1.65</v>
      </c>
      <c r="T8" s="1408">
        <v>33</v>
      </c>
      <c r="U8" s="1359">
        <v>6.27</v>
      </c>
      <c r="V8" s="1401">
        <v>1.65</v>
      </c>
      <c r="W8" s="1408">
        <v>34</v>
      </c>
      <c r="X8" s="1359">
        <v>6.27</v>
      </c>
      <c r="Y8" s="1401">
        <v>1.32</v>
      </c>
      <c r="Z8" s="1408">
        <v>35</v>
      </c>
      <c r="AA8" s="1359">
        <v>7.59</v>
      </c>
      <c r="AB8" s="1401">
        <v>1.98</v>
      </c>
      <c r="AC8" s="1408">
        <v>36.4</v>
      </c>
      <c r="AD8" s="1359">
        <v>0.66</v>
      </c>
      <c r="AE8" s="1401">
        <v>1.65</v>
      </c>
      <c r="AF8" s="1408">
        <v>35.700000000000003</v>
      </c>
      <c r="AG8" s="1359">
        <v>12.87</v>
      </c>
      <c r="AH8" s="1401">
        <v>1.65</v>
      </c>
      <c r="AI8" s="1408">
        <v>35.200000000000003</v>
      </c>
      <c r="AJ8" s="1359">
        <v>8.91</v>
      </c>
      <c r="AK8" s="1401">
        <v>0.99</v>
      </c>
      <c r="AL8" s="1408">
        <v>33</v>
      </c>
      <c r="AM8" s="1359">
        <v>6.6</v>
      </c>
      <c r="AN8" s="1401">
        <v>2.64</v>
      </c>
      <c r="AO8" s="1408">
        <v>34</v>
      </c>
      <c r="AP8" s="1359">
        <v>7.26</v>
      </c>
      <c r="AQ8" s="1401">
        <v>1.32</v>
      </c>
      <c r="AR8" s="1408">
        <v>33</v>
      </c>
      <c r="AS8" s="1359">
        <v>3.63</v>
      </c>
      <c r="AT8" s="1401">
        <v>0.99</v>
      </c>
      <c r="AU8" s="1408">
        <v>33</v>
      </c>
      <c r="AV8" s="1359">
        <v>8.91</v>
      </c>
      <c r="AW8" s="1401">
        <v>1.98</v>
      </c>
      <c r="AX8" s="1408">
        <v>35</v>
      </c>
      <c r="AY8" s="1359">
        <v>6.93</v>
      </c>
      <c r="AZ8" s="1401">
        <v>1.98</v>
      </c>
      <c r="BA8" s="1408">
        <v>36</v>
      </c>
      <c r="BB8" s="1359">
        <v>6.93</v>
      </c>
      <c r="BC8" s="1401">
        <v>1.65</v>
      </c>
      <c r="BD8" s="1408">
        <v>36</v>
      </c>
      <c r="BE8" s="1359">
        <v>9.24</v>
      </c>
      <c r="BF8" s="1401">
        <v>2.31</v>
      </c>
      <c r="BG8" s="1408">
        <v>37</v>
      </c>
      <c r="BH8" s="1359">
        <v>5.28</v>
      </c>
      <c r="BI8" s="1401">
        <v>2.97</v>
      </c>
      <c r="BJ8" s="1408">
        <v>36</v>
      </c>
      <c r="BK8" s="1359">
        <v>4.29</v>
      </c>
      <c r="BL8" s="1401">
        <v>0.33</v>
      </c>
      <c r="BM8" s="1408">
        <v>34</v>
      </c>
      <c r="BN8" s="1359">
        <v>11.88</v>
      </c>
      <c r="BO8" s="1401">
        <v>2.31</v>
      </c>
      <c r="BP8" s="1408">
        <v>34</v>
      </c>
      <c r="BQ8" s="1359">
        <v>9.57</v>
      </c>
      <c r="BR8" s="1401">
        <v>2.31</v>
      </c>
      <c r="BS8" s="1408">
        <v>32</v>
      </c>
      <c r="BT8" s="1359">
        <v>3.63</v>
      </c>
      <c r="BU8" s="1401">
        <v>0.99</v>
      </c>
      <c r="BV8" s="1408">
        <v>33</v>
      </c>
      <c r="BW8" s="1359">
        <v>6.6</v>
      </c>
      <c r="BX8" s="1401">
        <v>1.65</v>
      </c>
      <c r="BY8" s="1408">
        <v>31</v>
      </c>
      <c r="BZ8" s="1359">
        <v>5.28</v>
      </c>
      <c r="CA8" s="1401">
        <v>1.98</v>
      </c>
    </row>
    <row r="9" spans="1:80" ht="14.25" x14ac:dyDescent="0.2">
      <c r="A9" s="1403"/>
      <c r="B9" s="1411"/>
      <c r="D9" s="1405" t="s">
        <v>24</v>
      </c>
      <c r="E9" s="656"/>
      <c r="F9" s="1412" t="s">
        <v>369</v>
      </c>
      <c r="G9" s="1404"/>
      <c r="H9" s="1413">
        <v>9</v>
      </c>
      <c r="I9" s="1401">
        <v>13.53</v>
      </c>
      <c r="J9" s="1401">
        <v>2.97</v>
      </c>
      <c r="K9" s="1413">
        <v>9</v>
      </c>
      <c r="L9" s="1401">
        <v>11.22</v>
      </c>
      <c r="M9" s="1401">
        <v>2.64</v>
      </c>
      <c r="N9" s="1413">
        <v>8</v>
      </c>
      <c r="O9" s="1359">
        <v>14.85</v>
      </c>
      <c r="P9" s="1401">
        <v>3.63</v>
      </c>
      <c r="Q9" s="1413">
        <v>10</v>
      </c>
      <c r="R9" s="1359">
        <v>14.85</v>
      </c>
      <c r="S9" s="1401">
        <v>33</v>
      </c>
      <c r="T9" s="1413">
        <v>11</v>
      </c>
      <c r="U9" s="1359">
        <v>13.86</v>
      </c>
      <c r="V9" s="1401">
        <v>2.64</v>
      </c>
      <c r="W9" s="1413">
        <v>11</v>
      </c>
      <c r="X9" s="1359">
        <v>13.86</v>
      </c>
      <c r="Y9" s="1401">
        <v>2.31</v>
      </c>
      <c r="Z9" s="1413">
        <v>10</v>
      </c>
      <c r="AA9" s="1359">
        <v>15.51</v>
      </c>
      <c r="AB9" s="1401">
        <v>2.64</v>
      </c>
      <c r="AC9" s="1413">
        <v>10.4</v>
      </c>
      <c r="AD9" s="1359">
        <v>15.51</v>
      </c>
      <c r="AE9" s="1401">
        <v>1.65</v>
      </c>
      <c r="AF9" s="1413">
        <v>11.2</v>
      </c>
      <c r="AG9" s="1359">
        <v>13.86</v>
      </c>
      <c r="AH9" s="1401">
        <v>1.98</v>
      </c>
      <c r="AI9" s="1413">
        <v>10.5</v>
      </c>
      <c r="AJ9" s="1359">
        <v>16.170000000000002</v>
      </c>
      <c r="AK9" s="1401">
        <v>1.65</v>
      </c>
      <c r="AL9" s="1413">
        <v>8</v>
      </c>
      <c r="AM9" s="1359">
        <v>15.51</v>
      </c>
      <c r="AN9" s="1401">
        <v>2.31</v>
      </c>
      <c r="AO9" s="1413">
        <v>8</v>
      </c>
      <c r="AP9" s="1359">
        <v>11.22</v>
      </c>
      <c r="AQ9" s="1401">
        <v>0.99</v>
      </c>
      <c r="AR9" s="1413">
        <v>9</v>
      </c>
      <c r="AS9" s="1359">
        <v>9.9</v>
      </c>
      <c r="AT9" s="1401">
        <v>1.65</v>
      </c>
      <c r="AU9" s="1413">
        <v>9</v>
      </c>
      <c r="AV9" s="1359">
        <v>26.73</v>
      </c>
      <c r="AW9" s="1401">
        <v>3.3</v>
      </c>
      <c r="AX9" s="1413">
        <v>10</v>
      </c>
      <c r="AY9" s="1359">
        <v>8.58</v>
      </c>
      <c r="AZ9" s="1401">
        <v>1.65</v>
      </c>
      <c r="BA9" s="1413">
        <v>10</v>
      </c>
      <c r="BB9" s="1359">
        <v>13.86</v>
      </c>
      <c r="BC9" s="1401">
        <v>2.64</v>
      </c>
      <c r="BD9" s="1413">
        <v>9</v>
      </c>
      <c r="BE9" s="1359">
        <v>19.47</v>
      </c>
      <c r="BF9" s="1401">
        <v>3.3</v>
      </c>
      <c r="BG9" s="1413">
        <v>10</v>
      </c>
      <c r="BH9" s="1359">
        <v>10.56</v>
      </c>
      <c r="BI9" s="1401">
        <v>1.98</v>
      </c>
      <c r="BJ9" s="1413">
        <v>10</v>
      </c>
      <c r="BK9" s="1359">
        <v>19.14</v>
      </c>
      <c r="BL9" s="1401">
        <v>4.62</v>
      </c>
      <c r="BM9" s="1413">
        <v>9</v>
      </c>
      <c r="BN9" s="1359">
        <v>15.18</v>
      </c>
      <c r="BO9" s="1401">
        <v>1.98</v>
      </c>
      <c r="BP9" s="1413">
        <v>9</v>
      </c>
      <c r="BQ9" s="1359">
        <v>14.85</v>
      </c>
      <c r="BR9" s="1401">
        <v>2.97</v>
      </c>
      <c r="BS9" s="1413">
        <v>9</v>
      </c>
      <c r="BT9" s="1359">
        <v>11.22</v>
      </c>
      <c r="BU9" s="1401">
        <v>2.31</v>
      </c>
      <c r="BV9" s="1413">
        <v>9</v>
      </c>
      <c r="BW9" s="1359">
        <v>13.86</v>
      </c>
      <c r="BX9" s="1401">
        <v>3.3</v>
      </c>
      <c r="BY9" s="1413">
        <v>9</v>
      </c>
      <c r="BZ9" s="1359">
        <v>11.22</v>
      </c>
      <c r="CA9" s="1401">
        <v>2.64</v>
      </c>
    </row>
    <row r="10" spans="1:80" ht="13.5" customHeight="1" x14ac:dyDescent="0.2">
      <c r="A10" s="1403"/>
      <c r="B10" s="1416"/>
      <c r="D10" s="1405"/>
      <c r="E10" s="656"/>
      <c r="F10" s="1417" t="s">
        <v>223</v>
      </c>
      <c r="G10" s="1407"/>
      <c r="H10" s="1413">
        <v>309</v>
      </c>
      <c r="I10" s="1401"/>
      <c r="J10" s="1401"/>
      <c r="K10" s="1413">
        <v>298</v>
      </c>
      <c r="L10" s="1401"/>
      <c r="M10" s="1401"/>
      <c r="N10" s="1413">
        <v>318</v>
      </c>
      <c r="O10" s="1359"/>
      <c r="P10" s="1401"/>
      <c r="Q10" s="1413">
        <v>321</v>
      </c>
      <c r="R10" s="1359"/>
      <c r="S10" s="1401"/>
      <c r="T10" s="1413">
        <v>327</v>
      </c>
      <c r="U10" s="1359"/>
      <c r="V10" s="1401"/>
      <c r="W10" s="1413">
        <v>370</v>
      </c>
      <c r="X10" s="1359"/>
      <c r="Y10" s="1401"/>
      <c r="Z10" s="1413">
        <v>369</v>
      </c>
      <c r="AA10" s="1359"/>
      <c r="AB10" s="1401"/>
      <c r="AC10" s="1413">
        <v>376</v>
      </c>
      <c r="AD10" s="1359"/>
      <c r="AE10" s="1401"/>
      <c r="AF10" s="1413">
        <v>373</v>
      </c>
      <c r="AG10" s="1359"/>
      <c r="AH10" s="1401"/>
      <c r="AI10" s="1413">
        <v>358</v>
      </c>
      <c r="AJ10" s="1359"/>
      <c r="AK10" s="1401"/>
      <c r="AL10" s="1413">
        <v>358</v>
      </c>
      <c r="AM10" s="1359"/>
      <c r="AN10" s="1401"/>
      <c r="AO10" s="1413">
        <v>358</v>
      </c>
      <c r="AP10" s="1359"/>
      <c r="AQ10" s="1401"/>
      <c r="AR10" s="1413">
        <v>354</v>
      </c>
      <c r="AS10" s="1359"/>
      <c r="AT10" s="1401"/>
      <c r="AU10" s="1413">
        <v>351</v>
      </c>
      <c r="AV10" s="1359"/>
      <c r="AW10" s="1401"/>
      <c r="AX10" s="1413">
        <v>367</v>
      </c>
      <c r="AY10" s="1359"/>
      <c r="AZ10" s="1401"/>
      <c r="BA10" s="1413">
        <v>376</v>
      </c>
      <c r="BB10" s="1359"/>
      <c r="BC10" s="1401"/>
      <c r="BD10" s="1413">
        <v>387</v>
      </c>
      <c r="BE10" s="1359"/>
      <c r="BF10" s="1401"/>
      <c r="BG10" s="1413">
        <v>377</v>
      </c>
      <c r="BH10" s="1359"/>
      <c r="BI10" s="1401"/>
      <c r="BJ10" s="1413">
        <v>374</v>
      </c>
      <c r="BK10" s="1359"/>
      <c r="BL10" s="1401"/>
      <c r="BM10" s="1413">
        <v>361</v>
      </c>
      <c r="BN10" s="1359"/>
      <c r="BO10" s="1401"/>
      <c r="BP10" s="1413">
        <v>361</v>
      </c>
      <c r="BQ10" s="1359"/>
      <c r="BR10" s="1401"/>
      <c r="BS10" s="1413">
        <v>336</v>
      </c>
      <c r="BT10" s="1359"/>
      <c r="BU10" s="1401"/>
      <c r="BV10" s="1413">
        <v>347</v>
      </c>
      <c r="BW10" s="1359"/>
      <c r="BX10" s="1401"/>
      <c r="BY10" s="1413">
        <v>322</v>
      </c>
      <c r="BZ10" s="1359"/>
      <c r="CA10" s="1401"/>
    </row>
    <row r="11" spans="1:80" ht="13.5" customHeight="1" thickBot="1" x14ac:dyDescent="0.25">
      <c r="A11" s="1403"/>
      <c r="B11" s="1416"/>
      <c r="D11" s="1405"/>
      <c r="E11" s="656"/>
      <c r="F11" s="1418" t="s">
        <v>373</v>
      </c>
      <c r="G11" s="1404"/>
      <c r="H11" s="1419"/>
      <c r="I11" s="1401">
        <f>(H11*6*1.73)*0.82/1000</f>
        <v>0</v>
      </c>
      <c r="J11" s="1401">
        <f>(H11*110*1.73)*0.97/1000*0.007</f>
        <v>0</v>
      </c>
      <c r="K11" s="1419"/>
      <c r="L11" s="1401">
        <f>(K11*6*1.73)*0.82/1000</f>
        <v>0</v>
      </c>
      <c r="M11" s="1401">
        <f>(K11*110*1.73)*0.97/1000*0.007</f>
        <v>0</v>
      </c>
      <c r="N11" s="1419"/>
      <c r="O11" s="1359">
        <f>(N11*6*1.73)*0.82/1000</f>
        <v>0</v>
      </c>
      <c r="P11" s="1401">
        <f>(N11*110*1.73)*0.97/1000*0.007</f>
        <v>0</v>
      </c>
      <c r="Q11" s="1419"/>
      <c r="R11" s="1359">
        <f>(Q11*6*1.73)*0.82/1000</f>
        <v>0</v>
      </c>
      <c r="S11" s="1401">
        <f>(Q11*110*1.73)*0.97/1000*0.007</f>
        <v>0</v>
      </c>
      <c r="T11" s="1419"/>
      <c r="U11" s="1359">
        <f>(T11*6*1.73)*0.82/1000</f>
        <v>0</v>
      </c>
      <c r="V11" s="1401">
        <f>(T11*110*1.73)*0.97/1000*0.007</f>
        <v>0</v>
      </c>
      <c r="W11" s="1419"/>
      <c r="X11" s="1359">
        <f>(W11*6*1.73)*0.82/1000</f>
        <v>0</v>
      </c>
      <c r="Y11" s="1401">
        <f>(W11*110*1.73)*0.97/1000*0.007</f>
        <v>0</v>
      </c>
      <c r="Z11" s="1419"/>
      <c r="AA11" s="1359">
        <f>(Z11*6*1.73)*0.82/1000</f>
        <v>0</v>
      </c>
      <c r="AB11" s="1401">
        <f>(Z11*110*1.73)*0.97/1000*0.007</f>
        <v>0</v>
      </c>
      <c r="AC11" s="1419"/>
      <c r="AD11" s="1359">
        <f>(AC11*6*1.73)*0.82/1000</f>
        <v>0</v>
      </c>
      <c r="AE11" s="1401">
        <f>(AC11*110*1.73)*0.97/1000*0.007</f>
        <v>0</v>
      </c>
      <c r="AF11" s="1419"/>
      <c r="AG11" s="1359">
        <f>(AF11*6*1.73)*0.82/1000</f>
        <v>0</v>
      </c>
      <c r="AH11" s="1401">
        <f>(AF11*110*1.73)*0.97/1000*0.007</f>
        <v>0</v>
      </c>
      <c r="AI11" s="1419"/>
      <c r="AJ11" s="1359">
        <f>(AI11*6*1.73)*0.82/1000</f>
        <v>0</v>
      </c>
      <c r="AK11" s="1401">
        <f>(AI11*110*1.73)*0.97/1000*0.007</f>
        <v>0</v>
      </c>
      <c r="AL11" s="1419"/>
      <c r="AM11" s="1359">
        <f>(AL11*6*1.73)*0.82/1000</f>
        <v>0</v>
      </c>
      <c r="AN11" s="1401">
        <f>(AL11*110*1.73)*0.97/1000*0.007</f>
        <v>0</v>
      </c>
      <c r="AO11" s="1419"/>
      <c r="AP11" s="1359">
        <f>(AO11*6*1.73)*0.82/1000</f>
        <v>0</v>
      </c>
      <c r="AQ11" s="1401">
        <f>(AO11*110*1.73)*0.97/1000*0.007</f>
        <v>0</v>
      </c>
      <c r="AR11" s="1419"/>
      <c r="AS11" s="1359">
        <f>(AR11*6*1.73)*0.82/1000</f>
        <v>0</v>
      </c>
      <c r="AT11" s="1401">
        <f>(AR11*110*1.73)*0.97/1000*0.007</f>
        <v>0</v>
      </c>
      <c r="AU11" s="1419"/>
      <c r="AV11" s="1359">
        <f>(AU11*6*1.73)*0.82/1000</f>
        <v>0</v>
      </c>
      <c r="AW11" s="1401">
        <f>(AU11*110*1.73)*0.97/1000*0.007</f>
        <v>0</v>
      </c>
      <c r="AX11" s="1419"/>
      <c r="AY11" s="1359">
        <f>(AX11*6*1.73)*0.82/1000</f>
        <v>0</v>
      </c>
      <c r="AZ11" s="1401">
        <f>(AX11*110*1.73)*0.97/1000*0.007</f>
        <v>0</v>
      </c>
      <c r="BA11" s="1419"/>
      <c r="BB11" s="1359">
        <f>(BA11*6*1.73)*0.82/1000</f>
        <v>0</v>
      </c>
      <c r="BC11" s="1401">
        <f>(BA11*110*1.73)*0.97/1000*0.007</f>
        <v>0</v>
      </c>
      <c r="BD11" s="1419"/>
      <c r="BE11" s="1359">
        <f>(BD11*6*1.73)*0.82/1000</f>
        <v>0</v>
      </c>
      <c r="BF11" s="1401">
        <f>(BD11*110*1.73)*0.97/1000*0.007</f>
        <v>0</v>
      </c>
      <c r="BG11" s="1419"/>
      <c r="BH11" s="1359">
        <f>(BG11*6*1.73)*0.82/1000</f>
        <v>0</v>
      </c>
      <c r="BI11" s="1401">
        <f>(BG11*110*1.73)*0.97/1000*0.007</f>
        <v>0</v>
      </c>
      <c r="BJ11" s="1419"/>
      <c r="BK11" s="1359">
        <f>(BJ11*6*1.73)*0.82/1000</f>
        <v>0</v>
      </c>
      <c r="BL11" s="1401">
        <f>(BJ11*110*1.73)*0.97/1000*0.007</f>
        <v>0</v>
      </c>
      <c r="BM11" s="1419"/>
      <c r="BN11" s="1359">
        <f>(BM11*6*1.73)*0.82/1000</f>
        <v>0</v>
      </c>
      <c r="BO11" s="1401">
        <f>(BM11*110*1.73)*0.97/1000*0.007</f>
        <v>0</v>
      </c>
      <c r="BP11" s="1419"/>
      <c r="BQ11" s="1359">
        <f>(BP11*6*1.73)*0.82/1000</f>
        <v>0</v>
      </c>
      <c r="BR11" s="1401">
        <f>(BP11*110*1.73)*0.97/1000*0.007</f>
        <v>0</v>
      </c>
      <c r="BS11" s="1419"/>
      <c r="BT11" s="1359">
        <f>(BS11*6*1.73)*0.82/1000</f>
        <v>0</v>
      </c>
      <c r="BU11" s="1401">
        <f>(BS11*110*1.73)*0.97/1000*0.007</f>
        <v>0</v>
      </c>
      <c r="BV11" s="1419"/>
      <c r="BW11" s="1359">
        <f>(BV11*6*1.73)*0.82/1000</f>
        <v>0</v>
      </c>
      <c r="BX11" s="1401">
        <f>(BV11*110*1.73)*0.97/1000*0.007</f>
        <v>0</v>
      </c>
      <c r="BY11" s="1419"/>
      <c r="BZ11" s="1359">
        <f>(BY11*6*1.73)*0.82/1000</f>
        <v>0</v>
      </c>
      <c r="CA11" s="1401">
        <f>(BY11*110*1.73)*0.97/1000*0.007</f>
        <v>0</v>
      </c>
    </row>
    <row r="12" spans="1:80" ht="13.5" customHeight="1" thickBot="1" x14ac:dyDescent="0.25">
      <c r="A12" s="1403"/>
      <c r="B12" s="1416"/>
      <c r="D12" s="1420" t="s">
        <v>27</v>
      </c>
      <c r="E12" s="1421"/>
      <c r="F12" s="1421"/>
      <c r="G12" s="1422"/>
      <c r="H12" s="1423"/>
      <c r="I12" s="1424">
        <v>6</v>
      </c>
      <c r="J12" s="1425"/>
      <c r="K12" s="1426"/>
      <c r="L12" s="1424">
        <v>6</v>
      </c>
      <c r="M12" s="1425"/>
      <c r="N12" s="1427"/>
      <c r="O12" s="1424">
        <v>6</v>
      </c>
      <c r="P12" s="1428"/>
      <c r="Q12" s="1427"/>
      <c r="R12" s="1424">
        <v>6</v>
      </c>
      <c r="S12" s="1428"/>
      <c r="T12" s="1427"/>
      <c r="U12" s="1424">
        <v>6</v>
      </c>
      <c r="V12" s="1428"/>
      <c r="W12" s="1427"/>
      <c r="X12" s="1424">
        <v>6</v>
      </c>
      <c r="Y12" s="1428"/>
      <c r="Z12" s="1427"/>
      <c r="AA12" s="1424">
        <v>6</v>
      </c>
      <c r="AB12" s="1428"/>
      <c r="AC12" s="1427"/>
      <c r="AD12" s="1424">
        <v>6</v>
      </c>
      <c r="AE12" s="1428"/>
      <c r="AF12" s="1427"/>
      <c r="AG12" s="1424">
        <v>6</v>
      </c>
      <c r="AH12" s="1428"/>
      <c r="AI12" s="1427"/>
      <c r="AJ12" s="1424">
        <v>6</v>
      </c>
      <c r="AK12" s="1428"/>
      <c r="AL12" s="1427"/>
      <c r="AM12" s="1424">
        <v>6</v>
      </c>
      <c r="AN12" s="1428"/>
      <c r="AO12" s="1427"/>
      <c r="AP12" s="1424">
        <v>6</v>
      </c>
      <c r="AQ12" s="1428"/>
      <c r="AR12" s="1427"/>
      <c r="AS12" s="1424">
        <v>6</v>
      </c>
      <c r="AT12" s="1428"/>
      <c r="AU12" s="1427"/>
      <c r="AV12" s="1424">
        <v>6</v>
      </c>
      <c r="AW12" s="1428"/>
      <c r="AX12" s="1427"/>
      <c r="AY12" s="1424">
        <v>6</v>
      </c>
      <c r="AZ12" s="1428"/>
      <c r="BA12" s="1427"/>
      <c r="BB12" s="1424">
        <v>6</v>
      </c>
      <c r="BC12" s="1428"/>
      <c r="BD12" s="1427"/>
      <c r="BE12" s="1424">
        <v>6</v>
      </c>
      <c r="BF12" s="1428"/>
      <c r="BG12" s="1427"/>
      <c r="BH12" s="1424">
        <v>6</v>
      </c>
      <c r="BI12" s="1428"/>
      <c r="BJ12" s="1427"/>
      <c r="BK12" s="1424">
        <v>6</v>
      </c>
      <c r="BL12" s="1428"/>
      <c r="BM12" s="1427"/>
      <c r="BN12" s="1424">
        <v>6</v>
      </c>
      <c r="BO12" s="1428"/>
      <c r="BP12" s="1427"/>
      <c r="BQ12" s="1424">
        <v>6</v>
      </c>
      <c r="BR12" s="1428"/>
      <c r="BS12" s="1427"/>
      <c r="BT12" s="1424">
        <v>6</v>
      </c>
      <c r="BU12" s="1428"/>
      <c r="BV12" s="1427"/>
      <c r="BW12" s="1424">
        <v>6</v>
      </c>
      <c r="BX12" s="1428"/>
      <c r="BY12" s="1427"/>
      <c r="BZ12" s="1424">
        <v>6</v>
      </c>
      <c r="CA12" s="1428"/>
      <c r="CB12" s="1429"/>
    </row>
    <row r="13" spans="1:80" ht="13.5" customHeight="1" thickBot="1" x14ac:dyDescent="0.25">
      <c r="A13" s="1403"/>
      <c r="B13" s="1416"/>
      <c r="D13" s="1405"/>
      <c r="E13" s="656"/>
      <c r="F13" s="1405" t="s">
        <v>372</v>
      </c>
      <c r="G13" s="656"/>
      <c r="H13" s="1400"/>
      <c r="I13" s="1401">
        <f>(H13*220*1.73)*0.82/1000</f>
        <v>0</v>
      </c>
      <c r="J13" s="1195"/>
      <c r="K13" s="1400"/>
      <c r="L13" s="1401">
        <f>(K13*220*1.73)*0.82/1000</f>
        <v>0</v>
      </c>
      <c r="M13" s="1430"/>
      <c r="N13" s="1400"/>
      <c r="O13" s="1359">
        <f>(N13*220*1.73)*0.82/1000</f>
        <v>0</v>
      </c>
      <c r="P13" s="1430"/>
      <c r="Q13" s="1400"/>
      <c r="R13" s="1359">
        <f>(Q13*220*1.73)*0.82/1000</f>
        <v>0</v>
      </c>
      <c r="S13" s="1430"/>
      <c r="T13" s="1400"/>
      <c r="U13" s="1359">
        <f>(T13*220*1.73)*0.82/1000</f>
        <v>0</v>
      </c>
      <c r="V13" s="1430"/>
      <c r="W13" s="1400"/>
      <c r="X13" s="1359">
        <f>(W13*220*1.73)*0.82/1000</f>
        <v>0</v>
      </c>
      <c r="Y13" s="1430"/>
      <c r="Z13" s="1400"/>
      <c r="AA13" s="1359">
        <f>(Z13*220*1.73)*0.82/1000</f>
        <v>0</v>
      </c>
      <c r="AB13" s="1430"/>
      <c r="AC13" s="1400"/>
      <c r="AD13" s="1359">
        <f>(AC13*220*1.73)*0.82/1000</f>
        <v>0</v>
      </c>
      <c r="AE13" s="1430"/>
      <c r="AF13" s="1400"/>
      <c r="AG13" s="1359">
        <f>(AF13*220*1.73)*0.82/1000</f>
        <v>0</v>
      </c>
      <c r="AH13" s="1430"/>
      <c r="AI13" s="1400"/>
      <c r="AJ13" s="1359">
        <f>(AI13*220*1.73)*0.82/1000</f>
        <v>0</v>
      </c>
      <c r="AK13" s="1430"/>
      <c r="AL13" s="1400"/>
      <c r="AM13" s="1359">
        <f>(AL13*220*1.73)*0.82/1000</f>
        <v>0</v>
      </c>
      <c r="AN13" s="1430"/>
      <c r="AO13" s="1400"/>
      <c r="AP13" s="1359">
        <f>(AO13*220*1.73)*0.82/1000</f>
        <v>0</v>
      </c>
      <c r="AQ13" s="1430"/>
      <c r="AR13" s="1400"/>
      <c r="AS13" s="1359">
        <f>(AR13*220*1.73)*0.82/1000</f>
        <v>0</v>
      </c>
      <c r="AT13" s="1430"/>
      <c r="AU13" s="1400"/>
      <c r="AV13" s="1359">
        <f>(AU13*220*1.73)*0.82/1000</f>
        <v>0</v>
      </c>
      <c r="AW13" s="1430"/>
      <c r="AX13" s="1400"/>
      <c r="AY13" s="1359">
        <f>(AX13*220*1.73)*0.82/1000</f>
        <v>0</v>
      </c>
      <c r="AZ13" s="1431"/>
      <c r="BA13" s="1432"/>
      <c r="BB13" s="1359">
        <f>(BA13*220*1.73)*0.82/1000</f>
        <v>0</v>
      </c>
      <c r="BC13" s="1430"/>
      <c r="BD13" s="1400"/>
      <c r="BE13" s="1359">
        <f>(BD13*220*1.73)*0.82/1000</f>
        <v>0</v>
      </c>
      <c r="BF13" s="1430"/>
      <c r="BG13" s="1400"/>
      <c r="BH13" s="1359">
        <f>(BG13*220*1.73)*0.82/1000</f>
        <v>0</v>
      </c>
      <c r="BI13" s="1430"/>
      <c r="BJ13" s="1400"/>
      <c r="BK13" s="1359">
        <f>(BJ13*220*1.73)*0.82/1000</f>
        <v>0</v>
      </c>
      <c r="BL13" s="1430"/>
      <c r="BM13" s="1400"/>
      <c r="BN13" s="1359">
        <f>(BM13*220*1.73)*0.82/1000</f>
        <v>0</v>
      </c>
      <c r="BO13" s="1430"/>
      <c r="BP13" s="1400"/>
      <c r="BQ13" s="1359">
        <f>(BP13*220*1.73)*0.82/1000</f>
        <v>0</v>
      </c>
      <c r="BR13" s="1430"/>
      <c r="BS13" s="1400"/>
      <c r="BT13" s="1359">
        <f>(BS13*220*1.73)*0.82/1000</f>
        <v>0</v>
      </c>
      <c r="BU13" s="1430"/>
      <c r="BV13" s="1400"/>
      <c r="BW13" s="1359">
        <f>(BV13*220*1.73)*0.82/1000</f>
        <v>0</v>
      </c>
      <c r="BX13" s="1430"/>
      <c r="BY13" s="1400"/>
      <c r="BZ13" s="1359">
        <f>(BY13*220*1.73)*0.82/1000</f>
        <v>0</v>
      </c>
      <c r="CA13" s="1430"/>
    </row>
    <row r="14" spans="1:80" ht="14.25" x14ac:dyDescent="0.2">
      <c r="A14" s="1405"/>
      <c r="B14" s="1404" t="s">
        <v>23</v>
      </c>
      <c r="C14" s="1423"/>
      <c r="D14" s="1405"/>
      <c r="E14" s="1404"/>
      <c r="F14" s="1573" t="s">
        <v>222</v>
      </c>
      <c r="G14" s="1463"/>
      <c r="H14" s="1433">
        <v>120</v>
      </c>
      <c r="I14" s="1409"/>
      <c r="J14" s="1434"/>
      <c r="K14" s="1433">
        <v>121</v>
      </c>
      <c r="L14" s="1409"/>
      <c r="M14" s="1435"/>
      <c r="N14" s="1433">
        <v>121</v>
      </c>
      <c r="O14" s="1409"/>
      <c r="P14" s="1435"/>
      <c r="Q14" s="1433">
        <v>121</v>
      </c>
      <c r="R14" s="1409"/>
      <c r="S14" s="1435"/>
      <c r="T14" s="1433">
        <v>121</v>
      </c>
      <c r="U14" s="1409"/>
      <c r="V14" s="1435"/>
      <c r="W14" s="1433">
        <v>119</v>
      </c>
      <c r="X14" s="1409"/>
      <c r="Y14" s="1435"/>
      <c r="Z14" s="1433">
        <v>120</v>
      </c>
      <c r="AA14" s="1409"/>
      <c r="AB14" s="1435"/>
      <c r="AC14" s="1433">
        <v>119</v>
      </c>
      <c r="AD14" s="1409"/>
      <c r="AE14" s="1435"/>
      <c r="AF14" s="1433">
        <v>120</v>
      </c>
      <c r="AG14" s="1409"/>
      <c r="AH14" s="1435"/>
      <c r="AI14" s="1433">
        <v>120</v>
      </c>
      <c r="AJ14" s="1409"/>
      <c r="AK14" s="1435"/>
      <c r="AL14" s="1433">
        <v>120</v>
      </c>
      <c r="AM14" s="1409"/>
      <c r="AN14" s="1435"/>
      <c r="AO14" s="1433">
        <v>120</v>
      </c>
      <c r="AP14" s="1409"/>
      <c r="AQ14" s="1435"/>
      <c r="AR14" s="1433">
        <v>120</v>
      </c>
      <c r="AS14" s="1409"/>
      <c r="AT14" s="1435"/>
      <c r="AU14" s="1433"/>
      <c r="AV14" s="1409"/>
      <c r="AW14" s="1435">
        <v>120</v>
      </c>
      <c r="AX14" s="1433"/>
      <c r="AY14" s="1436"/>
      <c r="AZ14" s="1437"/>
      <c r="BA14" s="1435">
        <v>120</v>
      </c>
      <c r="BB14" s="1409"/>
      <c r="BC14" s="1435"/>
      <c r="BD14" s="1433">
        <v>120</v>
      </c>
      <c r="BE14" s="1409"/>
      <c r="BF14" s="1435"/>
      <c r="BG14" s="1433">
        <v>120</v>
      </c>
      <c r="BH14" s="1409"/>
      <c r="BI14" s="1435"/>
      <c r="BJ14" s="1433">
        <v>120</v>
      </c>
      <c r="BK14" s="1409"/>
      <c r="BL14" s="1435"/>
      <c r="BM14" s="1433">
        <v>120</v>
      </c>
      <c r="BN14" s="1409"/>
      <c r="BO14" s="1435"/>
      <c r="BP14" s="1433">
        <v>120</v>
      </c>
      <c r="BQ14" s="1409"/>
      <c r="BR14" s="1435"/>
      <c r="BS14" s="1433">
        <v>120</v>
      </c>
      <c r="BT14" s="1409"/>
      <c r="BU14" s="1435"/>
      <c r="BV14" s="1433">
        <v>121</v>
      </c>
      <c r="BW14" s="1409"/>
      <c r="BX14" s="1435"/>
      <c r="BY14" s="1433">
        <v>122</v>
      </c>
      <c r="BZ14" s="1409"/>
      <c r="CA14" s="1435"/>
    </row>
    <row r="15" spans="1:80" ht="14.25" x14ac:dyDescent="0.2">
      <c r="A15" s="1405"/>
      <c r="B15" s="1404"/>
      <c r="C15" s="656"/>
      <c r="D15" s="1405" t="s">
        <v>28</v>
      </c>
      <c r="E15" s="1404"/>
      <c r="F15" s="1412" t="s">
        <v>369</v>
      </c>
      <c r="G15" s="1464"/>
      <c r="H15" s="1441">
        <v>35.9</v>
      </c>
      <c r="I15" s="1409"/>
      <c r="J15" s="1012"/>
      <c r="K15" s="1441">
        <v>36.1</v>
      </c>
      <c r="L15" s="1409"/>
      <c r="M15" s="1550"/>
      <c r="N15" s="1441">
        <v>36.200000000000003</v>
      </c>
      <c r="O15" s="1409"/>
      <c r="P15" s="1550"/>
      <c r="Q15" s="1441">
        <v>36.200000000000003</v>
      </c>
      <c r="R15" s="1409"/>
      <c r="S15" s="1550"/>
      <c r="T15" s="1441">
        <v>36.1</v>
      </c>
      <c r="U15" s="1409"/>
      <c r="V15" s="1550"/>
      <c r="W15" s="1441">
        <v>35.6</v>
      </c>
      <c r="X15" s="1409"/>
      <c r="Y15" s="1550"/>
      <c r="Z15" s="1441">
        <v>35.799999999999997</v>
      </c>
      <c r="AA15" s="1409"/>
      <c r="AB15" s="1550"/>
      <c r="AC15" s="1441">
        <v>35.700000000000003</v>
      </c>
      <c r="AD15" s="1409"/>
      <c r="AE15" s="1550"/>
      <c r="AF15" s="1441">
        <v>35.799999999999997</v>
      </c>
      <c r="AG15" s="1409"/>
      <c r="AH15" s="1550"/>
      <c r="AI15" s="1441">
        <v>36</v>
      </c>
      <c r="AJ15" s="1409"/>
      <c r="AK15" s="1550"/>
      <c r="AL15" s="1441">
        <v>35.9</v>
      </c>
      <c r="AM15" s="1409"/>
      <c r="AN15" s="1550"/>
      <c r="AO15" s="1441">
        <v>35.9</v>
      </c>
      <c r="AP15" s="1409"/>
      <c r="AQ15" s="1550"/>
      <c r="AR15" s="1441">
        <v>35.9</v>
      </c>
      <c r="AS15" s="1409"/>
      <c r="AT15" s="1550"/>
      <c r="AU15" s="1441"/>
      <c r="AV15" s="1409"/>
      <c r="AW15" s="1550">
        <v>35.9</v>
      </c>
      <c r="AX15" s="1441"/>
      <c r="AY15" s="1436"/>
      <c r="AZ15" s="1437"/>
      <c r="BA15" s="1550">
        <v>36</v>
      </c>
      <c r="BB15" s="1409"/>
      <c r="BC15" s="1550"/>
      <c r="BD15" s="1441">
        <v>36</v>
      </c>
      <c r="BE15" s="1409"/>
      <c r="BF15" s="1550"/>
      <c r="BG15" s="1441">
        <v>36</v>
      </c>
      <c r="BH15" s="1409"/>
      <c r="BI15" s="1550"/>
      <c r="BJ15" s="1441">
        <v>36</v>
      </c>
      <c r="BK15" s="1409"/>
      <c r="BL15" s="1550"/>
      <c r="BM15" s="1441">
        <v>36</v>
      </c>
      <c r="BN15" s="1409"/>
      <c r="BO15" s="1550"/>
      <c r="BP15" s="1441">
        <v>36</v>
      </c>
      <c r="BQ15" s="1409"/>
      <c r="BR15" s="1550"/>
      <c r="BS15" s="1441">
        <v>36</v>
      </c>
      <c r="BT15" s="1409"/>
      <c r="BU15" s="1550"/>
      <c r="BV15" s="1441">
        <v>36</v>
      </c>
      <c r="BW15" s="1409"/>
      <c r="BX15" s="1550"/>
      <c r="BY15" s="1441">
        <v>36</v>
      </c>
      <c r="BZ15" s="1409"/>
      <c r="CA15" s="1550"/>
    </row>
    <row r="16" spans="1:80" ht="14.25" x14ac:dyDescent="0.2">
      <c r="A16" s="1405"/>
      <c r="B16" s="1404"/>
      <c r="C16" s="656"/>
      <c r="D16" s="1405"/>
      <c r="E16" s="1404"/>
      <c r="F16" s="1417" t="s">
        <v>223</v>
      </c>
      <c r="G16" s="1465"/>
      <c r="H16" s="1486">
        <v>10.47</v>
      </c>
      <c r="I16" s="1414"/>
      <c r="J16" s="1012"/>
      <c r="K16" s="1486">
        <v>10.51</v>
      </c>
      <c r="L16" s="1414"/>
      <c r="M16" s="1550"/>
      <c r="N16" s="1486">
        <v>10.55</v>
      </c>
      <c r="O16" s="1414"/>
      <c r="P16" s="1550"/>
      <c r="Q16" s="1486">
        <v>10.54</v>
      </c>
      <c r="R16" s="1414"/>
      <c r="S16" s="1550"/>
      <c r="T16" s="1486">
        <v>10.51</v>
      </c>
      <c r="U16" s="1414"/>
      <c r="V16" s="1550"/>
      <c r="W16" s="1486">
        <v>10.3</v>
      </c>
      <c r="X16" s="1414"/>
      <c r="Y16" s="1550"/>
      <c r="Z16" s="1486">
        <v>10.4</v>
      </c>
      <c r="AA16" s="1414"/>
      <c r="AB16" s="1550"/>
      <c r="AC16" s="1486">
        <v>10.3</v>
      </c>
      <c r="AD16" s="1414"/>
      <c r="AE16" s="1550"/>
      <c r="AF16" s="1486">
        <v>10.4</v>
      </c>
      <c r="AG16" s="1414"/>
      <c r="AH16" s="1550"/>
      <c r="AI16" s="1486">
        <v>10.4</v>
      </c>
      <c r="AJ16" s="1414"/>
      <c r="AK16" s="1550"/>
      <c r="AL16" s="1486">
        <v>10.4</v>
      </c>
      <c r="AM16" s="1414"/>
      <c r="AN16" s="1550"/>
      <c r="AO16" s="1486">
        <v>10.4</v>
      </c>
      <c r="AP16" s="1414"/>
      <c r="AQ16" s="1550"/>
      <c r="AR16" s="1486">
        <v>10.4</v>
      </c>
      <c r="AS16" s="1414"/>
      <c r="AT16" s="1550"/>
      <c r="AU16" s="1486"/>
      <c r="AV16" s="1414"/>
      <c r="AW16" s="1550">
        <v>10.4</v>
      </c>
      <c r="AX16" s="1486"/>
      <c r="AY16" s="1723"/>
      <c r="AZ16" s="1437"/>
      <c r="BA16" s="1550">
        <v>10.4</v>
      </c>
      <c r="BB16" s="1414"/>
      <c r="BC16" s="1550"/>
      <c r="BD16" s="1486">
        <v>10.4</v>
      </c>
      <c r="BE16" s="1414"/>
      <c r="BF16" s="1550"/>
      <c r="BG16" s="1486">
        <v>10.4</v>
      </c>
      <c r="BH16" s="1414"/>
      <c r="BI16" s="1550"/>
      <c r="BJ16" s="1486">
        <v>10.4</v>
      </c>
      <c r="BK16" s="1414"/>
      <c r="BL16" s="1550"/>
      <c r="BM16" s="1486">
        <v>10.5</v>
      </c>
      <c r="BN16" s="1414"/>
      <c r="BO16" s="1550"/>
      <c r="BP16" s="1486">
        <v>10.5</v>
      </c>
      <c r="BQ16" s="1414"/>
      <c r="BR16" s="1550"/>
      <c r="BS16" s="1486">
        <v>10.5</v>
      </c>
      <c r="BT16" s="1414"/>
      <c r="BU16" s="1550"/>
      <c r="BV16" s="1486">
        <v>10.5</v>
      </c>
      <c r="BW16" s="1414"/>
      <c r="BX16" s="1550"/>
      <c r="BY16" s="1486">
        <v>10.6</v>
      </c>
      <c r="BZ16" s="1414"/>
      <c r="CA16" s="1550"/>
    </row>
    <row r="17" spans="1:80" ht="15" thickBot="1" x14ac:dyDescent="0.25">
      <c r="A17" s="1405"/>
      <c r="B17" s="1404"/>
      <c r="C17" s="656"/>
      <c r="D17" s="1444"/>
      <c r="E17" s="1445"/>
      <c r="F17" s="1446" t="s">
        <v>373</v>
      </c>
      <c r="G17" s="1447"/>
      <c r="H17" s="1419"/>
      <c r="I17" s="1409">
        <f>(H17*6*1.73)*0.82/1000</f>
        <v>0</v>
      </c>
      <c r="J17" s="1213"/>
      <c r="K17" s="1419"/>
      <c r="L17" s="1401">
        <f>(K17*6*1.73)*0.82/1000</f>
        <v>0</v>
      </c>
      <c r="M17" s="1448"/>
      <c r="N17" s="1419"/>
      <c r="O17" s="1359">
        <f>(N17*6*1.73)*0.82/1000</f>
        <v>0</v>
      </c>
      <c r="P17" s="1448"/>
      <c r="Q17" s="1419"/>
      <c r="R17" s="1359">
        <f>(Q17*6*1.73)*0.82/1000</f>
        <v>0</v>
      </c>
      <c r="S17" s="1448"/>
      <c r="T17" s="1419"/>
      <c r="U17" s="1359">
        <f>(T17*6*1.73)*0.82/1000</f>
        <v>0</v>
      </c>
      <c r="V17" s="1448"/>
      <c r="W17" s="1419"/>
      <c r="X17" s="1359">
        <f>(W17*6*1.73)*0.82/1000</f>
        <v>0</v>
      </c>
      <c r="Y17" s="1448"/>
      <c r="Z17" s="1419"/>
      <c r="AA17" s="1359">
        <f>(Z17*6*1.73)*0.82/1000</f>
        <v>0</v>
      </c>
      <c r="AB17" s="1448"/>
      <c r="AC17" s="1419"/>
      <c r="AD17" s="1359">
        <f>(AC17*6*1.73)*0.82/1000</f>
        <v>0</v>
      </c>
      <c r="AE17" s="1448"/>
      <c r="AF17" s="1419"/>
      <c r="AG17" s="1359">
        <f>(AF17*6*1.73)*0.82/1000</f>
        <v>0</v>
      </c>
      <c r="AH17" s="1448"/>
      <c r="AI17" s="1419"/>
      <c r="AJ17" s="1359">
        <f>(AI17*6*1.73)*0.82/1000</f>
        <v>0</v>
      </c>
      <c r="AK17" s="1448"/>
      <c r="AL17" s="1419"/>
      <c r="AM17" s="1359">
        <f>(AL17*6*1.73)*0.82/1000</f>
        <v>0</v>
      </c>
      <c r="AN17" s="1448"/>
      <c r="AO17" s="1419"/>
      <c r="AP17" s="1359">
        <f>(AO17*6*1.73)*0.82/1000</f>
        <v>0</v>
      </c>
      <c r="AQ17" s="1448"/>
      <c r="AR17" s="1419"/>
      <c r="AS17" s="1359">
        <f>(AR17*6*1.73)*0.82/1000</f>
        <v>0</v>
      </c>
      <c r="AT17" s="1448"/>
      <c r="AU17" s="1419"/>
      <c r="AV17" s="1359">
        <f>(AU17*6*1.73)*0.82/1000</f>
        <v>0</v>
      </c>
      <c r="AW17" s="1448"/>
      <c r="AX17" s="1419"/>
      <c r="AY17" s="1359">
        <f>(AX17*6*1.73)*0.82/1000</f>
        <v>0</v>
      </c>
      <c r="AZ17" s="1449"/>
      <c r="BA17" s="1419"/>
      <c r="BB17" s="1359">
        <f>(BA17*6*1.73)*0.82/1000</f>
        <v>0</v>
      </c>
      <c r="BC17" s="1448"/>
      <c r="BD17" s="1419"/>
      <c r="BE17" s="1359">
        <f>(BD17*6*1.73)*0.82/1000</f>
        <v>0</v>
      </c>
      <c r="BF17" s="1448"/>
      <c r="BG17" s="1419"/>
      <c r="BH17" s="1359">
        <f>(BG17*6*1.73)*0.82/1000</f>
        <v>0</v>
      </c>
      <c r="BI17" s="1448"/>
      <c r="BJ17" s="1419"/>
      <c r="BK17" s="1359">
        <f>(BJ17*6*1.73)*0.82/1000</f>
        <v>0</v>
      </c>
      <c r="BL17" s="1448"/>
      <c r="BM17" s="1419"/>
      <c r="BN17" s="1359">
        <f>(BM17*6*1.73)*0.82/1000</f>
        <v>0</v>
      </c>
      <c r="BO17" s="1448"/>
      <c r="BP17" s="1419"/>
      <c r="BQ17" s="1359">
        <f>(BP17*6*1.73)*0.82/1000</f>
        <v>0</v>
      </c>
      <c r="BR17" s="1448"/>
      <c r="BS17" s="1419"/>
      <c r="BT17" s="1359">
        <f>(BS17*6*1.73)*0.82/1000</f>
        <v>0</v>
      </c>
      <c r="BU17" s="1448"/>
      <c r="BV17" s="1419"/>
      <c r="BW17" s="1359">
        <f>(BV17*6*1.73)*0.82/1000</f>
        <v>0</v>
      </c>
      <c r="BX17" s="1448"/>
      <c r="BY17" s="1419"/>
      <c r="BZ17" s="1359">
        <f>(BY17*6*1.73)*0.82/1000</f>
        <v>0</v>
      </c>
      <c r="CA17" s="1448"/>
    </row>
    <row r="18" spans="1:80" ht="13.5" thickBot="1" x14ac:dyDescent="0.25">
      <c r="A18" s="1450"/>
      <c r="B18" s="1445"/>
      <c r="C18" s="1445"/>
      <c r="D18" s="1420" t="s">
        <v>27</v>
      </c>
      <c r="E18" s="1421"/>
      <c r="F18" s="1451"/>
      <c r="G18" s="1421"/>
      <c r="H18" s="1420"/>
      <c r="I18" s="1452"/>
      <c r="J18" s="1029"/>
      <c r="K18" s="1420"/>
      <c r="L18" s="1452"/>
      <c r="M18" s="1422"/>
      <c r="N18" s="1420"/>
      <c r="O18" s="1421"/>
      <c r="P18" s="1422"/>
      <c r="Q18" s="1420"/>
      <c r="R18" s="1421"/>
      <c r="S18" s="1422"/>
      <c r="T18" s="1420"/>
      <c r="U18" s="1451"/>
      <c r="V18" s="1422"/>
      <c r="W18" s="1420"/>
      <c r="X18" s="1451"/>
      <c r="Y18" s="1422"/>
      <c r="Z18" s="1420"/>
      <c r="AA18" s="1421"/>
      <c r="AB18" s="1422"/>
      <c r="AC18" s="1420"/>
      <c r="AD18" s="1421"/>
      <c r="AE18" s="1422"/>
      <c r="AF18" s="1420"/>
      <c r="AG18" s="1451"/>
      <c r="AH18" s="1422"/>
      <c r="AI18" s="1420"/>
      <c r="AJ18" s="1451"/>
      <c r="AK18" s="1422"/>
      <c r="AL18" s="1420"/>
      <c r="AM18" s="1421"/>
      <c r="AN18" s="1422"/>
      <c r="AO18" s="1420"/>
      <c r="AP18" s="1421"/>
      <c r="AQ18" s="1422"/>
      <c r="AR18" s="1420"/>
      <c r="AS18" s="1451"/>
      <c r="AT18" s="1422"/>
      <c r="AU18" s="1420"/>
      <c r="AV18" s="1451"/>
      <c r="AW18" s="1422"/>
      <c r="AX18" s="1420"/>
      <c r="AY18" s="1421"/>
      <c r="AZ18" s="1422"/>
      <c r="BA18" s="1420"/>
      <c r="BB18" s="1421"/>
      <c r="BC18" s="1422"/>
      <c r="BD18" s="1420"/>
      <c r="BE18" s="1451"/>
      <c r="BF18" s="1422"/>
      <c r="BG18" s="1420"/>
      <c r="BH18" s="1451"/>
      <c r="BI18" s="1422"/>
      <c r="BJ18" s="1420"/>
      <c r="BK18" s="1421"/>
      <c r="BL18" s="1422"/>
      <c r="BM18" s="1420"/>
      <c r="BN18" s="1421"/>
      <c r="BO18" s="1422"/>
      <c r="BP18" s="1420"/>
      <c r="BQ18" s="1451"/>
      <c r="BR18" s="1422"/>
      <c r="BS18" s="1420"/>
      <c r="BT18" s="1451"/>
      <c r="BU18" s="1422"/>
      <c r="BV18" s="1420"/>
      <c r="BW18" s="1421"/>
      <c r="BX18" s="1422"/>
      <c r="BY18" s="1420"/>
      <c r="BZ18" s="1421"/>
      <c r="CA18" s="1422"/>
    </row>
    <row r="19" spans="1:80" ht="14.25" x14ac:dyDescent="0.2">
      <c r="A19" s="1364"/>
      <c r="B19" s="1371"/>
      <c r="C19" s="1397"/>
      <c r="D19" s="1369"/>
      <c r="E19" s="1398"/>
      <c r="F19" s="1369" t="s">
        <v>372</v>
      </c>
      <c r="G19" s="1399"/>
      <c r="H19" s="1400"/>
      <c r="I19" s="1401">
        <f>(H19*220*1.73)*0.82/1000</f>
        <v>0</v>
      </c>
      <c r="J19" s="1401">
        <f>(H19*110*1.73)*0.97/1000*0.007</f>
        <v>0</v>
      </c>
      <c r="K19" s="1400"/>
      <c r="L19" s="1401">
        <f>(K19*220*1.73)*0.82/1000</f>
        <v>0</v>
      </c>
      <c r="M19" s="1401">
        <f>(K19*110*1.73)*0.97/1000*0.007</f>
        <v>0</v>
      </c>
      <c r="N19" s="1400"/>
      <c r="O19" s="1359">
        <f>(N19*220*1.73)*0.82/1000</f>
        <v>0</v>
      </c>
      <c r="P19" s="1401">
        <f>(N19*110*1.73)*0.97/1000*0.007</f>
        <v>0</v>
      </c>
      <c r="Q19" s="1400"/>
      <c r="R19" s="1359">
        <f>(Q19*220*1.73)*0.82/1000</f>
        <v>0</v>
      </c>
      <c r="S19" s="1401">
        <f>(Q19*110*1.73)*0.97/1000*0.007</f>
        <v>0</v>
      </c>
      <c r="T19" s="1400"/>
      <c r="U19" s="1359">
        <f>(T19*220*1.73)*0.82/1000</f>
        <v>0</v>
      </c>
      <c r="V19" s="1401">
        <f>(T19*110*1.73)*0.97/1000*0.007</f>
        <v>0</v>
      </c>
      <c r="W19" s="1400"/>
      <c r="X19" s="1359">
        <f>(W19*220*1.73)*0.82/1000</f>
        <v>0</v>
      </c>
      <c r="Y19" s="1401">
        <f>(W19*110*1.73)*0.97/1000*0.007</f>
        <v>0</v>
      </c>
      <c r="Z19" s="1400"/>
      <c r="AA19" s="1359">
        <f>(Z19*220*1.73)*0.82/1000</f>
        <v>0</v>
      </c>
      <c r="AB19" s="1401">
        <f>(Z19*110*1.73)*0.97/1000*0.007</f>
        <v>0</v>
      </c>
      <c r="AC19" s="1400"/>
      <c r="AD19" s="1359">
        <f>(AC19*220*1.73)*0.82/1000</f>
        <v>0</v>
      </c>
      <c r="AE19" s="1401">
        <f>(AC19*110*1.73)*0.97/1000*0.007</f>
        <v>0</v>
      </c>
      <c r="AF19" s="1400"/>
      <c r="AG19" s="1359">
        <f>(AF19*220*1.73)*0.82/1000</f>
        <v>0</v>
      </c>
      <c r="AH19" s="1401">
        <f>(AF19*110*1.73)*0.97/1000*0.007</f>
        <v>0</v>
      </c>
      <c r="AI19" s="1400"/>
      <c r="AJ19" s="1359">
        <f>(AI19*220*1.73)*0.82/1000</f>
        <v>0</v>
      </c>
      <c r="AK19" s="1401">
        <f>(AI19*110*1.73)*0.97/1000*0.007</f>
        <v>0</v>
      </c>
      <c r="AL19" s="1400"/>
      <c r="AM19" s="1359">
        <f>(AL19*220*1.73)*0.82/1000</f>
        <v>0</v>
      </c>
      <c r="AN19" s="1401">
        <f>(AL19*110*1.73)*0.97/1000*0.007</f>
        <v>0</v>
      </c>
      <c r="AO19" s="1400"/>
      <c r="AP19" s="1359">
        <f>(AO19*220*1.73)*0.82/1000</f>
        <v>0</v>
      </c>
      <c r="AQ19" s="1401">
        <f>(AO19*110*1.73)*0.97/1000*0.007</f>
        <v>0</v>
      </c>
      <c r="AR19" s="1400"/>
      <c r="AS19" s="1359">
        <f>(AR19*220*1.73)*0.82/1000</f>
        <v>0</v>
      </c>
      <c r="AT19" s="1401">
        <f>(AR19*110*1.73)*0.97/1000*0.007</f>
        <v>0</v>
      </c>
      <c r="AU19" s="1400"/>
      <c r="AV19" s="1359">
        <f>(AU19*220*1.73)*0.82/1000</f>
        <v>0</v>
      </c>
      <c r="AW19" s="1401">
        <f>(AU19*110*1.73)*0.97/1000*0.007</f>
        <v>0</v>
      </c>
      <c r="AX19" s="1400"/>
      <c r="AY19" s="1359">
        <f>(AX19*220*1.73)*0.82/1000</f>
        <v>0</v>
      </c>
      <c r="AZ19" s="1401">
        <f>(AX19*110*1.73)*0.97/1000*0.007</f>
        <v>0</v>
      </c>
      <c r="BA19" s="1400"/>
      <c r="BB19" s="1359">
        <f>(BA19*220*1.73)*0.82/1000</f>
        <v>0</v>
      </c>
      <c r="BC19" s="1401">
        <f>(BA19*110*1.73)*0.97/1000*0.007</f>
        <v>0</v>
      </c>
      <c r="BD19" s="1400"/>
      <c r="BE19" s="1359">
        <f>(BD19*220*1.73)*0.82/1000</f>
        <v>0</v>
      </c>
      <c r="BF19" s="1401">
        <f>(BD19*110*1.73)*0.97/1000*0.007</f>
        <v>0</v>
      </c>
      <c r="BG19" s="1400"/>
      <c r="BH19" s="1359">
        <f>(BG19*220*1.73)*0.82/1000</f>
        <v>0</v>
      </c>
      <c r="BI19" s="1401">
        <f>(BG19*110*1.73)*0.97/1000*0.007</f>
        <v>0</v>
      </c>
      <c r="BJ19" s="1400"/>
      <c r="BK19" s="1359">
        <f>(BJ19*220*1.73)*0.82/1000</f>
        <v>0</v>
      </c>
      <c r="BL19" s="1401">
        <f>(BJ19*110*1.73)*0.97/1000*0.007</f>
        <v>0</v>
      </c>
      <c r="BM19" s="1400"/>
      <c r="BN19" s="1359">
        <f>(BM19*220*1.73)*0.82/1000</f>
        <v>0</v>
      </c>
      <c r="BO19" s="1401">
        <f>(BM19*110*1.73)*0.97/1000*0.007</f>
        <v>0</v>
      </c>
      <c r="BP19" s="1400"/>
      <c r="BQ19" s="1359">
        <f>(BP19*220*1.73)*0.82/1000</f>
        <v>0</v>
      </c>
      <c r="BR19" s="1401">
        <f>(BP19*110*1.73)*0.97/1000*0.007</f>
        <v>0</v>
      </c>
      <c r="BS19" s="1400"/>
      <c r="BT19" s="1359">
        <f>(BS19*220*1.73)*0.82/1000</f>
        <v>0</v>
      </c>
      <c r="BU19" s="1401">
        <f>(BS19*110*1.73)*0.97/1000*0.007</f>
        <v>0</v>
      </c>
      <c r="BV19" s="1400"/>
      <c r="BW19" s="1359">
        <f>(BV19*220*1.73)*0.82/1000</f>
        <v>0</v>
      </c>
      <c r="BX19" s="1401">
        <f>(BV19*110*1.73)*0.97/1000*0.007</f>
        <v>0</v>
      </c>
      <c r="BY19" s="1400"/>
      <c r="BZ19" s="1359">
        <f>(BY19*220*1.73)*0.82/1000</f>
        <v>0</v>
      </c>
      <c r="CA19" s="1401">
        <f>(BY19*110*1.73)*0.97/1000*0.007</f>
        <v>0</v>
      </c>
    </row>
    <row r="20" spans="1:80" ht="14.25" x14ac:dyDescent="0.2">
      <c r="A20" s="1403"/>
      <c r="B20" s="1404"/>
      <c r="D20" s="1405"/>
      <c r="E20" s="656"/>
      <c r="F20" s="1406" t="s">
        <v>222</v>
      </c>
      <c r="G20" s="1407"/>
      <c r="H20" s="1408">
        <v>26</v>
      </c>
      <c r="I20" s="1401"/>
      <c r="J20" s="1401"/>
      <c r="K20" s="1408">
        <v>26</v>
      </c>
      <c r="L20" s="1401"/>
      <c r="M20" s="1401"/>
      <c r="N20" s="1408">
        <v>26</v>
      </c>
      <c r="O20" s="1359"/>
      <c r="P20" s="1401"/>
      <c r="Q20" s="1408">
        <v>26</v>
      </c>
      <c r="R20" s="1359"/>
      <c r="S20" s="1401"/>
      <c r="T20" s="1408">
        <v>28</v>
      </c>
      <c r="U20" s="1359"/>
      <c r="V20" s="1401"/>
      <c r="W20" s="1408">
        <v>30.8</v>
      </c>
      <c r="X20" s="1359"/>
      <c r="Y20" s="1401"/>
      <c r="Z20" s="1408">
        <v>31</v>
      </c>
      <c r="AA20" s="1359"/>
      <c r="AB20" s="1401"/>
      <c r="AC20" s="1408">
        <v>31.8</v>
      </c>
      <c r="AD20" s="1359"/>
      <c r="AE20" s="1401"/>
      <c r="AF20" s="1408">
        <v>31.4</v>
      </c>
      <c r="AG20" s="1359"/>
      <c r="AH20" s="1401"/>
      <c r="AI20" s="1408">
        <v>31.5</v>
      </c>
      <c r="AJ20" s="1359"/>
      <c r="AK20" s="1401"/>
      <c r="AL20" s="1408">
        <v>30</v>
      </c>
      <c r="AM20" s="1359"/>
      <c r="AN20" s="1401"/>
      <c r="AO20" s="1408">
        <v>30</v>
      </c>
      <c r="AP20" s="1359"/>
      <c r="AQ20" s="1401"/>
      <c r="AR20" s="1408">
        <v>29</v>
      </c>
      <c r="AS20" s="1359"/>
      <c r="AT20" s="1401"/>
      <c r="AU20" s="1408">
        <v>29</v>
      </c>
      <c r="AV20" s="1359"/>
      <c r="AW20" s="1401"/>
      <c r="AX20" s="1408">
        <v>31</v>
      </c>
      <c r="AY20" s="1359"/>
      <c r="AZ20" s="1401"/>
      <c r="BA20" s="1408">
        <v>32</v>
      </c>
      <c r="BB20" s="1359"/>
      <c r="BC20" s="1401"/>
      <c r="BD20" s="1408">
        <v>32</v>
      </c>
      <c r="BE20" s="1359"/>
      <c r="BF20" s="1401"/>
      <c r="BG20" s="1408">
        <v>33</v>
      </c>
      <c r="BH20" s="1359"/>
      <c r="BI20" s="1401"/>
      <c r="BJ20" s="1408">
        <v>33</v>
      </c>
      <c r="BK20" s="1359"/>
      <c r="BL20" s="1401"/>
      <c r="BM20" s="1408">
        <v>32</v>
      </c>
      <c r="BN20" s="1359"/>
      <c r="BO20" s="1401"/>
      <c r="BP20" s="1408">
        <v>31</v>
      </c>
      <c r="BQ20" s="1359"/>
      <c r="BR20" s="1401"/>
      <c r="BS20" s="1408">
        <v>29</v>
      </c>
      <c r="BT20" s="1359"/>
      <c r="BU20" s="1401"/>
      <c r="BV20" s="1408">
        <v>28</v>
      </c>
      <c r="BW20" s="1359"/>
      <c r="BX20" s="1401"/>
      <c r="BY20" s="1408">
        <v>28</v>
      </c>
      <c r="BZ20" s="1359"/>
      <c r="CA20" s="1401"/>
    </row>
    <row r="21" spans="1:80" ht="14.25" x14ac:dyDescent="0.2">
      <c r="A21" s="1403"/>
      <c r="B21" s="1411"/>
      <c r="D21" s="1405" t="s">
        <v>24</v>
      </c>
      <c r="E21" s="656"/>
      <c r="F21" s="1412" t="s">
        <v>369</v>
      </c>
      <c r="G21" s="1404"/>
      <c r="H21" s="1413">
        <v>18</v>
      </c>
      <c r="I21" s="1401"/>
      <c r="J21" s="1401"/>
      <c r="K21" s="1413">
        <v>17</v>
      </c>
      <c r="L21" s="1401"/>
      <c r="M21" s="1401"/>
      <c r="N21" s="1413">
        <v>18</v>
      </c>
      <c r="O21" s="1359"/>
      <c r="P21" s="1401"/>
      <c r="Q21" s="1413">
        <v>17</v>
      </c>
      <c r="R21" s="1359"/>
      <c r="S21" s="1401"/>
      <c r="T21" s="1413">
        <v>18</v>
      </c>
      <c r="U21" s="1359"/>
      <c r="V21" s="1401"/>
      <c r="W21" s="1413">
        <v>11.1</v>
      </c>
      <c r="X21" s="1359"/>
      <c r="Y21" s="1401"/>
      <c r="Z21" s="1413">
        <v>21</v>
      </c>
      <c r="AA21" s="1359"/>
      <c r="AB21" s="1401"/>
      <c r="AC21" s="1413">
        <v>20.079999999999998</v>
      </c>
      <c r="AD21" s="1359"/>
      <c r="AE21" s="1401"/>
      <c r="AF21" s="1413">
        <v>19.7</v>
      </c>
      <c r="AG21" s="1359"/>
      <c r="AH21" s="1401"/>
      <c r="AI21" s="1413">
        <v>20</v>
      </c>
      <c r="AJ21" s="1359"/>
      <c r="AK21" s="1401"/>
      <c r="AL21" s="1413">
        <v>18</v>
      </c>
      <c r="AM21" s="1359"/>
      <c r="AN21" s="1401"/>
      <c r="AO21" s="1413">
        <v>18</v>
      </c>
      <c r="AP21" s="1359"/>
      <c r="AQ21" s="1401"/>
      <c r="AR21" s="1413">
        <v>18</v>
      </c>
      <c r="AS21" s="1359"/>
      <c r="AT21" s="1401"/>
      <c r="AU21" s="1413">
        <v>18</v>
      </c>
      <c r="AV21" s="1359"/>
      <c r="AW21" s="1401"/>
      <c r="AX21" s="1413">
        <v>20</v>
      </c>
      <c r="AY21" s="1359"/>
      <c r="AZ21" s="1401"/>
      <c r="BA21" s="1413">
        <v>21</v>
      </c>
      <c r="BB21" s="1359"/>
      <c r="BC21" s="1401"/>
      <c r="BD21" s="1413">
        <v>22</v>
      </c>
      <c r="BE21" s="1359"/>
      <c r="BF21" s="1401"/>
      <c r="BG21" s="1413">
        <v>21</v>
      </c>
      <c r="BH21" s="1359"/>
      <c r="BI21" s="1401"/>
      <c r="BJ21" s="1413">
        <v>21</v>
      </c>
      <c r="BK21" s="1359"/>
      <c r="BL21" s="1401"/>
      <c r="BM21" s="1413">
        <v>20</v>
      </c>
      <c r="BN21" s="1359"/>
      <c r="BO21" s="1401"/>
      <c r="BP21" s="1413">
        <v>20</v>
      </c>
      <c r="BQ21" s="1359"/>
      <c r="BR21" s="1401"/>
      <c r="BS21" s="1413">
        <v>19</v>
      </c>
      <c r="BT21" s="1359"/>
      <c r="BU21" s="1401"/>
      <c r="BV21" s="1413">
        <v>19</v>
      </c>
      <c r="BW21" s="1359"/>
      <c r="BX21" s="1401"/>
      <c r="BY21" s="1413">
        <v>19</v>
      </c>
      <c r="BZ21" s="1359"/>
      <c r="CA21" s="1401"/>
    </row>
    <row r="22" spans="1:80" ht="13.5" customHeight="1" x14ac:dyDescent="0.2">
      <c r="A22" s="1403"/>
      <c r="B22" s="1416"/>
      <c r="D22" s="1405"/>
      <c r="E22" s="656"/>
      <c r="F22" s="1417" t="s">
        <v>223</v>
      </c>
      <c r="G22" s="1407"/>
      <c r="H22" s="1413">
        <v>248</v>
      </c>
      <c r="I22" s="1401"/>
      <c r="J22" s="1401"/>
      <c r="K22" s="1413">
        <v>247</v>
      </c>
      <c r="L22" s="1401"/>
      <c r="M22" s="1401"/>
      <c r="N22" s="1413">
        <v>251</v>
      </c>
      <c r="O22" s="1359"/>
      <c r="P22" s="1401"/>
      <c r="Q22" s="1413">
        <v>255</v>
      </c>
      <c r="R22" s="1359"/>
      <c r="S22" s="1401"/>
      <c r="T22" s="1413">
        <v>266</v>
      </c>
      <c r="U22" s="1359"/>
      <c r="V22" s="1401"/>
      <c r="W22" s="1413">
        <v>365</v>
      </c>
      <c r="X22" s="1359"/>
      <c r="Y22" s="1401"/>
      <c r="Z22" s="1413">
        <v>303</v>
      </c>
      <c r="AA22" s="1359"/>
      <c r="AB22" s="1401"/>
      <c r="AC22" s="1413">
        <v>306</v>
      </c>
      <c r="AD22" s="1359"/>
      <c r="AE22" s="1401"/>
      <c r="AF22" s="1413">
        <v>304</v>
      </c>
      <c r="AG22" s="1359"/>
      <c r="AH22" s="1401"/>
      <c r="AI22" s="1413">
        <v>295</v>
      </c>
      <c r="AJ22" s="1359"/>
      <c r="AK22" s="1401"/>
      <c r="AL22" s="1413">
        <v>283</v>
      </c>
      <c r="AM22" s="1359"/>
      <c r="AN22" s="1401"/>
      <c r="AO22" s="1413">
        <v>283</v>
      </c>
      <c r="AP22" s="1359"/>
      <c r="AQ22" s="1401"/>
      <c r="AR22" s="1413">
        <v>279</v>
      </c>
      <c r="AS22" s="1359"/>
      <c r="AT22" s="1401"/>
      <c r="AU22" s="1413">
        <v>279</v>
      </c>
      <c r="AV22" s="1359"/>
      <c r="AW22" s="1401"/>
      <c r="AX22" s="1413">
        <v>287</v>
      </c>
      <c r="AY22" s="1359"/>
      <c r="AZ22" s="1401"/>
      <c r="BA22" s="1413">
        <v>302</v>
      </c>
      <c r="BB22" s="1359"/>
      <c r="BC22" s="1401"/>
      <c r="BD22" s="1413">
        <v>303</v>
      </c>
      <c r="BE22" s="1359"/>
      <c r="BF22" s="1401"/>
      <c r="BG22" s="1413">
        <v>315</v>
      </c>
      <c r="BH22" s="1359"/>
      <c r="BI22" s="1401"/>
      <c r="BJ22" s="1413">
        <v>310</v>
      </c>
      <c r="BK22" s="1359"/>
      <c r="BL22" s="1401"/>
      <c r="BM22" s="1413">
        <v>305</v>
      </c>
      <c r="BN22" s="1359"/>
      <c r="BO22" s="1401"/>
      <c r="BP22" s="1413">
        <v>293</v>
      </c>
      <c r="BQ22" s="1359"/>
      <c r="BR22" s="1401"/>
      <c r="BS22" s="1413">
        <v>279</v>
      </c>
      <c r="BT22" s="1359"/>
      <c r="BU22" s="1401"/>
      <c r="BV22" s="1413">
        <v>266</v>
      </c>
      <c r="BW22" s="1359"/>
      <c r="BX22" s="1401"/>
      <c r="BY22" s="1413">
        <v>266</v>
      </c>
      <c r="BZ22" s="1359"/>
      <c r="CA22" s="1401"/>
    </row>
    <row r="23" spans="1:80" ht="13.5" customHeight="1" thickBot="1" x14ac:dyDescent="0.25">
      <c r="A23" s="1403"/>
      <c r="B23" s="1416"/>
      <c r="D23" s="1405"/>
      <c r="E23" s="656"/>
      <c r="F23" s="1418" t="s">
        <v>373</v>
      </c>
      <c r="G23" s="1404"/>
      <c r="H23" s="1419"/>
      <c r="I23" s="1401">
        <f>(H23*6*1.73)*0.82/1000</f>
        <v>0</v>
      </c>
      <c r="J23" s="1401">
        <f>(H23*110*1.73)*0.97/1000*0.007</f>
        <v>0</v>
      </c>
      <c r="K23" s="1453"/>
      <c r="L23" s="1401">
        <f>(K23*6*1.73)*0.82/1000</f>
        <v>0</v>
      </c>
      <c r="M23" s="1401">
        <f>(K23*110*1.73)*0.97/1000*0.007</f>
        <v>0</v>
      </c>
      <c r="N23" s="1454"/>
      <c r="O23" s="1359">
        <f>(N23*6*1.73)*0.82/1000</f>
        <v>0</v>
      </c>
      <c r="P23" s="1401">
        <f>(N23*110*1.73)*0.97/1000*0.007</f>
        <v>0</v>
      </c>
      <c r="Q23" s="1454"/>
      <c r="R23" s="1359">
        <f>(Q23*6*1.73)*0.82/1000</f>
        <v>0</v>
      </c>
      <c r="S23" s="1401">
        <f>(Q23*110*1.73)*0.97/1000*0.007</f>
        <v>0</v>
      </c>
      <c r="T23" s="1419"/>
      <c r="U23" s="1359">
        <f>(T23*6*1.73)*0.82/1000</f>
        <v>0</v>
      </c>
      <c r="V23" s="1401">
        <f>(T23*110*1.73)*0.97/1000*0.007</f>
        <v>0</v>
      </c>
      <c r="W23" s="1454"/>
      <c r="X23" s="1359">
        <f>(W23*6*1.73)*0.82/1000</f>
        <v>0</v>
      </c>
      <c r="Y23" s="1401">
        <f>(W23*110*1.73)*0.97/1000*0.007</f>
        <v>0</v>
      </c>
      <c r="Z23" s="1454"/>
      <c r="AA23" s="1359">
        <f>(Z23*6*1.73)*0.82/1000</f>
        <v>0</v>
      </c>
      <c r="AB23" s="1401">
        <f>(Z23*110*1.73)*0.97/1000*0.007</f>
        <v>0</v>
      </c>
      <c r="AC23" s="1454"/>
      <c r="AD23" s="1359">
        <f>(AC23*6*1.73)*0.82/1000</f>
        <v>0</v>
      </c>
      <c r="AE23" s="1401">
        <f>(AC23*110*1.73)*0.97/1000*0.007</f>
        <v>0</v>
      </c>
      <c r="AF23" s="1419"/>
      <c r="AG23" s="1359">
        <f>(AF23*6*1.73)*0.82/1000</f>
        <v>0</v>
      </c>
      <c r="AH23" s="1401">
        <f>(AF23*110*1.73)*0.97/1000*0.007</f>
        <v>0</v>
      </c>
      <c r="AI23" s="1455"/>
      <c r="AJ23" s="1359">
        <f>(AI23*6*1.73)*0.82/1000</f>
        <v>0</v>
      </c>
      <c r="AK23" s="1401">
        <f>(AI23*110*1.73)*0.97/1000*0.007</f>
        <v>0</v>
      </c>
      <c r="AL23" s="1454"/>
      <c r="AM23" s="1359">
        <f>(AL23*6*1.73)*0.82/1000</f>
        <v>0</v>
      </c>
      <c r="AN23" s="1401">
        <f>(AL23*110*1.73)*0.97/1000*0.007</f>
        <v>0</v>
      </c>
      <c r="AO23" s="1454"/>
      <c r="AP23" s="1359">
        <f>(AO23*6*1.73)*0.82/1000</f>
        <v>0</v>
      </c>
      <c r="AQ23" s="1401">
        <f>(AO23*110*1.73)*0.97/1000*0.007</f>
        <v>0</v>
      </c>
      <c r="AR23" s="1419"/>
      <c r="AS23" s="1359">
        <f>(AR23*6*1.73)*0.82/1000</f>
        <v>0</v>
      </c>
      <c r="AT23" s="1401">
        <f>(AR23*110*1.73)*0.97/1000*0.007</f>
        <v>0</v>
      </c>
      <c r="AU23" s="1454"/>
      <c r="AV23" s="1359">
        <f>(AU23*6*1.73)*0.82/1000</f>
        <v>0</v>
      </c>
      <c r="AW23" s="1401">
        <f>(AU23*110*1.73)*0.97/1000*0.007</f>
        <v>0</v>
      </c>
      <c r="AX23" s="1454"/>
      <c r="AY23" s="1359">
        <f>(AX23*6*1.73)*0.82/1000</f>
        <v>0</v>
      </c>
      <c r="AZ23" s="1401">
        <f>(AX23*110*1.73)*0.97/1000*0.007</f>
        <v>0</v>
      </c>
      <c r="BA23" s="1454"/>
      <c r="BB23" s="1359">
        <f>(BA23*6*1.73)*0.82/1000</f>
        <v>0</v>
      </c>
      <c r="BC23" s="1401">
        <f>(BA23*110*1.73)*0.97/1000*0.007</f>
        <v>0</v>
      </c>
      <c r="BD23" s="1419"/>
      <c r="BE23" s="1359"/>
      <c r="BF23" s="1401"/>
      <c r="BG23" s="1454"/>
      <c r="BH23" s="1359">
        <f>(BG23*6*1.73)*0.82/1000</f>
        <v>0</v>
      </c>
      <c r="BI23" s="1401">
        <f>(BG23*110*1.73)*0.97/1000*0.007</f>
        <v>0</v>
      </c>
      <c r="BJ23" s="1454"/>
      <c r="BK23" s="1359"/>
      <c r="BL23" s="1401"/>
      <c r="BM23" s="1454"/>
      <c r="BN23" s="1359">
        <f>(BM23*6*1.73)*0.82/1000</f>
        <v>0</v>
      </c>
      <c r="BO23" s="1401">
        <f>(BM23*110*1.73)*0.97/1000*0.007</f>
        <v>0</v>
      </c>
      <c r="BP23" s="1419"/>
      <c r="BQ23" s="1359">
        <f>(BP23*6*1.73)*0.82/1000</f>
        <v>0</v>
      </c>
      <c r="BR23" s="1401">
        <f>(BP23*110*1.73)*0.97/1000*0.007</f>
        <v>0</v>
      </c>
      <c r="BS23" s="1454"/>
      <c r="BT23" s="1359"/>
      <c r="BU23" s="1401"/>
      <c r="BV23" s="1454"/>
      <c r="BW23" s="1359">
        <f>(BV23*6*1.73)*0.82/1000</f>
        <v>0</v>
      </c>
      <c r="BX23" s="1401">
        <f>(BV23*110*1.73)*0.97/1000*0.007</f>
        <v>0</v>
      </c>
      <c r="BY23" s="1454"/>
      <c r="BZ23" s="1359">
        <f>(BY23*6*1.73)*0.82/1000</f>
        <v>0</v>
      </c>
      <c r="CA23" s="1401">
        <f>(BY23*110*1.73)*0.97/1000*0.007</f>
        <v>0</v>
      </c>
    </row>
    <row r="24" spans="1:80" ht="13.5" customHeight="1" thickBot="1" x14ac:dyDescent="0.25">
      <c r="A24" s="1403"/>
      <c r="B24" s="1416"/>
      <c r="D24" s="1420" t="s">
        <v>27</v>
      </c>
      <c r="E24" s="1421"/>
      <c r="F24" s="1421"/>
      <c r="G24" s="1422"/>
      <c r="H24" s="1423"/>
      <c r="I24" s="1456">
        <v>6</v>
      </c>
      <c r="J24" s="1457"/>
      <c r="K24" s="1458"/>
      <c r="L24" s="1459">
        <v>6</v>
      </c>
      <c r="M24" s="1457"/>
      <c r="N24" s="1460"/>
      <c r="O24" s="1461">
        <v>6</v>
      </c>
      <c r="P24" s="1462"/>
      <c r="Q24" s="1460"/>
      <c r="R24" s="1461">
        <v>6</v>
      </c>
      <c r="S24" s="1462"/>
      <c r="T24" s="1460"/>
      <c r="U24" s="1456">
        <v>6</v>
      </c>
      <c r="V24" s="1462"/>
      <c r="W24" s="1460"/>
      <c r="X24" s="1461">
        <v>6</v>
      </c>
      <c r="Y24" s="1462"/>
      <c r="Z24" s="1460"/>
      <c r="AA24" s="1461">
        <v>6</v>
      </c>
      <c r="AB24" s="1462"/>
      <c r="AC24" s="1460"/>
      <c r="AD24" s="1461">
        <v>6</v>
      </c>
      <c r="AE24" s="1462"/>
      <c r="AF24" s="1460"/>
      <c r="AG24" s="1456">
        <v>6</v>
      </c>
      <c r="AH24" s="1462"/>
      <c r="AI24" s="1460"/>
      <c r="AJ24" s="1461">
        <v>6</v>
      </c>
      <c r="AK24" s="1462"/>
      <c r="AL24" s="1460"/>
      <c r="AM24" s="1461">
        <v>6</v>
      </c>
      <c r="AN24" s="1462"/>
      <c r="AO24" s="1460"/>
      <c r="AP24" s="1461">
        <v>6</v>
      </c>
      <c r="AQ24" s="1462"/>
      <c r="AR24" s="1460"/>
      <c r="AS24" s="1456">
        <v>6</v>
      </c>
      <c r="AT24" s="1462"/>
      <c r="AU24" s="1460"/>
      <c r="AV24" s="1461">
        <v>6</v>
      </c>
      <c r="AW24" s="1462"/>
      <c r="AX24" s="1460"/>
      <c r="AY24" s="1461">
        <v>6</v>
      </c>
      <c r="AZ24" s="1462"/>
      <c r="BA24" s="1460"/>
      <c r="BB24" s="1461">
        <v>6</v>
      </c>
      <c r="BC24" s="1462"/>
      <c r="BD24" s="1460"/>
      <c r="BE24" s="1456">
        <v>6</v>
      </c>
      <c r="BF24" s="1462"/>
      <c r="BG24" s="1460"/>
      <c r="BH24" s="1461">
        <v>6</v>
      </c>
      <c r="BI24" s="1462"/>
      <c r="BJ24" s="1460"/>
      <c r="BK24" s="1461">
        <v>6</v>
      </c>
      <c r="BL24" s="1462"/>
      <c r="BM24" s="1460"/>
      <c r="BN24" s="1461">
        <v>6</v>
      </c>
      <c r="BO24" s="1462"/>
      <c r="BP24" s="1460"/>
      <c r="BQ24" s="1456">
        <v>6</v>
      </c>
      <c r="BR24" s="1462"/>
      <c r="BS24" s="1460"/>
      <c r="BT24" s="1461">
        <v>6</v>
      </c>
      <c r="BU24" s="1462"/>
      <c r="BV24" s="1460"/>
      <c r="BW24" s="1461">
        <v>6</v>
      </c>
      <c r="BX24" s="1462"/>
      <c r="BY24" s="1460"/>
      <c r="BZ24" s="1461">
        <v>6</v>
      </c>
      <c r="CA24" s="1462"/>
      <c r="CB24" s="1429"/>
    </row>
    <row r="25" spans="1:80" ht="13.5" customHeight="1" thickBot="1" x14ac:dyDescent="0.25">
      <c r="A25" s="1403"/>
      <c r="B25" s="1416"/>
      <c r="D25" s="1405"/>
      <c r="E25" s="656"/>
      <c r="F25" s="1405" t="s">
        <v>372</v>
      </c>
      <c r="G25" s="656"/>
      <c r="H25" s="1400"/>
      <c r="I25" s="1401">
        <f>(H25*220*1.73)*0.82/1000</f>
        <v>0</v>
      </c>
      <c r="J25" s="1195"/>
      <c r="K25" s="1402"/>
      <c r="L25" s="1401">
        <f>(K25*220*1.73)*0.82/1000</f>
        <v>0</v>
      </c>
      <c r="M25" s="1430"/>
      <c r="N25" s="1400"/>
      <c r="O25" s="1359">
        <f>(N25*220*1.73)*0.82/1000</f>
        <v>0</v>
      </c>
      <c r="P25" s="1430"/>
      <c r="Q25" s="1400"/>
      <c r="R25" s="1359">
        <f>(Q25*220*1.73)*0.82/1000</f>
        <v>0</v>
      </c>
      <c r="S25" s="1430"/>
      <c r="T25" s="1400"/>
      <c r="U25" s="1359">
        <f>(T25*220*1.73)*0.82/1000</f>
        <v>0</v>
      </c>
      <c r="V25" s="1430"/>
      <c r="W25" s="1400"/>
      <c r="X25" s="1359">
        <f>(W25*220*1.73)*0.82/1000</f>
        <v>0</v>
      </c>
      <c r="Y25" s="1430"/>
      <c r="Z25" s="1400"/>
      <c r="AA25" s="1359">
        <f>(Z25*220*1.73)*0.82/1000</f>
        <v>0</v>
      </c>
      <c r="AB25" s="1430"/>
      <c r="AC25" s="1400"/>
      <c r="AD25" s="1359">
        <f>(AC25*220*1.73)*0.82/1000</f>
        <v>0</v>
      </c>
      <c r="AE25" s="1430"/>
      <c r="AF25" s="1400"/>
      <c r="AG25" s="1359">
        <f>(AF25*220*1.73)*0.82/1000</f>
        <v>0</v>
      </c>
      <c r="AH25" s="1430"/>
      <c r="AI25" s="1400"/>
      <c r="AJ25" s="1359">
        <f>(AI25*220*1.73)*0.82/1000</f>
        <v>0</v>
      </c>
      <c r="AK25" s="1430"/>
      <c r="AL25" s="1400"/>
      <c r="AM25" s="1359">
        <f>(AL25*220*1.73)*0.82/1000</f>
        <v>0</v>
      </c>
      <c r="AN25" s="1430"/>
      <c r="AO25" s="1400"/>
      <c r="AP25" s="1359">
        <f>(AO25*220*1.73)*0.82/1000</f>
        <v>0</v>
      </c>
      <c r="AQ25" s="1430"/>
      <c r="AR25" s="1400"/>
      <c r="AS25" s="1359">
        <f>(AR25*220*1.73)*0.82/1000</f>
        <v>0</v>
      </c>
      <c r="AT25" s="1430"/>
      <c r="AU25" s="1400"/>
      <c r="AV25" s="1359">
        <f>(AU25*220*1.73)*0.82/1000</f>
        <v>0</v>
      </c>
      <c r="AW25" s="1430"/>
      <c r="AX25" s="1400"/>
      <c r="AY25" s="1359">
        <f>(AX25*220*1.73)*0.82/1000</f>
        <v>0</v>
      </c>
      <c r="AZ25" s="1430"/>
      <c r="BA25" s="1400"/>
      <c r="BB25" s="1359">
        <f>(BA25*220*1.73)*0.82/1000</f>
        <v>0</v>
      </c>
      <c r="BC25" s="1430"/>
      <c r="BD25" s="1400"/>
      <c r="BE25" s="1359">
        <f>(BD25*220*1.73)*0.82/1000</f>
        <v>0</v>
      </c>
      <c r="BF25" s="1430"/>
      <c r="BG25" s="1400"/>
      <c r="BH25" s="1359">
        <f>(BG25*220*1.73)*0.82/1000</f>
        <v>0</v>
      </c>
      <c r="BI25" s="1430"/>
      <c r="BJ25" s="1400"/>
      <c r="BK25" s="1359">
        <f>(BJ25*220*1.73)*0.82/1000</f>
        <v>0</v>
      </c>
      <c r="BL25" s="1430"/>
      <c r="BM25" s="1400"/>
      <c r="BN25" s="1359">
        <f>(BM25*220*1.73)*0.82/1000</f>
        <v>0</v>
      </c>
      <c r="BO25" s="1430"/>
      <c r="BP25" s="1400"/>
      <c r="BQ25" s="1359">
        <f>(BP25*220*1.73)*0.82/1000</f>
        <v>0</v>
      </c>
      <c r="BR25" s="1430"/>
      <c r="BS25" s="1400"/>
      <c r="BT25" s="1359">
        <f>(BS25*220*1.73)*0.82/1000</f>
        <v>0</v>
      </c>
      <c r="BU25" s="1430"/>
      <c r="BV25" s="1400"/>
      <c r="BW25" s="1359">
        <f>(BV25*220*1.73)*0.82/1000</f>
        <v>0</v>
      </c>
      <c r="BX25" s="1430"/>
      <c r="BY25" s="1400"/>
      <c r="BZ25" s="1359"/>
      <c r="CA25" s="1430"/>
    </row>
    <row r="26" spans="1:80" ht="14.25" x14ac:dyDescent="0.2">
      <c r="A26" s="1405"/>
      <c r="B26" s="1404" t="s">
        <v>91</v>
      </c>
      <c r="C26" s="1423"/>
      <c r="D26" s="1405"/>
      <c r="E26" s="1404"/>
      <c r="F26" s="1573" t="s">
        <v>222</v>
      </c>
      <c r="G26" s="1463"/>
      <c r="H26" s="1433">
        <v>120</v>
      </c>
      <c r="I26" s="1409"/>
      <c r="J26" s="1434"/>
      <c r="K26" s="1635">
        <v>121</v>
      </c>
      <c r="L26" s="1409"/>
      <c r="M26" s="1435"/>
      <c r="N26" s="1433">
        <v>121</v>
      </c>
      <c r="O26" s="1409"/>
      <c r="P26" s="1435"/>
      <c r="Q26" s="1433">
        <v>121</v>
      </c>
      <c r="R26" s="1409"/>
      <c r="S26" s="1435"/>
      <c r="T26" s="1433">
        <v>121</v>
      </c>
      <c r="U26" s="1409"/>
      <c r="V26" s="1435"/>
      <c r="W26" s="1433">
        <v>119</v>
      </c>
      <c r="X26" s="1409"/>
      <c r="Y26" s="1435"/>
      <c r="Z26" s="1433">
        <v>120</v>
      </c>
      <c r="AA26" s="1409"/>
      <c r="AB26" s="1435"/>
      <c r="AC26" s="1433">
        <v>120</v>
      </c>
      <c r="AD26" s="1409"/>
      <c r="AE26" s="1435"/>
      <c r="AF26" s="1433">
        <v>120</v>
      </c>
      <c r="AG26" s="1409"/>
      <c r="AH26" s="1435"/>
      <c r="AI26" s="1433">
        <v>119</v>
      </c>
      <c r="AJ26" s="1409"/>
      <c r="AK26" s="1435"/>
      <c r="AL26" s="1433">
        <v>120</v>
      </c>
      <c r="AM26" s="1409"/>
      <c r="AN26" s="1435"/>
      <c r="AO26" s="1433">
        <v>120</v>
      </c>
      <c r="AP26" s="1409"/>
      <c r="AQ26" s="1435"/>
      <c r="AR26" s="1433">
        <v>120</v>
      </c>
      <c r="AS26" s="1409"/>
      <c r="AT26" s="1435"/>
      <c r="AU26" s="1433">
        <v>120</v>
      </c>
      <c r="AV26" s="1409"/>
      <c r="AW26" s="1435"/>
      <c r="AX26" s="1433">
        <v>120</v>
      </c>
      <c r="AY26" s="1409"/>
      <c r="AZ26" s="1435"/>
      <c r="BA26" s="1433">
        <v>120</v>
      </c>
      <c r="BB26" s="1409"/>
      <c r="BC26" s="1435"/>
      <c r="BD26" s="1433">
        <v>120</v>
      </c>
      <c r="BE26" s="1409"/>
      <c r="BF26" s="1435"/>
      <c r="BG26" s="1433">
        <v>120</v>
      </c>
      <c r="BH26" s="1409"/>
      <c r="BI26" s="1435"/>
      <c r="BJ26" s="1433">
        <v>121</v>
      </c>
      <c r="BK26" s="1409"/>
      <c r="BL26" s="1435"/>
      <c r="BM26" s="1433">
        <v>121</v>
      </c>
      <c r="BN26" s="1409"/>
      <c r="BO26" s="1435"/>
      <c r="BP26" s="1433">
        <v>120</v>
      </c>
      <c r="BQ26" s="1409"/>
      <c r="BR26" s="1435"/>
      <c r="BS26" s="1433">
        <v>121</v>
      </c>
      <c r="BT26" s="1409"/>
      <c r="BU26" s="1435"/>
      <c r="BV26" s="1433">
        <v>122</v>
      </c>
      <c r="BW26" s="1409"/>
      <c r="BX26" s="1435"/>
      <c r="BY26" s="1433">
        <v>122</v>
      </c>
      <c r="BZ26" s="1409"/>
      <c r="CA26" s="1435"/>
    </row>
    <row r="27" spans="1:80" ht="14.25" x14ac:dyDescent="0.2">
      <c r="A27" s="1405"/>
      <c r="B27" s="1404"/>
      <c r="C27" s="656"/>
      <c r="D27" s="1405" t="s">
        <v>28</v>
      </c>
      <c r="E27" s="1404"/>
      <c r="F27" s="1412" t="s">
        <v>369</v>
      </c>
      <c r="G27" s="1464"/>
      <c r="H27" s="1486">
        <v>36.1</v>
      </c>
      <c r="I27" s="1409">
        <v>25.41</v>
      </c>
      <c r="J27" s="1012">
        <v>4.95</v>
      </c>
      <c r="K27" s="1639">
        <v>36.200000000000003</v>
      </c>
      <c r="L27" s="1409">
        <v>22.44</v>
      </c>
      <c r="M27" s="1550">
        <v>4.29</v>
      </c>
      <c r="N27" s="1486">
        <v>36.299999999999997</v>
      </c>
      <c r="O27" s="1409">
        <v>27.72</v>
      </c>
      <c r="P27" s="1550">
        <v>4.95</v>
      </c>
      <c r="Q27" s="1486">
        <v>36.299999999999997</v>
      </c>
      <c r="R27" s="1409">
        <v>26.4</v>
      </c>
      <c r="S27" s="1550">
        <v>4.95</v>
      </c>
      <c r="T27" s="1486">
        <v>36.200000000000003</v>
      </c>
      <c r="U27" s="1409">
        <v>25.08</v>
      </c>
      <c r="V27" s="1550">
        <v>4.95</v>
      </c>
      <c r="W27" s="1486">
        <v>35.700000000000003</v>
      </c>
      <c r="X27" s="1409">
        <v>26.07</v>
      </c>
      <c r="Y27" s="1550">
        <v>4.95</v>
      </c>
      <c r="Z27" s="1486">
        <v>35.9</v>
      </c>
      <c r="AA27" s="1409">
        <v>30.36</v>
      </c>
      <c r="AB27" s="1550">
        <v>5.0279999999999996</v>
      </c>
      <c r="AC27" s="1486">
        <v>35.799999999999997</v>
      </c>
      <c r="AD27" s="1409">
        <v>25.74</v>
      </c>
      <c r="AE27" s="1550">
        <v>4.29</v>
      </c>
      <c r="AF27" s="1486">
        <v>35.9</v>
      </c>
      <c r="AG27" s="1409">
        <v>24.42</v>
      </c>
      <c r="AH27" s="1550">
        <v>3.96</v>
      </c>
      <c r="AI27" s="1486">
        <v>36</v>
      </c>
      <c r="AJ27" s="1409">
        <v>24.75</v>
      </c>
      <c r="AK27" s="1550">
        <v>4.62</v>
      </c>
      <c r="AL27" s="1486">
        <v>36</v>
      </c>
      <c r="AM27" s="1409">
        <v>35.31</v>
      </c>
      <c r="AN27" s="1550">
        <v>5.94</v>
      </c>
      <c r="AO27" s="1486">
        <v>36</v>
      </c>
      <c r="AP27" s="1409">
        <v>17.82</v>
      </c>
      <c r="AQ27" s="1550">
        <v>5.28</v>
      </c>
      <c r="AR27" s="1486">
        <v>35.9</v>
      </c>
      <c r="AS27" s="1409">
        <v>24.09</v>
      </c>
      <c r="AT27" s="1550">
        <v>1.98</v>
      </c>
      <c r="AU27" s="1486">
        <v>35.9</v>
      </c>
      <c r="AV27" s="1409">
        <v>26.73</v>
      </c>
      <c r="AW27" s="1550">
        <v>6.27</v>
      </c>
      <c r="AX27" s="1486">
        <v>36</v>
      </c>
      <c r="AY27" s="1409">
        <v>37.950000000000003</v>
      </c>
      <c r="AZ27" s="1550">
        <v>4.95</v>
      </c>
      <c r="BA27" s="1486">
        <v>36</v>
      </c>
      <c r="BB27" s="1409">
        <v>27.72</v>
      </c>
      <c r="BC27" s="1550">
        <v>5.28</v>
      </c>
      <c r="BD27" s="1486">
        <v>36</v>
      </c>
      <c r="BE27" s="1409">
        <v>39.270000000000003</v>
      </c>
      <c r="BF27" s="1550">
        <v>7.59</v>
      </c>
      <c r="BG27" s="1486">
        <v>36</v>
      </c>
      <c r="BH27" s="1409">
        <v>20.46</v>
      </c>
      <c r="BI27" s="1550">
        <v>4.29</v>
      </c>
      <c r="BJ27" s="1486">
        <v>36</v>
      </c>
      <c r="BK27" s="1409">
        <v>5.28</v>
      </c>
      <c r="BL27" s="1550">
        <v>4.95</v>
      </c>
      <c r="BM27" s="1486">
        <v>36</v>
      </c>
      <c r="BN27" s="1409">
        <v>61.38</v>
      </c>
      <c r="BO27" s="1550">
        <v>8.25</v>
      </c>
      <c r="BP27" s="1486">
        <v>36</v>
      </c>
      <c r="BQ27" s="1409">
        <v>36.96</v>
      </c>
      <c r="BR27" s="1550">
        <v>7.59</v>
      </c>
      <c r="BS27" s="1486">
        <v>36</v>
      </c>
      <c r="BT27" s="1409">
        <v>17.16</v>
      </c>
      <c r="BU27" s="1550">
        <v>3.3</v>
      </c>
      <c r="BV27" s="1486">
        <v>36</v>
      </c>
      <c r="BW27" s="1409">
        <v>26.4</v>
      </c>
      <c r="BX27" s="1550">
        <v>4.95</v>
      </c>
      <c r="BY27" s="1486">
        <v>36</v>
      </c>
      <c r="BZ27" s="1409">
        <v>21.45</v>
      </c>
      <c r="CA27" s="1550">
        <v>3.96</v>
      </c>
    </row>
    <row r="28" spans="1:80" ht="14.25" x14ac:dyDescent="0.2">
      <c r="A28" s="1405"/>
      <c r="B28" s="1404"/>
      <c r="C28" s="656"/>
      <c r="D28" s="1405"/>
      <c r="E28" s="1404"/>
      <c r="F28" s="1417" t="s">
        <v>223</v>
      </c>
      <c r="G28" s="1465"/>
      <c r="H28" s="1486">
        <v>10.51</v>
      </c>
      <c r="I28" s="1414"/>
      <c r="J28" s="1012"/>
      <c r="K28" s="1639">
        <v>10.54</v>
      </c>
      <c r="L28" s="1414"/>
      <c r="M28" s="1550"/>
      <c r="N28" s="1486">
        <v>10.59</v>
      </c>
      <c r="O28" s="1414"/>
      <c r="P28" s="1550"/>
      <c r="Q28" s="1486">
        <v>10.59</v>
      </c>
      <c r="R28" s="1414"/>
      <c r="S28" s="1550"/>
      <c r="T28" s="1486">
        <v>10.55</v>
      </c>
      <c r="U28" s="1414"/>
      <c r="V28" s="1550"/>
      <c r="W28" s="1486">
        <v>10.4</v>
      </c>
      <c r="X28" s="1414"/>
      <c r="Y28" s="1550"/>
      <c r="Z28" s="1486">
        <v>10.4</v>
      </c>
      <c r="AA28" s="1414"/>
      <c r="AB28" s="1550"/>
      <c r="AC28" s="1486">
        <v>10.4</v>
      </c>
      <c r="AD28" s="1414"/>
      <c r="AE28" s="1550"/>
      <c r="AF28" s="1486">
        <v>10.4</v>
      </c>
      <c r="AG28" s="1414"/>
      <c r="AH28" s="1550"/>
      <c r="AI28" s="1486">
        <v>10.5</v>
      </c>
      <c r="AJ28" s="1414"/>
      <c r="AK28" s="1550"/>
      <c r="AL28" s="1486">
        <v>10.5</v>
      </c>
      <c r="AM28" s="1414"/>
      <c r="AN28" s="1550"/>
      <c r="AO28" s="1486">
        <v>10.5</v>
      </c>
      <c r="AP28" s="1414"/>
      <c r="AQ28" s="1550"/>
      <c r="AR28" s="1486">
        <v>10.4</v>
      </c>
      <c r="AS28" s="1414"/>
      <c r="AT28" s="1550"/>
      <c r="AU28" s="1486">
        <v>10.4</v>
      </c>
      <c r="AV28" s="1414"/>
      <c r="AW28" s="1550"/>
      <c r="AX28" s="1486">
        <v>10.4</v>
      </c>
      <c r="AY28" s="1414"/>
      <c r="AZ28" s="1550"/>
      <c r="BA28" s="1486">
        <v>10.4</v>
      </c>
      <c r="BB28" s="1414"/>
      <c r="BC28" s="1550"/>
      <c r="BD28" s="1486">
        <v>10.4</v>
      </c>
      <c r="BE28" s="1414"/>
      <c r="BF28" s="1550"/>
      <c r="BG28" s="1486">
        <v>10.5</v>
      </c>
      <c r="BH28" s="1414"/>
      <c r="BI28" s="1550"/>
      <c r="BJ28" s="1486">
        <v>10.5</v>
      </c>
      <c r="BK28" s="1414"/>
      <c r="BL28" s="1550"/>
      <c r="BM28" s="1486">
        <v>10.5</v>
      </c>
      <c r="BN28" s="1414"/>
      <c r="BO28" s="1550"/>
      <c r="BP28" s="1486">
        <v>10.5</v>
      </c>
      <c r="BQ28" s="1414"/>
      <c r="BR28" s="1550"/>
      <c r="BS28" s="1486">
        <v>10.5</v>
      </c>
      <c r="BT28" s="1414"/>
      <c r="BU28" s="1550"/>
      <c r="BV28" s="1486">
        <v>10.6</v>
      </c>
      <c r="BW28" s="1414"/>
      <c r="BX28" s="1550"/>
      <c r="BY28" s="1486">
        <v>10.6</v>
      </c>
      <c r="BZ28" s="1414"/>
      <c r="CA28" s="1550"/>
    </row>
    <row r="29" spans="1:80" ht="15" thickBot="1" x14ac:dyDescent="0.25">
      <c r="A29" s="1405"/>
      <c r="B29" s="1404"/>
      <c r="C29" s="656"/>
      <c r="D29" s="1444"/>
      <c r="E29" s="1445"/>
      <c r="F29" s="1446" t="s">
        <v>373</v>
      </c>
      <c r="G29" s="1447"/>
      <c r="H29" s="1419"/>
      <c r="I29" s="1401">
        <f>(H29*6*1.73)*0.82/1000</f>
        <v>0</v>
      </c>
      <c r="J29" s="1213"/>
      <c r="K29" s="1453"/>
      <c r="L29" s="1401">
        <f>(K29*6*1.73)*0.82/1000</f>
        <v>0</v>
      </c>
      <c r="M29" s="1448"/>
      <c r="N29" s="1454"/>
      <c r="O29" s="1359">
        <f>(N29*6*1.73)*0.82/1000</f>
        <v>0</v>
      </c>
      <c r="P29" s="1448"/>
      <c r="Q29" s="1454"/>
      <c r="R29" s="1359">
        <f>(Q29*6*1.73)*0.82/1000</f>
        <v>0</v>
      </c>
      <c r="S29" s="1448"/>
      <c r="T29" s="1419"/>
      <c r="U29" s="1359">
        <f>(T29*6*1.73)*0.82/1000</f>
        <v>0</v>
      </c>
      <c r="V29" s="1448"/>
      <c r="W29" s="1454"/>
      <c r="X29" s="1359">
        <f>(W29*6*1.73)*0.82/1000</f>
        <v>0</v>
      </c>
      <c r="Y29" s="1448"/>
      <c r="Z29" s="1454"/>
      <c r="AA29" s="1359">
        <f>(Z29*6*1.73)*0.82/1000</f>
        <v>0</v>
      </c>
      <c r="AB29" s="1448"/>
      <c r="AC29" s="1454"/>
      <c r="AD29" s="1359">
        <f>(AC29*6*1.73)*0.82/1000</f>
        <v>0</v>
      </c>
      <c r="AE29" s="1448"/>
      <c r="AF29" s="1419"/>
      <c r="AG29" s="1359">
        <f>(AF29*6*1.73)*0.82/1000</f>
        <v>0</v>
      </c>
      <c r="AH29" s="1448"/>
      <c r="AI29" s="1454"/>
      <c r="AJ29" s="1359">
        <f>(AI29*6*1.73)*0.82/1000</f>
        <v>0</v>
      </c>
      <c r="AK29" s="1448"/>
      <c r="AL29" s="1454"/>
      <c r="AM29" s="1359">
        <f>(AL29*6*1.73)*0.82/1000</f>
        <v>0</v>
      </c>
      <c r="AN29" s="1448"/>
      <c r="AO29" s="1454"/>
      <c r="AP29" s="1359">
        <f>(AO29*6*1.73)*0.82/1000</f>
        <v>0</v>
      </c>
      <c r="AQ29" s="1448"/>
      <c r="AR29" s="1419"/>
      <c r="AS29" s="1359">
        <f>(AR29*6*1.73)*0.82/1000</f>
        <v>0</v>
      </c>
      <c r="AT29" s="1448"/>
      <c r="AU29" s="1454"/>
      <c r="AV29" s="1359">
        <f>(AU29*6*1.73)*0.82/1000</f>
        <v>0</v>
      </c>
      <c r="AW29" s="1448"/>
      <c r="AX29" s="1454"/>
      <c r="AY29" s="1359">
        <f>(AX29*6*1.73)*0.82/1000</f>
        <v>0</v>
      </c>
      <c r="AZ29" s="1448"/>
      <c r="BA29" s="1454"/>
      <c r="BB29" s="1359">
        <f>(BA29*6*1.73)*0.82/1000</f>
        <v>0</v>
      </c>
      <c r="BC29" s="1448"/>
      <c r="BD29" s="1419"/>
      <c r="BE29" s="1359">
        <f>(BD29*6*1.73)*0.82/1000</f>
        <v>0</v>
      </c>
      <c r="BF29" s="1448"/>
      <c r="BG29" s="1454"/>
      <c r="BH29" s="1359">
        <f>(BG29*6*1.73)*0.82/1000</f>
        <v>0</v>
      </c>
      <c r="BI29" s="1448"/>
      <c r="BJ29" s="1454"/>
      <c r="BK29" s="1359">
        <f>(BJ29*6*1.73)*0.82/1000</f>
        <v>0</v>
      </c>
      <c r="BL29" s="1448"/>
      <c r="BM29" s="1454"/>
      <c r="BN29" s="1359">
        <f>(BM29*6*1.73)*0.82/1000</f>
        <v>0</v>
      </c>
      <c r="BO29" s="1448"/>
      <c r="BP29" s="1419"/>
      <c r="BQ29" s="1359">
        <f>(BP29*6*1.73)*0.82/1000</f>
        <v>0</v>
      </c>
      <c r="BR29" s="1448"/>
      <c r="BS29" s="1454"/>
      <c r="BT29" s="1359">
        <f>(BS29*6*1.73)*0.82/1000</f>
        <v>0</v>
      </c>
      <c r="BU29" s="1448"/>
      <c r="BV29" s="1454"/>
      <c r="BW29" s="1359">
        <f>(BV29*6*1.73)*0.82/1000</f>
        <v>0</v>
      </c>
      <c r="BX29" s="1448"/>
      <c r="BY29" s="1454"/>
      <c r="BZ29" s="1359">
        <f>(BY29*6*1.73)*0.82/1000</f>
        <v>0</v>
      </c>
      <c r="CA29" s="1448"/>
    </row>
    <row r="30" spans="1:80" ht="13.5" thickBot="1" x14ac:dyDescent="0.25">
      <c r="A30" s="1450"/>
      <c r="B30" s="1445"/>
      <c r="C30" s="1445"/>
      <c r="D30" s="1420" t="s">
        <v>27</v>
      </c>
      <c r="E30" s="1421"/>
      <c r="F30" s="1451"/>
      <c r="G30" s="1421"/>
      <c r="H30" s="1444"/>
      <c r="I30" s="1466"/>
      <c r="J30" s="1445"/>
      <c r="K30" s="1467"/>
      <c r="L30" s="1466"/>
      <c r="M30" s="1445"/>
      <c r="N30" s="1467"/>
      <c r="O30" s="1390"/>
      <c r="P30" s="1445"/>
      <c r="Q30" s="1467"/>
      <c r="R30" s="1390"/>
      <c r="S30" s="1445"/>
      <c r="T30" s="1444"/>
      <c r="U30" s="1466"/>
      <c r="V30" s="1445"/>
      <c r="W30" s="1467"/>
      <c r="X30" s="1466"/>
      <c r="Y30" s="1445"/>
      <c r="Z30" s="1467"/>
      <c r="AA30" s="1390"/>
      <c r="AB30" s="1445"/>
      <c r="AC30" s="1467"/>
      <c r="AD30" s="1390"/>
      <c r="AE30" s="1445"/>
      <c r="AF30" s="1444"/>
      <c r="AG30" s="1466"/>
      <c r="AH30" s="1445"/>
      <c r="AI30" s="1467"/>
      <c r="AJ30" s="1466"/>
      <c r="AK30" s="1445"/>
      <c r="AL30" s="1467"/>
      <c r="AM30" s="1390"/>
      <c r="AN30" s="1445"/>
      <c r="AO30" s="1467"/>
      <c r="AP30" s="1390"/>
      <c r="AQ30" s="1445"/>
      <c r="AR30" s="1444"/>
      <c r="AS30" s="1466"/>
      <c r="AT30" s="1445"/>
      <c r="AU30" s="1467"/>
      <c r="AV30" s="1466"/>
      <c r="AW30" s="1445"/>
      <c r="AX30" s="1467"/>
      <c r="AY30" s="1390"/>
      <c r="AZ30" s="1445"/>
      <c r="BA30" s="1467"/>
      <c r="BB30" s="1390"/>
      <c r="BC30" s="1445"/>
      <c r="BD30" s="1444"/>
      <c r="BE30" s="1466"/>
      <c r="BF30" s="1445"/>
      <c r="BG30" s="1467"/>
      <c r="BH30" s="1466"/>
      <c r="BI30" s="1445"/>
      <c r="BJ30" s="1467"/>
      <c r="BK30" s="1390"/>
      <c r="BL30" s="1445"/>
      <c r="BM30" s="1467"/>
      <c r="BN30" s="1390"/>
      <c r="BO30" s="1445"/>
      <c r="BP30" s="1444"/>
      <c r="BQ30" s="1466"/>
      <c r="BR30" s="1445"/>
      <c r="BS30" s="1467"/>
      <c r="BT30" s="1466"/>
      <c r="BU30" s="1445"/>
      <c r="BV30" s="1467"/>
      <c r="BW30" s="1390"/>
      <c r="BX30" s="1445"/>
      <c r="BY30" s="1467"/>
      <c r="BZ30" s="1390"/>
      <c r="CA30" s="1445"/>
    </row>
    <row r="31" spans="1:80" ht="13.5" hidden="1" thickBot="1" x14ac:dyDescent="0.25">
      <c r="A31" s="1369"/>
      <c r="B31" s="1399"/>
      <c r="C31" s="1468"/>
      <c r="D31" s="1369"/>
      <c r="E31" s="1399"/>
      <c r="F31" s="1469" t="s">
        <v>222</v>
      </c>
      <c r="G31" s="1470"/>
      <c r="H31" s="1471"/>
      <c r="I31" s="1472"/>
      <c r="J31" s="1473"/>
      <c r="K31" s="1471"/>
      <c r="L31" s="1472"/>
      <c r="M31" s="1473"/>
      <c r="N31" s="1471"/>
      <c r="O31" s="1472"/>
      <c r="P31" s="1473"/>
      <c r="Q31" s="1471"/>
      <c r="R31" s="1472"/>
      <c r="S31" s="1473"/>
      <c r="T31" s="1471"/>
      <c r="U31" s="1472"/>
      <c r="V31" s="1473"/>
      <c r="W31" s="1471"/>
      <c r="X31" s="1472"/>
      <c r="Y31" s="1473"/>
      <c r="Z31" s="1471"/>
      <c r="AA31" s="1472"/>
      <c r="AB31" s="1473"/>
      <c r="AC31" s="1471"/>
      <c r="AD31" s="1472"/>
      <c r="AE31" s="1473"/>
      <c r="AF31" s="1471"/>
      <c r="AG31" s="1472"/>
      <c r="AH31" s="1473"/>
      <c r="AI31" s="1471"/>
      <c r="AJ31" s="1472"/>
      <c r="AK31" s="1473"/>
      <c r="AL31" s="1471"/>
      <c r="AM31" s="1472"/>
      <c r="AN31" s="1473"/>
      <c r="AO31" s="1471"/>
      <c r="AP31" s="1472"/>
      <c r="AQ31" s="1473"/>
      <c r="AR31" s="1471"/>
      <c r="AS31" s="1472"/>
      <c r="AT31" s="1473"/>
      <c r="AU31" s="1471"/>
      <c r="AV31" s="1472"/>
      <c r="AW31" s="1473"/>
      <c r="AX31" s="1471"/>
      <c r="AY31" s="1472"/>
      <c r="AZ31" s="1473"/>
      <c r="BA31" s="1471"/>
      <c r="BB31" s="1472"/>
      <c r="BC31" s="1473"/>
      <c r="BD31" s="1471"/>
      <c r="BE31" s="1472"/>
      <c r="BF31" s="1473"/>
      <c r="BG31" s="1471"/>
      <c r="BH31" s="1472"/>
      <c r="BI31" s="1473"/>
      <c r="BJ31" s="1471"/>
      <c r="BK31" s="1472"/>
      <c r="BL31" s="1473"/>
      <c r="BM31" s="1471"/>
      <c r="BN31" s="1472"/>
      <c r="BO31" s="1473"/>
      <c r="BP31" s="1471"/>
      <c r="BQ31" s="1472"/>
      <c r="BR31" s="1473"/>
      <c r="BS31" s="1471"/>
      <c r="BT31" s="1472"/>
      <c r="BU31" s="1473"/>
      <c r="BV31" s="1471"/>
      <c r="BW31" s="1472"/>
      <c r="BX31" s="1473"/>
      <c r="BY31" s="1471"/>
      <c r="BZ31" s="1472"/>
      <c r="CA31" s="1473"/>
    </row>
    <row r="32" spans="1:80" ht="13.5" hidden="1" thickBot="1" x14ac:dyDescent="0.25">
      <c r="A32" s="1405"/>
      <c r="B32" s="1404"/>
      <c r="C32" s="1474"/>
      <c r="D32" s="1405" t="s">
        <v>24</v>
      </c>
      <c r="E32" s="1404"/>
      <c r="F32" s="1475" t="s">
        <v>223</v>
      </c>
      <c r="G32" s="1407"/>
      <c r="H32" s="1476">
        <v>90</v>
      </c>
      <c r="I32" s="1477">
        <f>SQRT(3)*I35*H32*C57*POWER(10,-3)</f>
        <v>0</v>
      </c>
      <c r="J32" s="1478">
        <f>I32*E57</f>
        <v>0</v>
      </c>
      <c r="K32" s="1476">
        <v>90</v>
      </c>
      <c r="L32" s="1477">
        <f>SQRT(3)*L35*K32*C57*POWER(10,-3)</f>
        <v>0</v>
      </c>
      <c r="M32" s="1479">
        <f>L32*E57</f>
        <v>0</v>
      </c>
      <c r="N32" s="1476">
        <v>90</v>
      </c>
      <c r="O32" s="1477">
        <f>SQRT(3)*O35*N32*C57*POWER(10,-3)</f>
        <v>0</v>
      </c>
      <c r="P32" s="1479">
        <f>O32*E57</f>
        <v>0</v>
      </c>
      <c r="Q32" s="1476">
        <v>90</v>
      </c>
      <c r="R32" s="1477">
        <f>SQRT(3)*R35*Q32*C57*POWER(10,-3)</f>
        <v>0</v>
      </c>
      <c r="S32" s="1478">
        <f>R32*E57</f>
        <v>0</v>
      </c>
      <c r="T32" s="1476">
        <v>90</v>
      </c>
      <c r="U32" s="1477" t="e">
        <f>SQRT(3)*U35*T32*O57*POWER(10,-3)</f>
        <v>#VALUE!</v>
      </c>
      <c r="V32" s="1478" t="e">
        <f>U32*Q57</f>
        <v>#VALUE!</v>
      </c>
      <c r="W32" s="1476">
        <v>90</v>
      </c>
      <c r="X32" s="1477" t="e">
        <f>SQRT(3)*X35*W32*O57*POWER(10,-3)</f>
        <v>#VALUE!</v>
      </c>
      <c r="Y32" s="1479" t="e">
        <f>X32*Q57</f>
        <v>#VALUE!</v>
      </c>
      <c r="Z32" s="1476">
        <v>90</v>
      </c>
      <c r="AA32" s="1477" t="e">
        <f>SQRT(3)*AA35*Z32*O57*POWER(10,-3)</f>
        <v>#VALUE!</v>
      </c>
      <c r="AB32" s="1479" t="e">
        <f>AA32*Q57</f>
        <v>#VALUE!</v>
      </c>
      <c r="AC32" s="1476">
        <v>90</v>
      </c>
      <c r="AD32" s="1477" t="e">
        <f>SQRT(3)*AD35*AC32*O57*POWER(10,-3)</f>
        <v>#VALUE!</v>
      </c>
      <c r="AE32" s="1478" t="e">
        <f>AD32*Q57</f>
        <v>#VALUE!</v>
      </c>
      <c r="AF32" s="1476">
        <v>90</v>
      </c>
      <c r="AG32" s="1477" t="e">
        <f>SQRT(3)*AG35*AF32*AA57*POWER(10,-3)</f>
        <v>#VALUE!</v>
      </c>
      <c r="AH32" s="1478" t="e">
        <f>AG32*AC57</f>
        <v>#VALUE!</v>
      </c>
      <c r="AI32" s="1476">
        <v>90</v>
      </c>
      <c r="AJ32" s="1477" t="e">
        <f>SQRT(3)*AJ35*AI32*AA57*POWER(10,-3)</f>
        <v>#VALUE!</v>
      </c>
      <c r="AK32" s="1479" t="e">
        <f>AJ32*AC57</f>
        <v>#VALUE!</v>
      </c>
      <c r="AL32" s="1476">
        <v>90</v>
      </c>
      <c r="AM32" s="1477" t="e">
        <f>SQRT(3)*AM35*AL32*AA57*POWER(10,-3)</f>
        <v>#VALUE!</v>
      </c>
      <c r="AN32" s="1479" t="e">
        <f>AM32*AC57</f>
        <v>#VALUE!</v>
      </c>
      <c r="AO32" s="1476">
        <v>90</v>
      </c>
      <c r="AP32" s="1477" t="e">
        <f>SQRT(3)*AP35*AO32*AA57*POWER(10,-3)</f>
        <v>#VALUE!</v>
      </c>
      <c r="AQ32" s="1478" t="e">
        <f>AP32*AC57</f>
        <v>#VALUE!</v>
      </c>
      <c r="AR32" s="1476">
        <v>90</v>
      </c>
      <c r="AS32" s="1477" t="e">
        <f>SQRT(3)*AS35*AR32*AM57*POWER(10,-3)</f>
        <v>#VALUE!</v>
      </c>
      <c r="AT32" s="1478" t="e">
        <f>AS32*AO57</f>
        <v>#VALUE!</v>
      </c>
      <c r="AU32" s="1476">
        <v>90</v>
      </c>
      <c r="AV32" s="1477" t="e">
        <f>SQRT(3)*AV35*AU32*AM57*POWER(10,-3)</f>
        <v>#VALUE!</v>
      </c>
      <c r="AW32" s="1479" t="e">
        <f>AV32*AO57</f>
        <v>#VALUE!</v>
      </c>
      <c r="AX32" s="1476">
        <v>90</v>
      </c>
      <c r="AY32" s="1477" t="e">
        <f>SQRT(3)*AY35*AX32*AM57*POWER(10,-3)</f>
        <v>#VALUE!</v>
      </c>
      <c r="AZ32" s="1479" t="e">
        <f>AY32*AO57</f>
        <v>#VALUE!</v>
      </c>
      <c r="BA32" s="1476">
        <v>90</v>
      </c>
      <c r="BB32" s="1477" t="e">
        <f>SQRT(3)*BB35*BA32*AM57*POWER(10,-3)</f>
        <v>#VALUE!</v>
      </c>
      <c r="BC32" s="1478" t="e">
        <f>BB32*AO57</f>
        <v>#VALUE!</v>
      </c>
      <c r="BD32" s="1476">
        <v>90</v>
      </c>
      <c r="BE32" s="1477" t="e">
        <f>SQRT(3)*BE35*BD32*AY57*POWER(10,-3)</f>
        <v>#VALUE!</v>
      </c>
      <c r="BF32" s="1478" t="e">
        <f>BE32*BA57</f>
        <v>#VALUE!</v>
      </c>
      <c r="BG32" s="1476">
        <v>90</v>
      </c>
      <c r="BH32" s="1477" t="e">
        <f>SQRT(3)*BH35*BG32*AY57*POWER(10,-3)</f>
        <v>#VALUE!</v>
      </c>
      <c r="BI32" s="1479" t="e">
        <f>BH32*BA57</f>
        <v>#VALUE!</v>
      </c>
      <c r="BJ32" s="1476">
        <v>90</v>
      </c>
      <c r="BK32" s="1477" t="e">
        <f>SQRT(3)*BK35*BJ32*AY57*POWER(10,-3)</f>
        <v>#VALUE!</v>
      </c>
      <c r="BL32" s="1479" t="e">
        <f>BK32*BA57</f>
        <v>#VALUE!</v>
      </c>
      <c r="BM32" s="1476">
        <v>90</v>
      </c>
      <c r="BN32" s="1477" t="e">
        <f>SQRT(3)*BN35*BM32*AY57*POWER(10,-3)</f>
        <v>#VALUE!</v>
      </c>
      <c r="BO32" s="1478" t="e">
        <f>BN32*BA57</f>
        <v>#VALUE!</v>
      </c>
      <c r="BP32" s="1476">
        <v>90</v>
      </c>
      <c r="BQ32" s="1477" t="e">
        <f>SQRT(3)*BQ35*BP32*BK57*POWER(10,-3)</f>
        <v>#VALUE!</v>
      </c>
      <c r="BR32" s="1478" t="e">
        <f>BQ32*BM57</f>
        <v>#VALUE!</v>
      </c>
      <c r="BS32" s="1476">
        <v>90</v>
      </c>
      <c r="BT32" s="1477" t="e">
        <f>SQRT(3)*BT35*BS32*BK57*POWER(10,-3)</f>
        <v>#VALUE!</v>
      </c>
      <c r="BU32" s="1479" t="e">
        <f>BT32*BM57</f>
        <v>#VALUE!</v>
      </c>
      <c r="BV32" s="1476">
        <v>90</v>
      </c>
      <c r="BW32" s="1477" t="e">
        <f>SQRT(3)*BW35*BV32*BK57*POWER(10,-3)</f>
        <v>#VALUE!</v>
      </c>
      <c r="BX32" s="1479" t="e">
        <f>BW32*BM57</f>
        <v>#VALUE!</v>
      </c>
      <c r="BY32" s="1476">
        <v>90</v>
      </c>
      <c r="BZ32" s="1477" t="e">
        <f>SQRT(3)*BZ35*BY32*BK57*POWER(10,-3)</f>
        <v>#VALUE!</v>
      </c>
      <c r="CA32" s="1478" t="e">
        <f>BZ32*BM57</f>
        <v>#VALUE!</v>
      </c>
    </row>
    <row r="33" spans="1:79" ht="13.5" hidden="1" thickBot="1" x14ac:dyDescent="0.25">
      <c r="A33" s="1405"/>
      <c r="B33" s="1404"/>
      <c r="C33" s="1474"/>
      <c r="D33" s="1444"/>
      <c r="E33" s="1445"/>
      <c r="F33" s="656"/>
      <c r="G33" s="1480"/>
      <c r="H33" s="1481">
        <v>480</v>
      </c>
      <c r="I33" s="1477">
        <f>SQRT(3)*I36*H33*C55*POWER(10,-3)</f>
        <v>0</v>
      </c>
      <c r="J33" s="1478">
        <f>I33*E55</f>
        <v>0</v>
      </c>
      <c r="K33" s="1481">
        <v>480</v>
      </c>
      <c r="L33" s="1477">
        <f>SQRT(3)*L36*K33*C55*POWER(10,-3)</f>
        <v>0</v>
      </c>
      <c r="M33" s="1479">
        <f>L33*E55</f>
        <v>0</v>
      </c>
      <c r="N33" s="1481">
        <v>480</v>
      </c>
      <c r="O33" s="1477">
        <f>SQRT(3)*O36*N33*C55*POWER(10,-3)</f>
        <v>0</v>
      </c>
      <c r="P33" s="1479">
        <f>O33*E55</f>
        <v>0</v>
      </c>
      <c r="Q33" s="1481">
        <v>480</v>
      </c>
      <c r="R33" s="1477">
        <f>SQRT(3)*R36*Q33*C55*POWER(10,-3)</f>
        <v>0</v>
      </c>
      <c r="S33" s="1478">
        <f>R33*E55</f>
        <v>0</v>
      </c>
      <c r="T33" s="1481">
        <v>480</v>
      </c>
      <c r="U33" s="1477">
        <f>SQRT(3)*U36*T33*O55*POWER(10,-3)</f>
        <v>0</v>
      </c>
      <c r="V33" s="1478">
        <f>U33*Q55</f>
        <v>0</v>
      </c>
      <c r="W33" s="1481">
        <v>480</v>
      </c>
      <c r="X33" s="1477">
        <f>SQRT(3)*X36*W33*O55*POWER(10,-3)</f>
        <v>0</v>
      </c>
      <c r="Y33" s="1479">
        <f>X33*Q55</f>
        <v>0</v>
      </c>
      <c r="Z33" s="1481">
        <v>480</v>
      </c>
      <c r="AA33" s="1477">
        <f>SQRT(3)*AA36*Z33*O55*POWER(10,-3)</f>
        <v>0</v>
      </c>
      <c r="AB33" s="1479">
        <f>AA33*Q55</f>
        <v>0</v>
      </c>
      <c r="AC33" s="1481">
        <v>480</v>
      </c>
      <c r="AD33" s="1477">
        <f>SQRT(3)*AD36*AC33*O55*POWER(10,-3)</f>
        <v>0</v>
      </c>
      <c r="AE33" s="1478">
        <f>AD33*Q55</f>
        <v>0</v>
      </c>
      <c r="AF33" s="1481">
        <v>480</v>
      </c>
      <c r="AG33" s="1477">
        <f>SQRT(3)*AG36*AF33*AA55*POWER(10,-3)</f>
        <v>0</v>
      </c>
      <c r="AH33" s="1478">
        <f>AG33*AC55</f>
        <v>0</v>
      </c>
      <c r="AI33" s="1481">
        <v>480</v>
      </c>
      <c r="AJ33" s="1477">
        <f>SQRT(3)*AJ36*AI33*AA55*POWER(10,-3)</f>
        <v>0</v>
      </c>
      <c r="AK33" s="1479">
        <f>AJ33*AC55</f>
        <v>0</v>
      </c>
      <c r="AL33" s="1481">
        <v>480</v>
      </c>
      <c r="AM33" s="1477">
        <f>SQRT(3)*AM36*AL33*AA55*POWER(10,-3)</f>
        <v>0</v>
      </c>
      <c r="AN33" s="1479">
        <f>AM33*AC55</f>
        <v>0</v>
      </c>
      <c r="AO33" s="1481">
        <v>480</v>
      </c>
      <c r="AP33" s="1477">
        <f>SQRT(3)*AP36*AO33*AA55*POWER(10,-3)</f>
        <v>0</v>
      </c>
      <c r="AQ33" s="1478">
        <f>AP33*AC55</f>
        <v>0</v>
      </c>
      <c r="AR33" s="1481">
        <v>480</v>
      </c>
      <c r="AS33" s="1477">
        <f>SQRT(3)*AS36*AR33*AM55*POWER(10,-3)</f>
        <v>0</v>
      </c>
      <c r="AT33" s="1478">
        <f>AS33*AO55</f>
        <v>0</v>
      </c>
      <c r="AU33" s="1481">
        <v>480</v>
      </c>
      <c r="AV33" s="1477">
        <f>SQRT(3)*AV36*AU33*AM55*POWER(10,-3)</f>
        <v>0</v>
      </c>
      <c r="AW33" s="1479">
        <f>AV33*AO55</f>
        <v>0</v>
      </c>
      <c r="AX33" s="1481">
        <v>480</v>
      </c>
      <c r="AY33" s="1477">
        <f>SQRT(3)*AY36*AX33*AM55*POWER(10,-3)</f>
        <v>0</v>
      </c>
      <c r="AZ33" s="1479">
        <f>AY33*AO55</f>
        <v>0</v>
      </c>
      <c r="BA33" s="1481">
        <v>480</v>
      </c>
      <c r="BB33" s="1477">
        <f>SQRT(3)*BB36*BA33*AM55*POWER(10,-3)</f>
        <v>0</v>
      </c>
      <c r="BC33" s="1478">
        <f>BB33*AO55</f>
        <v>0</v>
      </c>
      <c r="BD33" s="1481">
        <v>480</v>
      </c>
      <c r="BE33" s="1477">
        <f>SQRT(3)*BE36*BD33*AY55*POWER(10,-3)</f>
        <v>0</v>
      </c>
      <c r="BF33" s="1478">
        <f>BE33*BA55</f>
        <v>0</v>
      </c>
      <c r="BG33" s="1481">
        <v>480</v>
      </c>
      <c r="BH33" s="1477">
        <f>SQRT(3)*BH36*BG33*AY55*POWER(10,-3)</f>
        <v>0</v>
      </c>
      <c r="BI33" s="1479">
        <f>BH33*BA55</f>
        <v>0</v>
      </c>
      <c r="BJ33" s="1481">
        <v>480</v>
      </c>
      <c r="BK33" s="1477">
        <f>SQRT(3)*BK36*BJ33*AY55*POWER(10,-3)</f>
        <v>0</v>
      </c>
      <c r="BL33" s="1479">
        <f>BK33*BA55</f>
        <v>0</v>
      </c>
      <c r="BM33" s="1481">
        <v>480</v>
      </c>
      <c r="BN33" s="1477">
        <f>SQRT(3)*BN36*BM33*AY55*POWER(10,-3)</f>
        <v>0</v>
      </c>
      <c r="BO33" s="1478">
        <f>BN33*BA55</f>
        <v>0</v>
      </c>
      <c r="BP33" s="1481">
        <v>480</v>
      </c>
      <c r="BQ33" s="1477">
        <f>SQRT(3)*BQ36*BP33*BK55*POWER(10,-3)</f>
        <v>0</v>
      </c>
      <c r="BR33" s="1478">
        <f>BQ33*BM55</f>
        <v>0</v>
      </c>
      <c r="BS33" s="1481">
        <v>480</v>
      </c>
      <c r="BT33" s="1477">
        <f>SQRT(3)*BT36*BS33*BK55*POWER(10,-3)</f>
        <v>0</v>
      </c>
      <c r="BU33" s="1479">
        <f>BT33*BM55</f>
        <v>0</v>
      </c>
      <c r="BV33" s="1481">
        <v>480</v>
      </c>
      <c r="BW33" s="1477">
        <f>SQRT(3)*BW36*BV33*BK55*POWER(10,-3)</f>
        <v>0</v>
      </c>
      <c r="BX33" s="1479">
        <f>BW33*BM55</f>
        <v>0</v>
      </c>
      <c r="BY33" s="1481">
        <v>480</v>
      </c>
      <c r="BZ33" s="1477">
        <f>SQRT(3)*BZ36*BY33*BK55*POWER(10,-3)</f>
        <v>0</v>
      </c>
      <c r="CA33" s="1478">
        <f>BZ33*BM55</f>
        <v>0</v>
      </c>
    </row>
    <row r="34" spans="1:79" ht="13.5" hidden="1" thickBot="1" x14ac:dyDescent="0.25">
      <c r="A34" s="1403"/>
      <c r="B34" s="1404" t="s">
        <v>91</v>
      </c>
      <c r="C34" s="1482">
        <v>16</v>
      </c>
      <c r="D34" s="1369"/>
      <c r="E34" s="1399"/>
      <c r="F34" s="1469" t="s">
        <v>222</v>
      </c>
      <c r="G34" s="1483"/>
      <c r="H34" s="1484"/>
      <c r="I34" s="1463"/>
      <c r="J34" s="1470"/>
      <c r="K34" s="1484"/>
      <c r="L34" s="1463"/>
      <c r="M34" s="1470"/>
      <c r="N34" s="1484"/>
      <c r="O34" s="1463"/>
      <c r="P34" s="1470"/>
      <c r="Q34" s="1484"/>
      <c r="R34" s="1463"/>
      <c r="S34" s="1470"/>
      <c r="T34" s="1484"/>
      <c r="U34" s="1463"/>
      <c r="V34" s="1470"/>
      <c r="W34" s="1484"/>
      <c r="X34" s="1463"/>
      <c r="Y34" s="1470"/>
      <c r="Z34" s="1484"/>
      <c r="AA34" s="1463"/>
      <c r="AB34" s="1470"/>
      <c r="AC34" s="1484"/>
      <c r="AD34" s="1463"/>
      <c r="AE34" s="1470"/>
      <c r="AF34" s="1484"/>
      <c r="AG34" s="1463"/>
      <c r="AH34" s="1470"/>
      <c r="AI34" s="1484"/>
      <c r="AJ34" s="1463"/>
      <c r="AK34" s="1470"/>
      <c r="AL34" s="1484"/>
      <c r="AM34" s="1463"/>
      <c r="AN34" s="1470"/>
      <c r="AO34" s="1484"/>
      <c r="AP34" s="1463"/>
      <c r="AQ34" s="1470"/>
      <c r="AR34" s="1484"/>
      <c r="AS34" s="1463"/>
      <c r="AT34" s="1470"/>
      <c r="AU34" s="1484"/>
      <c r="AV34" s="1463"/>
      <c r="AW34" s="1470"/>
      <c r="AX34" s="1484"/>
      <c r="AY34" s="1463"/>
      <c r="AZ34" s="1470"/>
      <c r="BA34" s="1484"/>
      <c r="BB34" s="1463"/>
      <c r="BC34" s="1470"/>
      <c r="BD34" s="1484"/>
      <c r="BE34" s="1463"/>
      <c r="BF34" s="1470"/>
      <c r="BG34" s="1484"/>
      <c r="BH34" s="1463"/>
      <c r="BI34" s="1470"/>
      <c r="BJ34" s="1484"/>
      <c r="BK34" s="1463"/>
      <c r="BL34" s="1470"/>
      <c r="BM34" s="1484"/>
      <c r="BN34" s="1463"/>
      <c r="BO34" s="1470"/>
      <c r="BP34" s="1484"/>
      <c r="BQ34" s="1463"/>
      <c r="BR34" s="1470"/>
      <c r="BS34" s="1484"/>
      <c r="BT34" s="1463"/>
      <c r="BU34" s="1470"/>
      <c r="BV34" s="1484"/>
      <c r="BW34" s="1463"/>
      <c r="BX34" s="1470"/>
      <c r="BY34" s="1484"/>
      <c r="BZ34" s="1463"/>
      <c r="CA34" s="1470"/>
    </row>
    <row r="35" spans="1:79" ht="13.5" hidden="1" thickBot="1" x14ac:dyDescent="0.25">
      <c r="A35" s="1403"/>
      <c r="B35" s="1411"/>
      <c r="C35" s="1482"/>
      <c r="D35" s="1405" t="s">
        <v>28</v>
      </c>
      <c r="E35" s="1404"/>
      <c r="F35" s="1485" t="s">
        <v>369</v>
      </c>
      <c r="G35" s="1483"/>
      <c r="H35" s="1486"/>
      <c r="I35" s="1487">
        <v>37</v>
      </c>
      <c r="J35" s="1488"/>
      <c r="K35" s="1438"/>
      <c r="L35" s="1487">
        <v>37</v>
      </c>
      <c r="M35" s="1488"/>
      <c r="N35" s="1438"/>
      <c r="O35" s="1487">
        <v>37</v>
      </c>
      <c r="P35" s="1488"/>
      <c r="Q35" s="1438"/>
      <c r="R35" s="1487">
        <v>37</v>
      </c>
      <c r="S35" s="1488"/>
      <c r="T35" s="1486"/>
      <c r="U35" s="1487">
        <v>37</v>
      </c>
      <c r="V35" s="1488"/>
      <c r="W35" s="1438"/>
      <c r="X35" s="1487">
        <v>37</v>
      </c>
      <c r="Y35" s="1488"/>
      <c r="Z35" s="1438"/>
      <c r="AA35" s="1487">
        <v>37</v>
      </c>
      <c r="AB35" s="1488"/>
      <c r="AC35" s="1438"/>
      <c r="AD35" s="1487">
        <v>37</v>
      </c>
      <c r="AE35" s="1488"/>
      <c r="AF35" s="1486"/>
      <c r="AG35" s="1487">
        <v>37</v>
      </c>
      <c r="AH35" s="1488"/>
      <c r="AI35" s="1438"/>
      <c r="AJ35" s="1487">
        <v>37</v>
      </c>
      <c r="AK35" s="1488"/>
      <c r="AL35" s="1438"/>
      <c r="AM35" s="1487">
        <v>37</v>
      </c>
      <c r="AN35" s="1488"/>
      <c r="AO35" s="1438"/>
      <c r="AP35" s="1487">
        <v>37</v>
      </c>
      <c r="AQ35" s="1488"/>
      <c r="AR35" s="1486"/>
      <c r="AS35" s="1487">
        <v>37</v>
      </c>
      <c r="AT35" s="1488"/>
      <c r="AU35" s="1438"/>
      <c r="AV35" s="1487">
        <v>37</v>
      </c>
      <c r="AW35" s="1488"/>
      <c r="AX35" s="1438"/>
      <c r="AY35" s="1487">
        <v>37</v>
      </c>
      <c r="AZ35" s="1488"/>
      <c r="BA35" s="1438"/>
      <c r="BB35" s="1487">
        <v>37</v>
      </c>
      <c r="BC35" s="1488"/>
      <c r="BD35" s="1486"/>
      <c r="BE35" s="1487">
        <v>37</v>
      </c>
      <c r="BF35" s="1488"/>
      <c r="BG35" s="1438"/>
      <c r="BH35" s="1487">
        <v>37</v>
      </c>
      <c r="BI35" s="1488"/>
      <c r="BJ35" s="1438"/>
      <c r="BK35" s="1487">
        <v>37</v>
      </c>
      <c r="BL35" s="1488"/>
      <c r="BM35" s="1438"/>
      <c r="BN35" s="1487">
        <v>37</v>
      </c>
      <c r="BO35" s="1488"/>
      <c r="BP35" s="1486"/>
      <c r="BQ35" s="1487">
        <v>37</v>
      </c>
      <c r="BR35" s="1488"/>
      <c r="BS35" s="1438"/>
      <c r="BT35" s="1487">
        <v>37</v>
      </c>
      <c r="BU35" s="1488"/>
      <c r="BV35" s="1438"/>
      <c r="BW35" s="1487">
        <v>37</v>
      </c>
      <c r="BX35" s="1488"/>
      <c r="BY35" s="1438"/>
      <c r="BZ35" s="1487">
        <v>37</v>
      </c>
      <c r="CA35" s="1488"/>
    </row>
    <row r="36" spans="1:79" ht="13.5" hidden="1" thickBot="1" x14ac:dyDescent="0.25">
      <c r="A36" s="1403"/>
      <c r="B36" s="1416"/>
      <c r="C36" s="1482"/>
      <c r="D36" s="1444"/>
      <c r="E36" s="1445"/>
      <c r="F36" s="1475" t="s">
        <v>223</v>
      </c>
      <c r="G36" s="656"/>
      <c r="H36" s="1489"/>
      <c r="I36" s="1490">
        <v>10.5</v>
      </c>
      <c r="J36" s="1491"/>
      <c r="K36" s="1492"/>
      <c r="L36" s="1490">
        <v>10.5</v>
      </c>
      <c r="M36" s="1491"/>
      <c r="N36" s="1492"/>
      <c r="O36" s="1490">
        <v>10.5</v>
      </c>
      <c r="P36" s="1491"/>
      <c r="Q36" s="1492"/>
      <c r="R36" s="1490">
        <v>10.5</v>
      </c>
      <c r="S36" s="1491"/>
      <c r="T36" s="1489"/>
      <c r="U36" s="1490">
        <v>10.5</v>
      </c>
      <c r="V36" s="1491"/>
      <c r="W36" s="1492"/>
      <c r="X36" s="1490">
        <v>10.5</v>
      </c>
      <c r="Y36" s="1491"/>
      <c r="Z36" s="1492"/>
      <c r="AA36" s="1490">
        <v>10.5</v>
      </c>
      <c r="AB36" s="1491"/>
      <c r="AC36" s="1492"/>
      <c r="AD36" s="1490">
        <v>10.5</v>
      </c>
      <c r="AE36" s="1491"/>
      <c r="AF36" s="1489"/>
      <c r="AG36" s="1490">
        <v>10.5</v>
      </c>
      <c r="AH36" s="1491"/>
      <c r="AI36" s="1492"/>
      <c r="AJ36" s="1490">
        <v>10.5</v>
      </c>
      <c r="AK36" s="1491"/>
      <c r="AL36" s="1492"/>
      <c r="AM36" s="1490">
        <v>10.5</v>
      </c>
      <c r="AN36" s="1491"/>
      <c r="AO36" s="1492"/>
      <c r="AP36" s="1490">
        <v>10.5</v>
      </c>
      <c r="AQ36" s="1491"/>
      <c r="AR36" s="1489"/>
      <c r="AS36" s="1490">
        <v>10.5</v>
      </c>
      <c r="AT36" s="1491"/>
      <c r="AU36" s="1492"/>
      <c r="AV36" s="1490">
        <v>10.5</v>
      </c>
      <c r="AW36" s="1491"/>
      <c r="AX36" s="1492"/>
      <c r="AY36" s="1490">
        <v>10.5</v>
      </c>
      <c r="AZ36" s="1491"/>
      <c r="BA36" s="1492"/>
      <c r="BB36" s="1490">
        <v>10.5</v>
      </c>
      <c r="BC36" s="1491"/>
      <c r="BD36" s="1489"/>
      <c r="BE36" s="1490">
        <v>10.5</v>
      </c>
      <c r="BF36" s="1491"/>
      <c r="BG36" s="1492"/>
      <c r="BH36" s="1490">
        <v>10.5</v>
      </c>
      <c r="BI36" s="1491"/>
      <c r="BJ36" s="1492"/>
      <c r="BK36" s="1490">
        <v>10.5</v>
      </c>
      <c r="BL36" s="1491"/>
      <c r="BM36" s="1492"/>
      <c r="BN36" s="1490">
        <v>10.5</v>
      </c>
      <c r="BO36" s="1491"/>
      <c r="BP36" s="1489"/>
      <c r="BQ36" s="1490">
        <v>10.5</v>
      </c>
      <c r="BR36" s="1491"/>
      <c r="BS36" s="1492"/>
      <c r="BT36" s="1490">
        <v>10.5</v>
      </c>
      <c r="BU36" s="1491"/>
      <c r="BV36" s="1492"/>
      <c r="BW36" s="1490">
        <v>10.5</v>
      </c>
      <c r="BX36" s="1491"/>
      <c r="BY36" s="1492"/>
      <c r="BZ36" s="1490">
        <v>10.5</v>
      </c>
      <c r="CA36" s="1491"/>
    </row>
    <row r="37" spans="1:79" ht="13.5" hidden="1" thickBot="1" x14ac:dyDescent="0.25">
      <c r="A37" s="1403"/>
      <c r="B37" s="1404"/>
      <c r="C37" s="1474"/>
      <c r="D37" s="1493" t="s">
        <v>370</v>
      </c>
      <c r="E37" s="1398"/>
      <c r="F37" s="1398"/>
      <c r="G37" s="1398"/>
      <c r="H37" s="1369"/>
      <c r="I37" s="1398">
        <v>2</v>
      </c>
      <c r="J37" s="1399"/>
      <c r="K37" s="1494"/>
      <c r="L37" s="1398">
        <v>2</v>
      </c>
      <c r="M37" s="1399"/>
      <c r="N37" s="1494"/>
      <c r="O37" s="1398">
        <v>2</v>
      </c>
      <c r="P37" s="1399"/>
      <c r="Q37" s="1494"/>
      <c r="R37" s="1398">
        <v>2</v>
      </c>
      <c r="S37" s="1399"/>
      <c r="T37" s="1369"/>
      <c r="U37" s="1398">
        <v>2</v>
      </c>
      <c r="V37" s="1399"/>
      <c r="W37" s="1494"/>
      <c r="X37" s="1398">
        <v>2</v>
      </c>
      <c r="Y37" s="1399"/>
      <c r="Z37" s="1494"/>
      <c r="AA37" s="1398">
        <v>2</v>
      </c>
      <c r="AB37" s="1399"/>
      <c r="AC37" s="1494"/>
      <c r="AD37" s="1398">
        <v>2</v>
      </c>
      <c r="AE37" s="1399"/>
      <c r="AF37" s="1369"/>
      <c r="AG37" s="1398">
        <v>2</v>
      </c>
      <c r="AH37" s="1399"/>
      <c r="AI37" s="1494"/>
      <c r="AJ37" s="1398">
        <v>2</v>
      </c>
      <c r="AK37" s="1399"/>
      <c r="AL37" s="1494"/>
      <c r="AM37" s="1398">
        <v>2</v>
      </c>
      <c r="AN37" s="1399"/>
      <c r="AO37" s="1494"/>
      <c r="AP37" s="1398">
        <v>2</v>
      </c>
      <c r="AQ37" s="1399"/>
      <c r="AR37" s="1369"/>
      <c r="AS37" s="1398">
        <v>2</v>
      </c>
      <c r="AT37" s="1399"/>
      <c r="AU37" s="1494"/>
      <c r="AV37" s="1398">
        <v>2</v>
      </c>
      <c r="AW37" s="1399"/>
      <c r="AX37" s="1494"/>
      <c r="AY37" s="1398">
        <v>2</v>
      </c>
      <c r="AZ37" s="1399"/>
      <c r="BA37" s="1494"/>
      <c r="BB37" s="1398">
        <v>2</v>
      </c>
      <c r="BC37" s="1399"/>
      <c r="BD37" s="1369"/>
      <c r="BE37" s="1398">
        <v>2</v>
      </c>
      <c r="BF37" s="1399"/>
      <c r="BG37" s="1494"/>
      <c r="BH37" s="1398">
        <v>2</v>
      </c>
      <c r="BI37" s="1399"/>
      <c r="BJ37" s="1494"/>
      <c r="BK37" s="1398">
        <v>2</v>
      </c>
      <c r="BL37" s="1399"/>
      <c r="BM37" s="1494"/>
      <c r="BN37" s="1398">
        <v>2</v>
      </c>
      <c r="BO37" s="1399"/>
      <c r="BP37" s="1369"/>
      <c r="BQ37" s="1398">
        <v>2</v>
      </c>
      <c r="BR37" s="1399"/>
      <c r="BS37" s="1494"/>
      <c r="BT37" s="1398">
        <v>2</v>
      </c>
      <c r="BU37" s="1399"/>
      <c r="BV37" s="1494"/>
      <c r="BW37" s="1398">
        <v>2</v>
      </c>
      <c r="BX37" s="1399"/>
      <c r="BY37" s="1494"/>
      <c r="BZ37" s="1398">
        <v>2</v>
      </c>
      <c r="CA37" s="1399"/>
    </row>
    <row r="38" spans="1:79" ht="14.25" x14ac:dyDescent="0.2">
      <c r="A38" s="1369" t="s">
        <v>292</v>
      </c>
      <c r="B38" s="1399"/>
      <c r="C38" s="1468"/>
      <c r="D38" s="1369"/>
      <c r="E38" s="1399"/>
      <c r="F38" s="1369"/>
      <c r="G38" s="1398"/>
      <c r="H38" s="1495"/>
      <c r="I38" s="1496"/>
      <c r="J38" s="1048"/>
      <c r="K38" s="1497"/>
      <c r="L38" s="1496"/>
      <c r="M38" s="1498"/>
      <c r="N38" s="1495"/>
      <c r="O38" s="1499"/>
      <c r="P38" s="1498"/>
      <c r="Q38" s="1495"/>
      <c r="R38" s="1499"/>
      <c r="S38" s="1498"/>
      <c r="T38" s="1495"/>
      <c r="U38" s="1499"/>
      <c r="V38" s="1498"/>
      <c r="W38" s="1495"/>
      <c r="X38" s="1499"/>
      <c r="Y38" s="1500"/>
      <c r="Z38" s="1495"/>
      <c r="AA38" s="1499"/>
      <c r="AB38" s="1498"/>
      <c r="AC38" s="1495"/>
      <c r="AD38" s="1499"/>
      <c r="AE38" s="1498"/>
      <c r="AF38" s="1495"/>
      <c r="AG38" s="1499"/>
      <c r="AH38" s="1498"/>
      <c r="AI38" s="1495"/>
      <c r="AJ38" s="1499"/>
      <c r="AK38" s="1498"/>
      <c r="AL38" s="1495"/>
      <c r="AM38" s="1499"/>
      <c r="AN38" s="1498"/>
      <c r="AO38" s="1495"/>
      <c r="AP38" s="1499"/>
      <c r="AQ38" s="1498"/>
      <c r="AR38" s="1495"/>
      <c r="AS38" s="1499"/>
      <c r="AT38" s="1498"/>
      <c r="AU38" s="1495"/>
      <c r="AV38" s="1499"/>
      <c r="AW38" s="1498"/>
      <c r="AX38" s="1495"/>
      <c r="AY38" s="1499"/>
      <c r="AZ38" s="1498"/>
      <c r="BA38" s="1495"/>
      <c r="BB38" s="1499"/>
      <c r="BC38" s="1498"/>
      <c r="BD38" s="1495"/>
      <c r="BE38" s="1499"/>
      <c r="BF38" s="1498"/>
      <c r="BG38" s="1495"/>
      <c r="BH38" s="1499"/>
      <c r="BI38" s="1498"/>
      <c r="BJ38" s="1495"/>
      <c r="BK38" s="1499"/>
      <c r="BL38" s="1498"/>
      <c r="BM38" s="1495"/>
      <c r="BN38" s="1499"/>
      <c r="BO38" s="1498"/>
      <c r="BP38" s="1495"/>
      <c r="BQ38" s="1499"/>
      <c r="BR38" s="1498"/>
      <c r="BS38" s="1495"/>
      <c r="BT38" s="1499"/>
      <c r="BU38" s="1498"/>
      <c r="BV38" s="1495"/>
      <c r="BW38" s="1499"/>
      <c r="BX38" s="1498"/>
      <c r="BY38" s="1495"/>
      <c r="BZ38" s="1499"/>
      <c r="CA38" s="1498"/>
    </row>
    <row r="39" spans="1:79" ht="14.25" x14ac:dyDescent="0.2">
      <c r="A39" s="1405"/>
      <c r="B39" s="1404"/>
      <c r="C39" s="1474"/>
      <c r="D39" s="1405" t="s">
        <v>24</v>
      </c>
      <c r="E39" s="1404"/>
      <c r="F39" s="770" t="s">
        <v>371</v>
      </c>
      <c r="G39" s="656"/>
      <c r="H39" s="1503">
        <v>5</v>
      </c>
      <c r="I39" s="1504">
        <v>1.26</v>
      </c>
      <c r="J39" s="1505"/>
      <c r="K39" s="1506">
        <v>5</v>
      </c>
      <c r="L39" s="1504">
        <v>1.08</v>
      </c>
      <c r="M39" s="1507"/>
      <c r="N39" s="1503">
        <v>5</v>
      </c>
      <c r="O39" s="1508">
        <v>1.38</v>
      </c>
      <c r="P39" s="1509"/>
      <c r="Q39" s="1503">
        <v>10</v>
      </c>
      <c r="R39" s="1508">
        <v>1.2</v>
      </c>
      <c r="S39" s="1509"/>
      <c r="T39" s="1503">
        <v>10</v>
      </c>
      <c r="U39" s="1508">
        <v>1.1399999999999999</v>
      </c>
      <c r="V39" s="1509"/>
      <c r="W39" s="1503">
        <v>10</v>
      </c>
      <c r="X39" s="1508">
        <v>1.02</v>
      </c>
      <c r="Y39" s="1510"/>
      <c r="Z39" s="1503">
        <v>10</v>
      </c>
      <c r="AA39" s="1508">
        <v>1.26</v>
      </c>
      <c r="AB39" s="1509"/>
      <c r="AC39" s="1503">
        <v>5</v>
      </c>
      <c r="AD39" s="1508">
        <v>1.1399999999999999</v>
      </c>
      <c r="AE39" s="1509"/>
      <c r="AF39" s="1503">
        <v>5</v>
      </c>
      <c r="AG39" s="1508">
        <v>1.32</v>
      </c>
      <c r="AH39" s="1509"/>
      <c r="AI39" s="1503">
        <v>5</v>
      </c>
      <c r="AJ39" s="1508">
        <v>1.92</v>
      </c>
      <c r="AK39" s="1509"/>
      <c r="AL39" s="1503">
        <v>5</v>
      </c>
      <c r="AM39" s="1508">
        <v>0.54</v>
      </c>
      <c r="AN39" s="1509"/>
      <c r="AO39" s="1503">
        <v>5</v>
      </c>
      <c r="AP39" s="1508">
        <v>0.84</v>
      </c>
      <c r="AQ39" s="1509"/>
      <c r="AR39" s="1503">
        <v>5</v>
      </c>
      <c r="AS39" s="1508">
        <v>1.02</v>
      </c>
      <c r="AT39" s="1509"/>
      <c r="AU39" s="1503">
        <v>5</v>
      </c>
      <c r="AV39" s="1508">
        <v>0.36</v>
      </c>
      <c r="AW39" s="1509"/>
      <c r="AX39" s="1503">
        <v>5</v>
      </c>
      <c r="AY39" s="1508">
        <v>2.46</v>
      </c>
      <c r="AZ39" s="1507"/>
      <c r="BA39" s="1503">
        <v>5</v>
      </c>
      <c r="BB39" s="1508">
        <v>1.08</v>
      </c>
      <c r="BC39" s="1509"/>
      <c r="BD39" s="1503">
        <v>5</v>
      </c>
      <c r="BE39" s="1508">
        <v>0.96</v>
      </c>
      <c r="BF39" s="1509"/>
      <c r="BG39" s="1503">
        <v>5</v>
      </c>
      <c r="BH39" s="1508">
        <v>1.38</v>
      </c>
      <c r="BI39" s="1509"/>
      <c r="BJ39" s="1503">
        <v>5</v>
      </c>
      <c r="BK39" s="1508">
        <v>0.24</v>
      </c>
      <c r="BL39" s="1509"/>
      <c r="BM39" s="1503">
        <v>5</v>
      </c>
      <c r="BN39" s="1508">
        <v>1.98</v>
      </c>
      <c r="BO39" s="1509"/>
      <c r="BP39" s="1503">
        <v>5</v>
      </c>
      <c r="BQ39" s="1508">
        <v>1.32</v>
      </c>
      <c r="BR39" s="1509"/>
      <c r="BS39" s="1503">
        <v>5</v>
      </c>
      <c r="BT39" s="1508">
        <v>0.6</v>
      </c>
      <c r="BU39" s="1509"/>
      <c r="BV39" s="1503">
        <v>5</v>
      </c>
      <c r="BW39" s="1508">
        <v>1.02</v>
      </c>
      <c r="BX39" s="1509"/>
      <c r="BY39" s="1503">
        <v>5</v>
      </c>
      <c r="BZ39" s="1508">
        <v>0.78</v>
      </c>
      <c r="CA39" s="1509">
        <v>0</v>
      </c>
    </row>
    <row r="40" spans="1:79" ht="14.25" x14ac:dyDescent="0.2">
      <c r="A40" s="1405"/>
      <c r="B40" s="1404"/>
      <c r="C40" s="1474"/>
      <c r="D40" s="1513"/>
      <c r="E40" s="1514"/>
      <c r="F40" s="773"/>
      <c r="G40" s="1483"/>
      <c r="H40" s="1503"/>
      <c r="I40" s="1504"/>
      <c r="J40" s="1505"/>
      <c r="K40" s="1506"/>
      <c r="L40" s="1504"/>
      <c r="M40" s="1507"/>
      <c r="N40" s="1503"/>
      <c r="O40" s="1508"/>
      <c r="P40" s="1507"/>
      <c r="Q40" s="1503"/>
      <c r="R40" s="1508"/>
      <c r="S40" s="1507"/>
      <c r="T40" s="1503"/>
      <c r="U40" s="1508"/>
      <c r="V40" s="1507"/>
      <c r="W40" s="1503"/>
      <c r="X40" s="1508"/>
      <c r="Y40" s="1515"/>
      <c r="Z40" s="1503"/>
      <c r="AA40" s="1508"/>
      <c r="AB40" s="1507"/>
      <c r="AC40" s="1503"/>
      <c r="AD40" s="1508"/>
      <c r="AE40" s="1507"/>
      <c r="AF40" s="1503"/>
      <c r="AG40" s="1508"/>
      <c r="AH40" s="1507"/>
      <c r="AI40" s="1503"/>
      <c r="AJ40" s="1508"/>
      <c r="AK40" s="1507"/>
      <c r="AL40" s="1503"/>
      <c r="AM40" s="1508"/>
      <c r="AN40" s="1507"/>
      <c r="AO40" s="1503"/>
      <c r="AP40" s="1508"/>
      <c r="AQ40" s="1507"/>
      <c r="AR40" s="1503"/>
      <c r="AS40" s="1508"/>
      <c r="AT40" s="1507"/>
      <c r="AU40" s="1503"/>
      <c r="AV40" s="1508"/>
      <c r="AW40" s="1507"/>
      <c r="AX40" s="1503"/>
      <c r="AY40" s="1508"/>
      <c r="AZ40" s="1507"/>
      <c r="BA40" s="1503"/>
      <c r="BB40" s="1508"/>
      <c r="BC40" s="1507"/>
      <c r="BD40" s="1503"/>
      <c r="BE40" s="1508"/>
      <c r="BF40" s="1507"/>
      <c r="BG40" s="1503"/>
      <c r="BH40" s="1508"/>
      <c r="BI40" s="1507"/>
      <c r="BJ40" s="1503"/>
      <c r="BK40" s="1508"/>
      <c r="BL40" s="1507"/>
      <c r="BM40" s="1503"/>
      <c r="BN40" s="1508"/>
      <c r="BO40" s="1507"/>
      <c r="BP40" s="1503"/>
      <c r="BQ40" s="1508"/>
      <c r="BR40" s="1507"/>
      <c r="BS40" s="1503"/>
      <c r="BT40" s="1508"/>
      <c r="BU40" s="1507"/>
      <c r="BV40" s="1503"/>
      <c r="BW40" s="1508"/>
      <c r="BX40" s="1507"/>
      <c r="BY40" s="1503"/>
      <c r="BZ40" s="1508"/>
      <c r="CA40" s="1507"/>
    </row>
    <row r="41" spans="1:79" x14ac:dyDescent="0.2">
      <c r="A41" s="1405"/>
      <c r="B41" s="1404" t="s">
        <v>188</v>
      </c>
      <c r="C41" s="1482">
        <v>0.16</v>
      </c>
      <c r="D41" s="1405"/>
      <c r="E41" s="1404"/>
      <c r="F41" s="770"/>
      <c r="G41" s="656"/>
      <c r="H41" s="1517"/>
      <c r="I41" s="1518"/>
      <c r="J41" s="1518"/>
      <c r="K41" s="1518"/>
      <c r="L41" s="1518"/>
      <c r="M41" s="1518"/>
      <c r="N41" s="1518"/>
      <c r="O41" s="1518"/>
      <c r="P41" s="1518"/>
      <c r="Q41" s="1518"/>
      <c r="R41" s="1518"/>
      <c r="S41" s="1518"/>
      <c r="T41" s="1518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8"/>
      <c r="AH41" s="1518"/>
      <c r="AI41" s="1518"/>
      <c r="AJ41" s="1518"/>
      <c r="AK41" s="1518"/>
      <c r="AL41" s="1518"/>
      <c r="AM41" s="1518"/>
      <c r="AN41" s="1518"/>
      <c r="AO41" s="1518"/>
      <c r="AP41" s="1518"/>
      <c r="AQ41" s="1518"/>
      <c r="AR41" s="1518"/>
      <c r="AS41" s="1518"/>
      <c r="AT41" s="1518"/>
      <c r="AU41" s="1518"/>
      <c r="AV41" s="1518"/>
      <c r="AW41" s="1518"/>
      <c r="AX41" s="1518"/>
      <c r="AY41" s="1518"/>
      <c r="AZ41" s="1518"/>
      <c r="BA41" s="1518"/>
      <c r="BB41" s="1518"/>
      <c r="BC41" s="1518"/>
      <c r="BD41" s="1518"/>
      <c r="BE41" s="1518"/>
      <c r="BF41" s="1518"/>
      <c r="BG41" s="1518"/>
      <c r="BH41" s="1518"/>
      <c r="BI41" s="1518"/>
      <c r="BJ41" s="1518"/>
      <c r="BK41" s="1518"/>
      <c r="BL41" s="1518"/>
      <c r="BM41" s="1518"/>
      <c r="BN41" s="1518"/>
      <c r="BO41" s="1518"/>
      <c r="BP41" s="1518"/>
      <c r="BQ41" s="1518"/>
      <c r="BR41" s="1518"/>
      <c r="BS41" s="1518"/>
      <c r="BT41" s="1518"/>
      <c r="BU41" s="1518"/>
      <c r="BV41" s="1518"/>
      <c r="BW41" s="1518"/>
      <c r="BX41" s="1518"/>
      <c r="BY41" s="1518"/>
      <c r="BZ41" s="1518"/>
      <c r="CA41" s="1518"/>
    </row>
    <row r="42" spans="1:79" ht="14.25" x14ac:dyDescent="0.2">
      <c r="A42" s="1405"/>
      <c r="B42" s="1404"/>
      <c r="C42" s="1474"/>
      <c r="D42" s="1405" t="s">
        <v>28</v>
      </c>
      <c r="E42" s="1404"/>
      <c r="F42" s="1405" t="s">
        <v>371</v>
      </c>
      <c r="G42" s="656"/>
      <c r="H42" s="1503">
        <v>396</v>
      </c>
      <c r="I42" s="1705"/>
      <c r="J42" s="1724"/>
      <c r="K42" s="1506">
        <v>398</v>
      </c>
      <c r="L42" s="1705"/>
      <c r="M42" s="1725"/>
      <c r="N42" s="1503"/>
      <c r="O42" s="1707"/>
      <c r="P42" s="1725"/>
      <c r="Q42" s="1503">
        <v>399</v>
      </c>
      <c r="R42" s="1707"/>
      <c r="S42" s="1725"/>
      <c r="T42" s="1503">
        <v>399</v>
      </c>
      <c r="U42" s="1707"/>
      <c r="V42" s="1725"/>
      <c r="W42" s="1503">
        <v>398</v>
      </c>
      <c r="X42" s="1707"/>
      <c r="Y42" s="1726"/>
      <c r="Z42" s="1503">
        <v>392</v>
      </c>
      <c r="AA42" s="1707"/>
      <c r="AB42" s="1725"/>
      <c r="AC42" s="1503">
        <v>395</v>
      </c>
      <c r="AD42" s="1707"/>
      <c r="AE42" s="1725"/>
      <c r="AF42" s="1503">
        <v>393</v>
      </c>
      <c r="AG42" s="1707"/>
      <c r="AH42" s="1725"/>
      <c r="AI42" s="1503">
        <v>394</v>
      </c>
      <c r="AJ42" s="1707"/>
      <c r="AK42" s="1725"/>
      <c r="AL42" s="1503">
        <v>397</v>
      </c>
      <c r="AM42" s="1707"/>
      <c r="AN42" s="1725"/>
      <c r="AO42" s="1503">
        <v>396</v>
      </c>
      <c r="AP42" s="1707"/>
      <c r="AQ42" s="1725"/>
      <c r="AR42" s="1503">
        <v>396</v>
      </c>
      <c r="AS42" s="1707"/>
      <c r="AT42" s="1725"/>
      <c r="AU42" s="1503">
        <v>395</v>
      </c>
      <c r="AV42" s="1707"/>
      <c r="AW42" s="1725"/>
      <c r="AX42" s="1503">
        <v>395</v>
      </c>
      <c r="AY42" s="1707"/>
      <c r="AZ42" s="1725"/>
      <c r="BA42" s="1503">
        <v>396</v>
      </c>
      <c r="BB42" s="1707"/>
      <c r="BC42" s="1725"/>
      <c r="BD42" s="1503">
        <v>395</v>
      </c>
      <c r="BE42" s="1707"/>
      <c r="BF42" s="1725"/>
      <c r="BG42" s="1503">
        <v>396</v>
      </c>
      <c r="BH42" s="1707"/>
      <c r="BI42" s="1725"/>
      <c r="BJ42" s="1503">
        <v>396</v>
      </c>
      <c r="BK42" s="1707"/>
      <c r="BL42" s="1725"/>
      <c r="BM42" s="1503">
        <v>397</v>
      </c>
      <c r="BN42" s="1707"/>
      <c r="BO42" s="1725"/>
      <c r="BP42" s="1503">
        <v>398</v>
      </c>
      <c r="BQ42" s="1707"/>
      <c r="BR42" s="1725"/>
      <c r="BS42" s="1503">
        <v>397</v>
      </c>
      <c r="BT42" s="1707"/>
      <c r="BU42" s="1725"/>
      <c r="BV42" s="1503">
        <v>400</v>
      </c>
      <c r="BW42" s="1707"/>
      <c r="BX42" s="1725"/>
      <c r="BY42" s="1503">
        <v>404</v>
      </c>
      <c r="BZ42" s="1707"/>
      <c r="CA42" s="1507"/>
    </row>
    <row r="43" spans="1:79" ht="15" thickBot="1" x14ac:dyDescent="0.25">
      <c r="A43" s="1444"/>
      <c r="B43" s="1445"/>
      <c r="C43" s="1523"/>
      <c r="D43" s="1444"/>
      <c r="E43" s="1445"/>
      <c r="F43" s="1444"/>
      <c r="G43" s="1390"/>
      <c r="H43" s="1524"/>
      <c r="I43" s="1525"/>
      <c r="J43" s="1526"/>
      <c r="K43" s="1527"/>
      <c r="L43" s="1525"/>
      <c r="M43" s="1528"/>
      <c r="N43" s="1524"/>
      <c r="O43" s="1529"/>
      <c r="P43" s="1528"/>
      <c r="Q43" s="1524"/>
      <c r="R43" s="1529"/>
      <c r="S43" s="1528"/>
      <c r="T43" s="1524"/>
      <c r="U43" s="1529"/>
      <c r="V43" s="1528"/>
      <c r="W43" s="1524"/>
      <c r="X43" s="1529"/>
      <c r="Y43" s="1530"/>
      <c r="Z43" s="1524"/>
      <c r="AA43" s="1529"/>
      <c r="AB43" s="1528"/>
      <c r="AC43" s="1524"/>
      <c r="AD43" s="1529"/>
      <c r="AE43" s="1528"/>
      <c r="AF43" s="1524"/>
      <c r="AG43" s="1529"/>
      <c r="AH43" s="1528"/>
      <c r="AI43" s="1524"/>
      <c r="AJ43" s="1529"/>
      <c r="AK43" s="1528"/>
      <c r="AL43" s="1524"/>
      <c r="AM43" s="1529"/>
      <c r="AN43" s="1528"/>
      <c r="AO43" s="1524"/>
      <c r="AP43" s="1529"/>
      <c r="AQ43" s="1528"/>
      <c r="AR43" s="1524"/>
      <c r="AS43" s="1529"/>
      <c r="AT43" s="1528"/>
      <c r="AU43" s="1524"/>
      <c r="AV43" s="1529"/>
      <c r="AW43" s="1528"/>
      <c r="AX43" s="1524"/>
      <c r="AY43" s="1529"/>
      <c r="AZ43" s="1528"/>
      <c r="BA43" s="1524"/>
      <c r="BB43" s="1529"/>
      <c r="BC43" s="1528"/>
      <c r="BD43" s="1524"/>
      <c r="BE43" s="1529"/>
      <c r="BF43" s="1528"/>
      <c r="BG43" s="1524"/>
      <c r="BH43" s="1529"/>
      <c r="BI43" s="1528"/>
      <c r="BJ43" s="1524"/>
      <c r="BK43" s="1529"/>
      <c r="BL43" s="1528"/>
      <c r="BM43" s="1524"/>
      <c r="BN43" s="1529"/>
      <c r="BO43" s="1528"/>
      <c r="BP43" s="1524"/>
      <c r="BQ43" s="1529"/>
      <c r="BR43" s="1528"/>
      <c r="BS43" s="1524"/>
      <c r="BT43" s="1529"/>
      <c r="BU43" s="1528"/>
      <c r="BV43" s="1524"/>
      <c r="BW43" s="1529"/>
      <c r="BX43" s="1528"/>
      <c r="BY43" s="1524"/>
      <c r="BZ43" s="1529"/>
      <c r="CA43" s="1528"/>
    </row>
    <row r="44" spans="1:79" ht="14.25" x14ac:dyDescent="0.2">
      <c r="A44" s="1369" t="s">
        <v>292</v>
      </c>
      <c r="B44" s="1399"/>
      <c r="C44" s="1468"/>
      <c r="D44" s="1369"/>
      <c r="E44" s="1399"/>
      <c r="F44" s="1369"/>
      <c r="G44" s="1398"/>
      <c r="H44" s="1533"/>
      <c r="I44" s="1534"/>
      <c r="J44" s="1535"/>
      <c r="K44" s="1536"/>
      <c r="L44" s="1534"/>
      <c r="M44" s="1537"/>
      <c r="N44" s="1533"/>
      <c r="O44" s="1538"/>
      <c r="P44" s="1537"/>
      <c r="Q44" s="1533"/>
      <c r="R44" s="1538"/>
      <c r="S44" s="1537"/>
      <c r="T44" s="1533"/>
      <c r="U44" s="1538"/>
      <c r="V44" s="1537"/>
      <c r="W44" s="1533"/>
      <c r="X44" s="1538"/>
      <c r="Y44" s="1539"/>
      <c r="Z44" s="1533"/>
      <c r="AA44" s="1538"/>
      <c r="AB44" s="1537"/>
      <c r="AC44" s="1533"/>
      <c r="AD44" s="1538"/>
      <c r="AE44" s="1537"/>
      <c r="AF44" s="1533"/>
      <c r="AG44" s="1538"/>
      <c r="AH44" s="1537"/>
      <c r="AI44" s="1533"/>
      <c r="AJ44" s="1538"/>
      <c r="AK44" s="1537"/>
      <c r="AL44" s="1533"/>
      <c r="AM44" s="1538"/>
      <c r="AN44" s="1537"/>
      <c r="AO44" s="1533"/>
      <c r="AP44" s="1538"/>
      <c r="AQ44" s="1537"/>
      <c r="AR44" s="1533"/>
      <c r="AS44" s="1538"/>
      <c r="AT44" s="1537"/>
      <c r="AU44" s="1533"/>
      <c r="AV44" s="1538"/>
      <c r="AW44" s="1537"/>
      <c r="AX44" s="1533"/>
      <c r="AY44" s="1538"/>
      <c r="AZ44" s="1537"/>
      <c r="BA44" s="1533"/>
      <c r="BB44" s="1538"/>
      <c r="BC44" s="1537"/>
      <c r="BD44" s="1533"/>
      <c r="BE44" s="1538"/>
      <c r="BF44" s="1537"/>
      <c r="BG44" s="1533"/>
      <c r="BH44" s="1538"/>
      <c r="BI44" s="1537"/>
      <c r="BJ44" s="1533"/>
      <c r="BK44" s="1538"/>
      <c r="BL44" s="1537"/>
      <c r="BM44" s="1533"/>
      <c r="BN44" s="1538"/>
      <c r="BO44" s="1537"/>
      <c r="BP44" s="1533"/>
      <c r="BQ44" s="1538"/>
      <c r="BR44" s="1537"/>
      <c r="BS44" s="1533"/>
      <c r="BT44" s="1538"/>
      <c r="BU44" s="1537"/>
      <c r="BV44" s="1533"/>
      <c r="BW44" s="1538"/>
      <c r="BX44" s="1537"/>
      <c r="BY44" s="1533"/>
      <c r="BZ44" s="1538"/>
      <c r="CA44" s="1537"/>
    </row>
    <row r="45" spans="1:79" ht="14.25" x14ac:dyDescent="0.2">
      <c r="A45" s="1405"/>
      <c r="B45" s="1404"/>
      <c r="C45" s="1474"/>
      <c r="D45" s="1405" t="s">
        <v>24</v>
      </c>
      <c r="E45" s="1404"/>
      <c r="F45" s="770" t="s">
        <v>371</v>
      </c>
      <c r="G45" s="656"/>
      <c r="H45" s="1503">
        <v>1</v>
      </c>
      <c r="I45" s="1504">
        <v>1.7999999999999999E-2</v>
      </c>
      <c r="J45" s="1505"/>
      <c r="K45" s="1506">
        <v>1</v>
      </c>
      <c r="L45" s="1504">
        <v>1.4999999999999999E-2</v>
      </c>
      <c r="M45" s="1507"/>
      <c r="N45" s="1503">
        <v>1</v>
      </c>
      <c r="O45" s="1508">
        <v>0.02</v>
      </c>
      <c r="P45" s="1507"/>
      <c r="Q45" s="1503">
        <v>1</v>
      </c>
      <c r="R45" s="1508">
        <v>1.9E-2</v>
      </c>
      <c r="S45" s="1507"/>
      <c r="T45" s="1503">
        <v>1</v>
      </c>
      <c r="U45" s="1508">
        <v>1.9E-2</v>
      </c>
      <c r="V45" s="1507"/>
      <c r="W45" s="1503">
        <v>1</v>
      </c>
      <c r="X45" s="1508">
        <v>1.4999999999999999E-2</v>
      </c>
      <c r="Y45" s="1515"/>
      <c r="Z45" s="1503">
        <v>1</v>
      </c>
      <c r="AA45" s="1508">
        <v>1.9E-2</v>
      </c>
      <c r="AB45" s="1507"/>
      <c r="AC45" s="1503">
        <v>1</v>
      </c>
      <c r="AD45" s="1508">
        <v>1.6E-2</v>
      </c>
      <c r="AE45" s="1507"/>
      <c r="AF45" s="1503">
        <v>1</v>
      </c>
      <c r="AG45" s="1508">
        <v>1.9E-2</v>
      </c>
      <c r="AH45" s="1507"/>
      <c r="AI45" s="1503">
        <v>1</v>
      </c>
      <c r="AJ45" s="1508">
        <v>1.6E-2</v>
      </c>
      <c r="AK45" s="1507"/>
      <c r="AL45" s="1503">
        <v>5</v>
      </c>
      <c r="AM45" s="1508">
        <v>0.02</v>
      </c>
      <c r="AN45" s="1507"/>
      <c r="AO45" s="1503">
        <v>5</v>
      </c>
      <c r="AP45" s="1508">
        <v>1.4999999999999999E-2</v>
      </c>
      <c r="AQ45" s="1507"/>
      <c r="AR45" s="1503">
        <v>5</v>
      </c>
      <c r="AS45" s="1508">
        <v>0.01</v>
      </c>
      <c r="AT45" s="1507"/>
      <c r="AU45" s="1503">
        <v>5</v>
      </c>
      <c r="AV45" s="1508">
        <v>0.01</v>
      </c>
      <c r="AW45" s="1507"/>
      <c r="AX45" s="1503">
        <v>5</v>
      </c>
      <c r="AY45" s="1508">
        <v>2.8000000000000001E-2</v>
      </c>
      <c r="AZ45" s="1507"/>
      <c r="BA45" s="1503">
        <v>5</v>
      </c>
      <c r="BB45" s="1508">
        <v>1.4999999999999999E-2</v>
      </c>
      <c r="BC45" s="1507"/>
      <c r="BD45" s="1503">
        <v>5</v>
      </c>
      <c r="BE45" s="1508">
        <v>2.3E-2</v>
      </c>
      <c r="BF45" s="1507"/>
      <c r="BG45" s="1503">
        <v>5</v>
      </c>
      <c r="BH45" s="1508">
        <v>1.2E-2</v>
      </c>
      <c r="BI45" s="1507"/>
      <c r="BJ45" s="1503">
        <v>5</v>
      </c>
      <c r="BK45" s="1508">
        <v>2.5999999999999999E-2</v>
      </c>
      <c r="BL45" s="1507"/>
      <c r="BM45" s="1503">
        <v>5</v>
      </c>
      <c r="BN45" s="1508">
        <v>1.2E-2</v>
      </c>
      <c r="BO45" s="1507"/>
      <c r="BP45" s="1503">
        <v>5</v>
      </c>
      <c r="BQ45" s="1508">
        <v>2.3E-2</v>
      </c>
      <c r="BR45" s="1507"/>
      <c r="BS45" s="1503">
        <v>5</v>
      </c>
      <c r="BT45" s="1508">
        <v>0.01</v>
      </c>
      <c r="BU45" s="1507"/>
      <c r="BV45" s="1503">
        <v>5</v>
      </c>
      <c r="BW45" s="1508">
        <v>1.7000000000000001E-2</v>
      </c>
      <c r="BX45" s="1507"/>
      <c r="BY45" s="1503">
        <v>5</v>
      </c>
      <c r="BZ45" s="1508">
        <v>1.2999999999999999E-2</v>
      </c>
      <c r="CA45" s="1507"/>
    </row>
    <row r="46" spans="1:79" x14ac:dyDescent="0.2">
      <c r="A46" s="1405"/>
      <c r="B46" s="1404"/>
      <c r="C46" s="1474"/>
      <c r="D46" s="1513"/>
      <c r="E46" s="1514"/>
      <c r="F46" s="773"/>
      <c r="G46" s="1483"/>
      <c r="H46" s="150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3"/>
      <c r="AB46" s="1423"/>
      <c r="AC46" s="1423"/>
      <c r="AD46" s="1423"/>
      <c r="AE46" s="1423"/>
      <c r="AF46" s="1423"/>
      <c r="AG46" s="1423"/>
      <c r="AH46" s="1423"/>
      <c r="AI46" s="1423"/>
      <c r="AJ46" s="1423"/>
      <c r="AK46" s="1423"/>
      <c r="AL46" s="1423"/>
      <c r="AM46" s="1423"/>
      <c r="AN46" s="1423"/>
      <c r="AO46" s="1423"/>
      <c r="AP46" s="1423"/>
      <c r="AQ46" s="1423"/>
      <c r="AR46" s="1423"/>
      <c r="AS46" s="1423"/>
      <c r="AT46" s="1423"/>
      <c r="AU46" s="1423"/>
      <c r="AV46" s="1423"/>
      <c r="AW46" s="1423"/>
      <c r="AX46" s="1423"/>
      <c r="AY46" s="1423"/>
      <c r="AZ46" s="1423"/>
      <c r="BA46" s="1423"/>
      <c r="BB46" s="1423"/>
      <c r="BC46" s="1423"/>
      <c r="BD46" s="1423"/>
      <c r="BE46" s="1423"/>
      <c r="BF46" s="1423"/>
      <c r="BG46" s="1423"/>
      <c r="BH46" s="1423"/>
      <c r="BI46" s="1423"/>
      <c r="BJ46" s="1423"/>
      <c r="BK46" s="1423"/>
      <c r="BL46" s="1423"/>
      <c r="BM46" s="1423"/>
      <c r="BN46" s="1423"/>
      <c r="BO46" s="1423"/>
      <c r="BP46" s="1423"/>
      <c r="BQ46" s="1423"/>
      <c r="BR46" s="1423"/>
      <c r="BS46" s="1423"/>
      <c r="BT46" s="1423"/>
      <c r="BU46" s="1423"/>
      <c r="BV46" s="1423"/>
      <c r="BW46" s="1423"/>
      <c r="BX46" s="1423"/>
      <c r="BY46" s="1423"/>
      <c r="BZ46" s="1423"/>
      <c r="CA46" s="1518"/>
    </row>
    <row r="47" spans="1:79" ht="14.25" x14ac:dyDescent="0.2">
      <c r="A47" s="1405"/>
      <c r="B47" s="1404" t="s">
        <v>189</v>
      </c>
      <c r="C47" s="1482">
        <v>0.16</v>
      </c>
      <c r="D47" s="1405"/>
      <c r="E47" s="1404"/>
      <c r="F47" s="770"/>
      <c r="G47" s="656"/>
      <c r="H47" s="1503"/>
      <c r="I47" s="1504"/>
      <c r="J47" s="1505"/>
      <c r="K47" s="1506"/>
      <c r="L47" s="1504"/>
      <c r="M47" s="1507"/>
      <c r="N47" s="1503"/>
      <c r="O47" s="1508"/>
      <c r="P47" s="1507"/>
      <c r="Q47" s="1503"/>
      <c r="R47" s="1508"/>
      <c r="S47" s="1507"/>
      <c r="T47" s="1503"/>
      <c r="U47" s="1508"/>
      <c r="V47" s="1507"/>
      <c r="W47" s="1503"/>
      <c r="X47" s="1508"/>
      <c r="Y47" s="1515"/>
      <c r="Z47" s="1503"/>
      <c r="AA47" s="1508"/>
      <c r="AB47" s="1507"/>
      <c r="AC47" s="1503"/>
      <c r="AD47" s="1508"/>
      <c r="AE47" s="1507"/>
      <c r="AF47" s="1503"/>
      <c r="AG47" s="1508"/>
      <c r="AH47" s="1507"/>
      <c r="AI47" s="1503"/>
      <c r="AJ47" s="1508"/>
      <c r="AK47" s="1507"/>
      <c r="AL47" s="1503"/>
      <c r="AM47" s="1508"/>
      <c r="AN47" s="1507"/>
      <c r="AO47" s="1503"/>
      <c r="AP47" s="1508"/>
      <c r="AQ47" s="1507"/>
      <c r="AR47" s="1503"/>
      <c r="AS47" s="1508"/>
      <c r="AT47" s="1507"/>
      <c r="AU47" s="1503"/>
      <c r="AV47" s="1508"/>
      <c r="AW47" s="1507"/>
      <c r="AX47" s="1503"/>
      <c r="AY47" s="1508"/>
      <c r="AZ47" s="1507"/>
      <c r="BA47" s="1503"/>
      <c r="BB47" s="1508"/>
      <c r="BC47" s="1507"/>
      <c r="BD47" s="1503"/>
      <c r="BE47" s="1508"/>
      <c r="BF47" s="1507"/>
      <c r="BG47" s="1503"/>
      <c r="BH47" s="1508"/>
      <c r="BI47" s="1507"/>
      <c r="BJ47" s="1503"/>
      <c r="BK47" s="1508"/>
      <c r="BL47" s="1507"/>
      <c r="BM47" s="1503"/>
      <c r="BN47" s="1508"/>
      <c r="BO47" s="1507"/>
      <c r="BP47" s="1503"/>
      <c r="BQ47" s="1508"/>
      <c r="BR47" s="1507"/>
      <c r="BS47" s="1503"/>
      <c r="BT47" s="1508"/>
      <c r="BU47" s="1507"/>
      <c r="BV47" s="1503"/>
      <c r="BW47" s="1508"/>
      <c r="BX47" s="1507"/>
      <c r="BY47" s="1503"/>
      <c r="BZ47" s="1508"/>
      <c r="CA47" s="1507"/>
    </row>
    <row r="48" spans="1:79" ht="14.25" x14ac:dyDescent="0.2">
      <c r="A48" s="1405"/>
      <c r="B48" s="1404"/>
      <c r="C48" s="1474"/>
      <c r="D48" s="1405" t="s">
        <v>28</v>
      </c>
      <c r="E48" s="1404"/>
      <c r="F48" s="1405" t="s">
        <v>371</v>
      </c>
      <c r="G48" s="656"/>
      <c r="H48" s="1503">
        <v>398</v>
      </c>
      <c r="I48" s="1705"/>
      <c r="J48" s="1724"/>
      <c r="K48" s="1506">
        <v>400</v>
      </c>
      <c r="L48" s="1705"/>
      <c r="M48" s="1725"/>
      <c r="N48" s="1503">
        <v>401</v>
      </c>
      <c r="O48" s="1707"/>
      <c r="P48" s="1725"/>
      <c r="Q48" s="1503">
        <v>401</v>
      </c>
      <c r="R48" s="1707"/>
      <c r="S48" s="1725"/>
      <c r="T48" s="1503">
        <v>400</v>
      </c>
      <c r="U48" s="1707"/>
      <c r="V48" s="1725"/>
      <c r="W48" s="1503">
        <v>394</v>
      </c>
      <c r="X48" s="1707"/>
      <c r="Y48" s="1726"/>
      <c r="Z48" s="1503">
        <v>396</v>
      </c>
      <c r="AA48" s="1707"/>
      <c r="AB48" s="1725"/>
      <c r="AC48" s="1503">
        <v>395</v>
      </c>
      <c r="AD48" s="1707"/>
      <c r="AE48" s="1725"/>
      <c r="AF48" s="1503">
        <v>396</v>
      </c>
      <c r="AG48" s="1707"/>
      <c r="AH48" s="1725"/>
      <c r="AI48" s="1503">
        <v>398</v>
      </c>
      <c r="AJ48" s="1707"/>
      <c r="AK48" s="1725"/>
      <c r="AL48" s="1503">
        <v>394</v>
      </c>
      <c r="AM48" s="1707"/>
      <c r="AN48" s="1725"/>
      <c r="AO48" s="1503">
        <v>394</v>
      </c>
      <c r="AP48" s="1707"/>
      <c r="AQ48" s="1725"/>
      <c r="AR48" s="1503">
        <v>394</v>
      </c>
      <c r="AS48" s="1707"/>
      <c r="AT48" s="1725"/>
      <c r="AU48" s="1503">
        <v>394</v>
      </c>
      <c r="AV48" s="1707"/>
      <c r="AW48" s="1725"/>
      <c r="AX48" s="1503">
        <v>395</v>
      </c>
      <c r="AY48" s="1707"/>
      <c r="AZ48" s="1725"/>
      <c r="BA48" s="1503">
        <v>395</v>
      </c>
      <c r="BB48" s="1707"/>
      <c r="BC48" s="1725"/>
      <c r="BD48" s="1503">
        <v>394</v>
      </c>
      <c r="BE48" s="1707"/>
      <c r="BF48" s="1725"/>
      <c r="BG48" s="1503">
        <v>395</v>
      </c>
      <c r="BH48" s="1707"/>
      <c r="BI48" s="1725"/>
      <c r="BJ48" s="1503">
        <v>396</v>
      </c>
      <c r="BK48" s="1707"/>
      <c r="BL48" s="1725"/>
      <c r="BM48" s="1503">
        <v>396</v>
      </c>
      <c r="BN48" s="1707"/>
      <c r="BO48" s="1725"/>
      <c r="BP48" s="1503">
        <v>397</v>
      </c>
      <c r="BQ48" s="1707"/>
      <c r="BR48" s="1725"/>
      <c r="BS48" s="1503">
        <v>395</v>
      </c>
      <c r="BT48" s="1707"/>
      <c r="BU48" s="1725"/>
      <c r="BV48" s="1503">
        <v>398</v>
      </c>
      <c r="BW48" s="1707"/>
      <c r="BX48" s="1725"/>
      <c r="BY48" s="1503">
        <v>402</v>
      </c>
      <c r="BZ48" s="1707"/>
      <c r="CA48" s="1507"/>
    </row>
    <row r="49" spans="1:79" ht="15" thickBot="1" x14ac:dyDescent="0.25">
      <c r="A49" s="1444"/>
      <c r="B49" s="1445"/>
      <c r="C49" s="1523"/>
      <c r="D49" s="1444"/>
      <c r="E49" s="1445"/>
      <c r="F49" s="1444"/>
      <c r="G49" s="1390"/>
      <c r="H49" s="1524"/>
      <c r="I49" s="1525"/>
      <c r="J49" s="1526"/>
      <c r="K49" s="1527"/>
      <c r="L49" s="1525"/>
      <c r="M49" s="1528"/>
      <c r="N49" s="1524"/>
      <c r="O49" s="1529"/>
      <c r="P49" s="1528"/>
      <c r="Q49" s="1524"/>
      <c r="R49" s="1529"/>
      <c r="S49" s="1528"/>
      <c r="T49" s="1524"/>
      <c r="U49" s="1529"/>
      <c r="V49" s="1528"/>
      <c r="W49" s="1524"/>
      <c r="X49" s="1529"/>
      <c r="Y49" s="1530"/>
      <c r="Z49" s="1541"/>
      <c r="AA49" s="1542"/>
      <c r="AB49" s="1543"/>
      <c r="AC49" s="1541"/>
      <c r="AD49" s="1542"/>
      <c r="AE49" s="1543"/>
      <c r="AF49" s="1524"/>
      <c r="AG49" s="1529"/>
      <c r="AH49" s="1528"/>
      <c r="AI49" s="1524"/>
      <c r="AJ49" s="1529"/>
      <c r="AK49" s="1528"/>
      <c r="AL49" s="1524"/>
      <c r="AM49" s="1529"/>
      <c r="AN49" s="1528"/>
      <c r="AO49" s="1524"/>
      <c r="AP49" s="1529"/>
      <c r="AQ49" s="1528"/>
      <c r="AR49" s="1524"/>
      <c r="AS49" s="1529"/>
      <c r="AT49" s="1528"/>
      <c r="AU49" s="1524"/>
      <c r="AV49" s="1529"/>
      <c r="AW49" s="1528"/>
      <c r="AX49" s="1524"/>
      <c r="AY49" s="1529"/>
      <c r="AZ49" s="1528"/>
      <c r="BA49" s="1524"/>
      <c r="BB49" s="1529"/>
      <c r="BC49" s="1528"/>
      <c r="BD49" s="1524"/>
      <c r="BE49" s="1529"/>
      <c r="BF49" s="1528"/>
      <c r="BG49" s="1524"/>
      <c r="BH49" s="1529"/>
      <c r="BI49" s="1528"/>
      <c r="BJ49" s="1524"/>
      <c r="BK49" s="1529"/>
      <c r="BL49" s="1528"/>
      <c r="BM49" s="1524"/>
      <c r="BN49" s="1529"/>
      <c r="BO49" s="1528"/>
      <c r="BP49" s="1524"/>
      <c r="BQ49" s="1529"/>
      <c r="BR49" s="1528"/>
      <c r="BS49" s="1524"/>
      <c r="BT49" s="1529"/>
      <c r="BU49" s="1528"/>
      <c r="BV49" s="1524"/>
      <c r="BW49" s="1529"/>
      <c r="BX49" s="1528"/>
      <c r="BY49" s="1524"/>
      <c r="BZ49" s="1529"/>
      <c r="CA49" s="1528"/>
    </row>
    <row r="50" spans="1:79" x14ac:dyDescent="0.2">
      <c r="A50" s="1405"/>
      <c r="B50" s="656"/>
      <c r="C50" s="656"/>
      <c r="D50" s="1405"/>
      <c r="E50" s="656"/>
      <c r="F50" s="1485" t="s">
        <v>372</v>
      </c>
      <c r="G50" s="1399"/>
      <c r="H50" s="1544"/>
      <c r="I50" s="1545"/>
      <c r="J50" s="1546"/>
      <c r="K50" s="1544"/>
      <c r="L50" s="1545"/>
      <c r="M50" s="1546"/>
      <c r="N50" s="1547"/>
      <c r="O50" s="1545"/>
      <c r="P50" s="1546"/>
      <c r="Q50" s="1544"/>
      <c r="R50" s="1545"/>
      <c r="S50" s="1546"/>
      <c r="T50" s="1544"/>
      <c r="U50" s="1545"/>
      <c r="V50" s="1546"/>
      <c r="W50" s="1544"/>
      <c r="X50" s="1545"/>
      <c r="Y50" s="1546"/>
      <c r="Z50" s="1544"/>
      <c r="AA50" s="1545"/>
      <c r="AB50" s="1546"/>
      <c r="AC50" s="1544"/>
      <c r="AD50" s="1545"/>
      <c r="AE50" s="1546"/>
      <c r="AF50" s="1544"/>
      <c r="AG50" s="1545"/>
      <c r="AH50" s="1546"/>
      <c r="AI50" s="1544"/>
      <c r="AJ50" s="1545"/>
      <c r="AK50" s="1546"/>
      <c r="AL50" s="1544"/>
      <c r="AM50" s="1545"/>
      <c r="AN50" s="1546"/>
      <c r="AO50" s="1544"/>
      <c r="AP50" s="1545"/>
      <c r="AQ50" s="1546"/>
      <c r="AR50" s="1544"/>
      <c r="AS50" s="1545"/>
      <c r="AT50" s="1546"/>
      <c r="AU50" s="1544"/>
      <c r="AV50" s="1545"/>
      <c r="AW50" s="1546"/>
      <c r="AX50" s="1548"/>
      <c r="AY50" s="1545"/>
      <c r="AZ50" s="1546"/>
      <c r="BA50" s="1548"/>
      <c r="BB50" s="1545"/>
      <c r="BC50" s="1546"/>
      <c r="BD50" s="1544"/>
      <c r="BE50" s="1545"/>
      <c r="BF50" s="1546"/>
      <c r="BG50" s="1544"/>
      <c r="BH50" s="1545"/>
      <c r="BI50" s="1546"/>
      <c r="BJ50" s="1544"/>
      <c r="BK50" s="1545"/>
      <c r="BL50" s="1546"/>
      <c r="BM50" s="1544"/>
      <c r="BN50" s="1545"/>
      <c r="BO50" s="1546"/>
      <c r="BP50" s="1544"/>
      <c r="BQ50" s="1545"/>
      <c r="BR50" s="1546"/>
      <c r="BS50" s="1544"/>
      <c r="BT50" s="1545"/>
      <c r="BU50" s="1546"/>
      <c r="BV50" s="1544"/>
      <c r="BW50" s="1545"/>
      <c r="BX50" s="1546"/>
      <c r="BY50" s="1544"/>
      <c r="BZ50" s="1545"/>
      <c r="CA50" s="1546"/>
    </row>
    <row r="51" spans="1:79" x14ac:dyDescent="0.2">
      <c r="A51" s="1405"/>
      <c r="B51" s="656"/>
      <c r="C51" s="656"/>
      <c r="D51" s="1405"/>
      <c r="E51" s="656"/>
      <c r="F51" s="1485" t="s">
        <v>222</v>
      </c>
      <c r="G51" s="1404"/>
      <c r="H51" s="1413"/>
      <c r="I51" s="1549"/>
      <c r="J51" s="1550"/>
      <c r="K51" s="1413"/>
      <c r="L51" s="1549"/>
      <c r="M51" s="1550"/>
      <c r="N51" s="1551"/>
      <c r="O51" s="1549"/>
      <c r="P51" s="1550"/>
      <c r="Q51" s="1413"/>
      <c r="R51" s="1549"/>
      <c r="S51" s="1550"/>
      <c r="T51" s="1413"/>
      <c r="U51" s="1549"/>
      <c r="V51" s="1550"/>
      <c r="W51" s="1413"/>
      <c r="X51" s="1549"/>
      <c r="Y51" s="1550"/>
      <c r="Z51" s="1413"/>
      <c r="AA51" s="1549"/>
      <c r="AB51" s="1550"/>
      <c r="AC51" s="1413"/>
      <c r="AD51" s="1549"/>
      <c r="AE51" s="1550"/>
      <c r="AF51" s="1413"/>
      <c r="AG51" s="1549"/>
      <c r="AH51" s="1550"/>
      <c r="AI51" s="1413"/>
      <c r="AJ51" s="1549"/>
      <c r="AK51" s="1550"/>
      <c r="AL51" s="1413"/>
      <c r="AM51" s="1549"/>
      <c r="AN51" s="1550"/>
      <c r="AO51" s="1413"/>
      <c r="AP51" s="1549"/>
      <c r="AQ51" s="1550"/>
      <c r="AR51" s="1413"/>
      <c r="AS51" s="1549"/>
      <c r="AT51" s="1550"/>
      <c r="AU51" s="1413"/>
      <c r="AV51" s="1549"/>
      <c r="AW51" s="1550"/>
      <c r="AX51" s="1486"/>
      <c r="AY51" s="1549"/>
      <c r="AZ51" s="1550"/>
      <c r="BA51" s="1486"/>
      <c r="BB51" s="1549"/>
      <c r="BC51" s="1550"/>
      <c r="BD51" s="1413"/>
      <c r="BE51" s="1549"/>
      <c r="BF51" s="1550"/>
      <c r="BG51" s="1413"/>
      <c r="BH51" s="1549"/>
      <c r="BI51" s="1550"/>
      <c r="BJ51" s="1413"/>
      <c r="BK51" s="1549"/>
      <c r="BL51" s="1550"/>
      <c r="BM51" s="1413"/>
      <c r="BN51" s="1549"/>
      <c r="BO51" s="1550"/>
      <c r="BP51" s="1413"/>
      <c r="BQ51" s="1549"/>
      <c r="BR51" s="1550"/>
      <c r="BS51" s="1413"/>
      <c r="BT51" s="1549"/>
      <c r="BU51" s="1550"/>
      <c r="BV51" s="1413"/>
      <c r="BW51" s="1549"/>
      <c r="BX51" s="1550"/>
      <c r="BY51" s="1413"/>
      <c r="BZ51" s="1549"/>
      <c r="CA51" s="1550"/>
    </row>
    <row r="52" spans="1:79" x14ac:dyDescent="0.2">
      <c r="A52" s="1405"/>
      <c r="B52" s="656" t="s">
        <v>190</v>
      </c>
      <c r="C52" s="656"/>
      <c r="D52" s="1405"/>
      <c r="E52" s="656"/>
      <c r="F52" s="1485" t="s">
        <v>369</v>
      </c>
      <c r="G52" s="1404"/>
      <c r="H52" s="1413"/>
      <c r="I52" s="1549"/>
      <c r="J52" s="1550"/>
      <c r="K52" s="1413"/>
      <c r="L52" s="1549"/>
      <c r="M52" s="1550"/>
      <c r="N52" s="1551"/>
      <c r="O52" s="1549"/>
      <c r="P52" s="1550"/>
      <c r="Q52" s="1413"/>
      <c r="R52" s="1549"/>
      <c r="S52" s="1550"/>
      <c r="T52" s="1413"/>
      <c r="U52" s="1549"/>
      <c r="V52" s="1550"/>
      <c r="W52" s="1413"/>
      <c r="X52" s="1549"/>
      <c r="Y52" s="1550"/>
      <c r="Z52" s="1413"/>
      <c r="AA52" s="1549"/>
      <c r="AB52" s="1550"/>
      <c r="AC52" s="1413"/>
      <c r="AD52" s="1549"/>
      <c r="AE52" s="1550"/>
      <c r="AF52" s="1413"/>
      <c r="AG52" s="1549"/>
      <c r="AH52" s="1550"/>
      <c r="AI52" s="1413"/>
      <c r="AJ52" s="1549"/>
      <c r="AK52" s="1550"/>
      <c r="AL52" s="1413"/>
      <c r="AM52" s="1549"/>
      <c r="AN52" s="1550"/>
      <c r="AO52" s="1413"/>
      <c r="AP52" s="1549"/>
      <c r="AQ52" s="1550"/>
      <c r="AR52" s="1413"/>
      <c r="AS52" s="1549"/>
      <c r="AT52" s="1550"/>
      <c r="AU52" s="1413"/>
      <c r="AV52" s="1549"/>
      <c r="AW52" s="1550"/>
      <c r="AX52" s="1486"/>
      <c r="AY52" s="1549"/>
      <c r="AZ52" s="1550"/>
      <c r="BA52" s="1486"/>
      <c r="BB52" s="1549"/>
      <c r="BC52" s="1550"/>
      <c r="BD52" s="1413"/>
      <c r="BE52" s="1549"/>
      <c r="BF52" s="1550"/>
      <c r="BG52" s="1413"/>
      <c r="BH52" s="1549"/>
      <c r="BI52" s="1550"/>
      <c r="BJ52" s="1413"/>
      <c r="BK52" s="1549"/>
      <c r="BL52" s="1550"/>
      <c r="BM52" s="1413"/>
      <c r="BN52" s="1549"/>
      <c r="BO52" s="1550"/>
      <c r="BP52" s="1413"/>
      <c r="BQ52" s="1549"/>
      <c r="BR52" s="1550"/>
      <c r="BS52" s="1413"/>
      <c r="BT52" s="1549"/>
      <c r="BU52" s="1550"/>
      <c r="BV52" s="1413"/>
      <c r="BW52" s="1549"/>
      <c r="BX52" s="1550"/>
      <c r="BY52" s="1413"/>
      <c r="BZ52" s="1549"/>
      <c r="CA52" s="1550"/>
    </row>
    <row r="53" spans="1:79" x14ac:dyDescent="0.2">
      <c r="A53" s="1405"/>
      <c r="B53" s="656"/>
      <c r="C53" s="656"/>
      <c r="D53" s="1405"/>
      <c r="E53" s="656"/>
      <c r="F53" s="1485" t="s">
        <v>223</v>
      </c>
      <c r="G53" s="1404"/>
      <c r="H53" s="1413"/>
      <c r="I53" s="1549"/>
      <c r="J53" s="1550"/>
      <c r="K53" s="1413"/>
      <c r="L53" s="1549"/>
      <c r="M53" s="1550"/>
      <c r="N53" s="1551"/>
      <c r="O53" s="1549"/>
      <c r="P53" s="1550"/>
      <c r="Q53" s="1413"/>
      <c r="R53" s="1549"/>
      <c r="S53" s="1550"/>
      <c r="T53" s="1413"/>
      <c r="U53" s="1549"/>
      <c r="V53" s="1550"/>
      <c r="W53" s="1413"/>
      <c r="X53" s="1549"/>
      <c r="Y53" s="1550"/>
      <c r="Z53" s="1413"/>
      <c r="AA53" s="1549"/>
      <c r="AB53" s="1550"/>
      <c r="AC53" s="1413"/>
      <c r="AD53" s="1549"/>
      <c r="AE53" s="1550"/>
      <c r="AF53" s="1413"/>
      <c r="AG53" s="1549"/>
      <c r="AH53" s="1550"/>
      <c r="AI53" s="1413"/>
      <c r="AJ53" s="1549"/>
      <c r="AK53" s="1550"/>
      <c r="AL53" s="1413"/>
      <c r="AM53" s="1549"/>
      <c r="AN53" s="1550"/>
      <c r="AO53" s="1413"/>
      <c r="AP53" s="1549"/>
      <c r="AQ53" s="1550"/>
      <c r="AR53" s="1413"/>
      <c r="AS53" s="1549"/>
      <c r="AT53" s="1550"/>
      <c r="AU53" s="1413"/>
      <c r="AV53" s="1549"/>
      <c r="AW53" s="1550"/>
      <c r="AX53" s="1486"/>
      <c r="AY53" s="1549"/>
      <c r="AZ53" s="1550"/>
      <c r="BA53" s="1486"/>
      <c r="BB53" s="1549"/>
      <c r="BC53" s="1550"/>
      <c r="BD53" s="1413"/>
      <c r="BE53" s="1549"/>
      <c r="BF53" s="1550"/>
      <c r="BG53" s="1413"/>
      <c r="BH53" s="1549"/>
      <c r="BI53" s="1550"/>
      <c r="BJ53" s="1413"/>
      <c r="BK53" s="1549"/>
      <c r="BL53" s="1550"/>
      <c r="BM53" s="1413"/>
      <c r="BN53" s="1549"/>
      <c r="BO53" s="1550"/>
      <c r="BP53" s="1413"/>
      <c r="BQ53" s="1549"/>
      <c r="BR53" s="1550"/>
      <c r="BS53" s="1413"/>
      <c r="BT53" s="1549"/>
      <c r="BU53" s="1550"/>
      <c r="BV53" s="1413"/>
      <c r="BW53" s="1549"/>
      <c r="BX53" s="1550"/>
      <c r="BY53" s="1413"/>
      <c r="BZ53" s="1549"/>
      <c r="CA53" s="1550"/>
    </row>
    <row r="54" spans="1:79" ht="13.5" thickBot="1" x14ac:dyDescent="0.25">
      <c r="A54" s="1405"/>
      <c r="B54" s="1390"/>
      <c r="C54" s="656"/>
      <c r="D54" s="1444"/>
      <c r="E54" s="1390"/>
      <c r="F54" s="1552" t="s">
        <v>373</v>
      </c>
      <c r="G54" s="1445"/>
      <c r="H54" s="1553"/>
      <c r="I54" s="1554"/>
      <c r="J54" s="1555"/>
      <c r="K54" s="1553"/>
      <c r="L54" s="1554"/>
      <c r="M54" s="1555"/>
      <c r="N54" s="1556"/>
      <c r="O54" s="1554"/>
      <c r="P54" s="1555"/>
      <c r="Q54" s="1553"/>
      <c r="R54" s="1554"/>
      <c r="S54" s="1555"/>
      <c r="T54" s="1553"/>
      <c r="U54" s="1554"/>
      <c r="V54" s="1555"/>
      <c r="W54" s="1553"/>
      <c r="X54" s="1554"/>
      <c r="Y54" s="1555"/>
      <c r="Z54" s="1553"/>
      <c r="AA54" s="1554"/>
      <c r="AB54" s="1555"/>
      <c r="AC54" s="1553"/>
      <c r="AD54" s="1554"/>
      <c r="AE54" s="1555"/>
      <c r="AF54" s="1553"/>
      <c r="AG54" s="1554"/>
      <c r="AH54" s="1555"/>
      <c r="AI54" s="1553"/>
      <c r="AJ54" s="1554"/>
      <c r="AK54" s="1555"/>
      <c r="AL54" s="1553"/>
      <c r="AM54" s="1554"/>
      <c r="AN54" s="1555"/>
      <c r="AO54" s="1553"/>
      <c r="AP54" s="1554"/>
      <c r="AQ54" s="1555"/>
      <c r="AR54" s="1553"/>
      <c r="AS54" s="1554"/>
      <c r="AT54" s="1555"/>
      <c r="AU54" s="1553"/>
      <c r="AV54" s="1554"/>
      <c r="AW54" s="1555"/>
      <c r="AX54" s="1557"/>
      <c r="AY54" s="1554"/>
      <c r="AZ54" s="1555"/>
      <c r="BA54" s="1557"/>
      <c r="BB54" s="1554"/>
      <c r="BC54" s="1555"/>
      <c r="BD54" s="1553"/>
      <c r="BE54" s="1554"/>
      <c r="BF54" s="1555"/>
      <c r="BG54" s="1553"/>
      <c r="BH54" s="1554"/>
      <c r="BI54" s="1555"/>
      <c r="BJ54" s="1553"/>
      <c r="BK54" s="1554"/>
      <c r="BL54" s="1555"/>
      <c r="BM54" s="1553"/>
      <c r="BN54" s="1554"/>
      <c r="BO54" s="1555"/>
      <c r="BP54" s="1553"/>
      <c r="BQ54" s="1554"/>
      <c r="BR54" s="1555"/>
      <c r="BS54" s="1553"/>
      <c r="BT54" s="1554"/>
      <c r="BU54" s="1555"/>
      <c r="BV54" s="1553"/>
      <c r="BW54" s="1554"/>
      <c r="BX54" s="1555"/>
      <c r="BY54" s="1553"/>
      <c r="BZ54" s="1554"/>
      <c r="CA54" s="1555"/>
    </row>
    <row r="55" spans="1:79" ht="13.5" thickBot="1" x14ac:dyDescent="0.25">
      <c r="A55" s="1558" t="s">
        <v>144</v>
      </c>
      <c r="B55" s="1421"/>
      <c r="C55" s="1559"/>
      <c r="D55" s="1558" t="s">
        <v>145</v>
      </c>
      <c r="E55" s="2226"/>
      <c r="F55" s="2226"/>
      <c r="G55" s="1390"/>
      <c r="H55" s="1369"/>
      <c r="I55" s="1398"/>
      <c r="J55" s="1398"/>
      <c r="K55" s="1398"/>
      <c r="L55" s="1398"/>
      <c r="M55" s="1398"/>
      <c r="N55" s="1398"/>
      <c r="O55" s="1398"/>
      <c r="P55" s="1398"/>
      <c r="Q55" s="1398"/>
      <c r="R55" s="1398"/>
      <c r="S55" s="1399"/>
      <c r="T55" s="1369"/>
      <c r="U55" s="1398"/>
      <c r="V55" s="1398"/>
      <c r="W55" s="1398"/>
      <c r="X55" s="1398"/>
      <c r="Y55" s="1398"/>
      <c r="Z55" s="1398"/>
      <c r="AA55" s="1398"/>
      <c r="AB55" s="1398"/>
      <c r="AC55" s="1398"/>
      <c r="AD55" s="1398"/>
      <c r="AE55" s="1399"/>
      <c r="AF55" s="1369"/>
      <c r="AG55" s="1398"/>
      <c r="AH55" s="1398"/>
      <c r="AI55" s="1398"/>
      <c r="AJ55" s="1398"/>
      <c r="AK55" s="1398"/>
      <c r="AL55" s="1398"/>
      <c r="AM55" s="1398"/>
      <c r="AN55" s="1398"/>
      <c r="AO55" s="1398"/>
      <c r="AP55" s="1398"/>
      <c r="AQ55" s="1399"/>
      <c r="AR55" s="1369"/>
      <c r="AS55" s="1398"/>
      <c r="AT55" s="1398"/>
      <c r="AU55" s="1398"/>
      <c r="AV55" s="1398"/>
      <c r="AW55" s="1398"/>
      <c r="AX55" s="1398"/>
      <c r="AY55" s="1398"/>
      <c r="AZ55" s="1398"/>
      <c r="BA55" s="1398"/>
      <c r="BB55" s="1398"/>
      <c r="BC55" s="1399"/>
      <c r="BD55" s="1369"/>
      <c r="BE55" s="1398"/>
      <c r="BF55" s="1398"/>
      <c r="BG55" s="1398"/>
      <c r="BH55" s="1398"/>
      <c r="BI55" s="1398"/>
      <c r="BJ55" s="1398"/>
      <c r="BK55" s="1398"/>
      <c r="BL55" s="1398"/>
      <c r="BM55" s="1398"/>
      <c r="BN55" s="1398"/>
      <c r="BO55" s="1399"/>
      <c r="BP55" s="1369"/>
      <c r="BQ55" s="1398"/>
      <c r="BR55" s="1398"/>
      <c r="BS55" s="1398"/>
      <c r="BT55" s="1398"/>
      <c r="BU55" s="1398"/>
      <c r="BV55" s="1398"/>
      <c r="BW55" s="1398"/>
      <c r="BX55" s="1398"/>
      <c r="BY55" s="1398"/>
      <c r="BZ55" s="1398"/>
      <c r="CA55" s="1399"/>
    </row>
    <row r="56" spans="1:79" ht="13.5" thickBot="1" x14ac:dyDescent="0.25">
      <c r="A56" s="1558" t="s">
        <v>35</v>
      </c>
      <c r="B56" s="1421"/>
      <c r="C56" s="1559"/>
      <c r="D56" s="1558" t="s">
        <v>36</v>
      </c>
      <c r="E56" s="1560"/>
      <c r="F56" s="1560"/>
      <c r="G56" s="1390"/>
      <c r="H56" s="1405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1404"/>
      <c r="T56" s="1405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1404"/>
      <c r="AF56" s="1405"/>
      <c r="AG56" s="656"/>
      <c r="AH56" s="656"/>
      <c r="AI56" s="656"/>
      <c r="AJ56" s="656"/>
      <c r="AK56" s="656"/>
      <c r="AL56" s="656"/>
      <c r="AM56" s="656"/>
      <c r="AN56" s="656"/>
      <c r="AO56" s="656"/>
      <c r="AP56" s="656"/>
      <c r="AQ56" s="1404"/>
      <c r="AR56" s="1405"/>
      <c r="AS56" s="656"/>
      <c r="AT56" s="656"/>
      <c r="AU56" s="656"/>
      <c r="AV56" s="656"/>
      <c r="AW56" s="656"/>
      <c r="AX56" s="656"/>
      <c r="AY56" s="656"/>
      <c r="AZ56" s="656"/>
      <c r="BA56" s="656"/>
      <c r="BB56" s="656"/>
      <c r="BC56" s="1404"/>
      <c r="BD56" s="1405"/>
      <c r="BE56" s="656"/>
      <c r="BF56" s="656"/>
      <c r="BG56" s="656"/>
      <c r="BH56" s="656"/>
      <c r="BI56" s="656"/>
      <c r="BJ56" s="656"/>
      <c r="BK56" s="656"/>
      <c r="BL56" s="656"/>
      <c r="BM56" s="656"/>
      <c r="BN56" s="656"/>
      <c r="BO56" s="1404"/>
      <c r="BP56" s="1405"/>
      <c r="BQ56" s="656"/>
      <c r="BR56" s="656"/>
      <c r="BS56" s="656"/>
      <c r="BT56" s="656"/>
      <c r="BU56" s="656"/>
      <c r="BV56" s="656"/>
      <c r="BW56" s="656"/>
      <c r="BX56" s="656"/>
      <c r="BY56" s="656"/>
      <c r="BZ56" s="656"/>
      <c r="CA56" s="1404"/>
    </row>
    <row r="57" spans="1:79" ht="13.5" thickBot="1" x14ac:dyDescent="0.25">
      <c r="A57" s="1561" t="s">
        <v>302</v>
      </c>
      <c r="B57" s="1421"/>
      <c r="C57" s="1559"/>
      <c r="D57" s="1558" t="s">
        <v>303</v>
      </c>
      <c r="E57" s="2226"/>
      <c r="F57" s="2226"/>
      <c r="G57" s="1421"/>
      <c r="H57" s="1444"/>
      <c r="I57" s="1390" t="s">
        <v>374</v>
      </c>
      <c r="J57" s="1390"/>
      <c r="K57" s="1390"/>
      <c r="L57" s="1390" t="s">
        <v>375</v>
      </c>
      <c r="M57" s="1390"/>
      <c r="N57" s="1390"/>
      <c r="O57" s="1390" t="s">
        <v>376</v>
      </c>
      <c r="P57" s="1390"/>
      <c r="Q57" s="1390"/>
      <c r="R57" s="1390" t="s">
        <v>377</v>
      </c>
      <c r="S57" s="1445"/>
      <c r="T57" s="1444"/>
      <c r="U57" s="1390" t="s">
        <v>378</v>
      </c>
      <c r="V57" s="1390"/>
      <c r="W57" s="1390"/>
      <c r="X57" s="1390" t="s">
        <v>379</v>
      </c>
      <c r="Y57" s="1390"/>
      <c r="Z57" s="1390"/>
      <c r="AA57" s="1390" t="s">
        <v>380</v>
      </c>
      <c r="AB57" s="1390"/>
      <c r="AC57" s="1390"/>
      <c r="AD57" s="1390" t="s">
        <v>381</v>
      </c>
      <c r="AE57" s="1445"/>
      <c r="AF57" s="1444"/>
      <c r="AG57" s="1390" t="s">
        <v>382</v>
      </c>
      <c r="AH57" s="1390"/>
      <c r="AI57" s="1390"/>
      <c r="AJ57" s="1390" t="s">
        <v>383</v>
      </c>
      <c r="AK57" s="1390"/>
      <c r="AL57" s="1390"/>
      <c r="AM57" s="1390" t="s">
        <v>384</v>
      </c>
      <c r="AN57" s="1390"/>
      <c r="AO57" s="1390"/>
      <c r="AP57" s="1390" t="s">
        <v>385</v>
      </c>
      <c r="AQ57" s="1445"/>
      <c r="AR57" s="1444"/>
      <c r="AS57" s="1390" t="s">
        <v>386</v>
      </c>
      <c r="AT57" s="1390"/>
      <c r="AU57" s="1390"/>
      <c r="AV57" s="1390" t="s">
        <v>387</v>
      </c>
      <c r="AW57" s="1390"/>
      <c r="AX57" s="1390"/>
      <c r="AY57" s="1390" t="s">
        <v>388</v>
      </c>
      <c r="AZ57" s="1390"/>
      <c r="BA57" s="1390"/>
      <c r="BB57" s="1390" t="s">
        <v>389</v>
      </c>
      <c r="BC57" s="1445"/>
      <c r="BD57" s="1444"/>
      <c r="BE57" s="1390" t="s">
        <v>390</v>
      </c>
      <c r="BF57" s="1390"/>
      <c r="BG57" s="1390"/>
      <c r="BH57" s="1390" t="s">
        <v>391</v>
      </c>
      <c r="BI57" s="1390"/>
      <c r="BJ57" s="1390"/>
      <c r="BK57" s="1390" t="s">
        <v>392</v>
      </c>
      <c r="BL57" s="1390"/>
      <c r="BM57" s="1390"/>
      <c r="BN57" s="1390" t="s">
        <v>393</v>
      </c>
      <c r="BO57" s="1445"/>
      <c r="BP57" s="1444"/>
      <c r="BQ57" s="1390" t="s">
        <v>394</v>
      </c>
      <c r="BR57" s="1390"/>
      <c r="BS57" s="1390"/>
      <c r="BT57" s="1390" t="s">
        <v>395</v>
      </c>
      <c r="BU57" s="1390"/>
      <c r="BV57" s="1390"/>
      <c r="BW57" s="1390" t="s">
        <v>396</v>
      </c>
      <c r="BX57" s="1390"/>
      <c r="BY57" s="1390"/>
      <c r="BZ57" s="1390" t="s">
        <v>397</v>
      </c>
      <c r="CA57" s="1445"/>
    </row>
    <row r="58" spans="1:79" x14ac:dyDescent="0.2">
      <c r="A58" s="1364" t="s">
        <v>37</v>
      </c>
      <c r="B58" s="1562"/>
      <c r="C58" s="1563"/>
      <c r="D58" s="1564" t="s">
        <v>38</v>
      </c>
      <c r="E58" s="1565"/>
      <c r="F58" s="1564" t="s">
        <v>39</v>
      </c>
      <c r="G58" s="1566"/>
      <c r="H58" s="1567" t="s">
        <v>17</v>
      </c>
      <c r="I58" s="1568" t="s">
        <v>18</v>
      </c>
      <c r="J58" s="1569" t="s">
        <v>19</v>
      </c>
      <c r="K58" s="1567" t="s">
        <v>17</v>
      </c>
      <c r="L58" s="1568" t="s">
        <v>18</v>
      </c>
      <c r="M58" s="1569" t="s">
        <v>19</v>
      </c>
      <c r="N58" s="1567" t="s">
        <v>17</v>
      </c>
      <c r="O58" s="1568" t="s">
        <v>18</v>
      </c>
      <c r="P58" s="1569" t="s">
        <v>19</v>
      </c>
      <c r="Q58" s="1567" t="s">
        <v>17</v>
      </c>
      <c r="R58" s="1568" t="s">
        <v>18</v>
      </c>
      <c r="S58" s="1569" t="s">
        <v>19</v>
      </c>
      <c r="T58" s="1567" t="s">
        <v>17</v>
      </c>
      <c r="U58" s="1568" t="s">
        <v>18</v>
      </c>
      <c r="V58" s="1569" t="s">
        <v>19</v>
      </c>
      <c r="W58" s="1567" t="s">
        <v>17</v>
      </c>
      <c r="X58" s="1568" t="s">
        <v>18</v>
      </c>
      <c r="Y58" s="1569" t="s">
        <v>19</v>
      </c>
      <c r="Z58" s="1567" t="s">
        <v>17</v>
      </c>
      <c r="AA58" s="1568" t="s">
        <v>18</v>
      </c>
      <c r="AB58" s="1569" t="s">
        <v>19</v>
      </c>
      <c r="AC58" s="1567" t="s">
        <v>17</v>
      </c>
      <c r="AD58" s="1568" t="s">
        <v>18</v>
      </c>
      <c r="AE58" s="1569" t="s">
        <v>19</v>
      </c>
      <c r="AF58" s="1567" t="s">
        <v>17</v>
      </c>
      <c r="AG58" s="1568" t="s">
        <v>18</v>
      </c>
      <c r="AH58" s="1569" t="s">
        <v>19</v>
      </c>
      <c r="AI58" s="1567" t="s">
        <v>17</v>
      </c>
      <c r="AJ58" s="1568" t="s">
        <v>18</v>
      </c>
      <c r="AK58" s="1569" t="s">
        <v>19</v>
      </c>
      <c r="AL58" s="1567" t="s">
        <v>17</v>
      </c>
      <c r="AM58" s="1568" t="s">
        <v>18</v>
      </c>
      <c r="AN58" s="1569" t="s">
        <v>19</v>
      </c>
      <c r="AO58" s="1567" t="s">
        <v>17</v>
      </c>
      <c r="AP58" s="1568" t="s">
        <v>18</v>
      </c>
      <c r="AQ58" s="1569" t="s">
        <v>19</v>
      </c>
      <c r="AR58" s="1567" t="s">
        <v>17</v>
      </c>
      <c r="AS58" s="1568" t="s">
        <v>18</v>
      </c>
      <c r="AT58" s="1569" t="s">
        <v>19</v>
      </c>
      <c r="AU58" s="1567" t="s">
        <v>17</v>
      </c>
      <c r="AV58" s="1568" t="s">
        <v>18</v>
      </c>
      <c r="AW58" s="1569" t="s">
        <v>19</v>
      </c>
      <c r="AX58" s="1567" t="s">
        <v>17</v>
      </c>
      <c r="AY58" s="1568" t="s">
        <v>18</v>
      </c>
      <c r="AZ58" s="1569" t="s">
        <v>19</v>
      </c>
      <c r="BA58" s="1567" t="s">
        <v>17</v>
      </c>
      <c r="BB58" s="1568" t="s">
        <v>18</v>
      </c>
      <c r="BC58" s="1569" t="s">
        <v>19</v>
      </c>
      <c r="BD58" s="1567" t="s">
        <v>17</v>
      </c>
      <c r="BE58" s="1568" t="s">
        <v>18</v>
      </c>
      <c r="BF58" s="1569" t="s">
        <v>19</v>
      </c>
      <c r="BG58" s="1567" t="s">
        <v>17</v>
      </c>
      <c r="BH58" s="1568" t="s">
        <v>18</v>
      </c>
      <c r="BI58" s="1569" t="s">
        <v>19</v>
      </c>
      <c r="BJ58" s="1567" t="s">
        <v>17</v>
      </c>
      <c r="BK58" s="1568" t="s">
        <v>18</v>
      </c>
      <c r="BL58" s="1569" t="s">
        <v>19</v>
      </c>
      <c r="BM58" s="1567" t="s">
        <v>17</v>
      </c>
      <c r="BN58" s="1568" t="s">
        <v>18</v>
      </c>
      <c r="BO58" s="1569" t="s">
        <v>19</v>
      </c>
      <c r="BP58" s="1567" t="s">
        <v>17</v>
      </c>
      <c r="BQ58" s="1568" t="s">
        <v>18</v>
      </c>
      <c r="BR58" s="1569" t="s">
        <v>19</v>
      </c>
      <c r="BS58" s="1567" t="s">
        <v>17</v>
      </c>
      <c r="BT58" s="1568" t="s">
        <v>18</v>
      </c>
      <c r="BU58" s="1569" t="s">
        <v>19</v>
      </c>
      <c r="BV58" s="1567" t="s">
        <v>17</v>
      </c>
      <c r="BW58" s="1568" t="s">
        <v>18</v>
      </c>
      <c r="BX58" s="1569" t="s">
        <v>19</v>
      </c>
      <c r="BY58" s="1567" t="s">
        <v>17</v>
      </c>
      <c r="BZ58" s="1568" t="s">
        <v>18</v>
      </c>
      <c r="CA58" s="1569" t="s">
        <v>19</v>
      </c>
    </row>
    <row r="59" spans="1:79" ht="13.5" thickBot="1" x14ac:dyDescent="0.25">
      <c r="A59" s="1405"/>
      <c r="B59" s="1388" t="s">
        <v>40</v>
      </c>
      <c r="C59" s="1570"/>
      <c r="D59" s="1571" t="s">
        <v>41</v>
      </c>
      <c r="E59" s="1571" t="s">
        <v>42</v>
      </c>
      <c r="F59" s="1571" t="s">
        <v>41</v>
      </c>
      <c r="G59" s="1572" t="s">
        <v>42</v>
      </c>
      <c r="H59" s="1394">
        <v>0</v>
      </c>
      <c r="I59" s="1395" t="s">
        <v>21</v>
      </c>
      <c r="J59" s="1396" t="s">
        <v>22</v>
      </c>
      <c r="K59" s="1394" t="s">
        <v>20</v>
      </c>
      <c r="L59" s="1395" t="s">
        <v>21</v>
      </c>
      <c r="M59" s="1396" t="s">
        <v>22</v>
      </c>
      <c r="N59" s="1394" t="s">
        <v>20</v>
      </c>
      <c r="O59" s="1395" t="s">
        <v>21</v>
      </c>
      <c r="P59" s="1396" t="s">
        <v>22</v>
      </c>
      <c r="Q59" s="1394" t="s">
        <v>20</v>
      </c>
      <c r="R59" s="1395" t="s">
        <v>21</v>
      </c>
      <c r="S59" s="1396" t="s">
        <v>22</v>
      </c>
      <c r="T59" s="1394">
        <v>0</v>
      </c>
      <c r="U59" s="1395" t="s">
        <v>21</v>
      </c>
      <c r="V59" s="1396" t="s">
        <v>22</v>
      </c>
      <c r="W59" s="1394" t="s">
        <v>20</v>
      </c>
      <c r="X59" s="1395" t="s">
        <v>21</v>
      </c>
      <c r="Y59" s="1396" t="s">
        <v>22</v>
      </c>
      <c r="Z59" s="1394" t="s">
        <v>20</v>
      </c>
      <c r="AA59" s="1395" t="s">
        <v>21</v>
      </c>
      <c r="AB59" s="1396" t="s">
        <v>22</v>
      </c>
      <c r="AC59" s="1394" t="s">
        <v>20</v>
      </c>
      <c r="AD59" s="1395" t="s">
        <v>21</v>
      </c>
      <c r="AE59" s="1396" t="s">
        <v>22</v>
      </c>
      <c r="AF59" s="1394">
        <v>0</v>
      </c>
      <c r="AG59" s="1395" t="s">
        <v>21</v>
      </c>
      <c r="AH59" s="1396" t="s">
        <v>22</v>
      </c>
      <c r="AI59" s="1394" t="s">
        <v>20</v>
      </c>
      <c r="AJ59" s="1395" t="s">
        <v>21</v>
      </c>
      <c r="AK59" s="1396" t="s">
        <v>22</v>
      </c>
      <c r="AL59" s="1394" t="s">
        <v>20</v>
      </c>
      <c r="AM59" s="1395" t="s">
        <v>21</v>
      </c>
      <c r="AN59" s="1396" t="s">
        <v>22</v>
      </c>
      <c r="AO59" s="1394" t="s">
        <v>20</v>
      </c>
      <c r="AP59" s="1395" t="s">
        <v>21</v>
      </c>
      <c r="AQ59" s="1396" t="s">
        <v>22</v>
      </c>
      <c r="AR59" s="1394">
        <v>0</v>
      </c>
      <c r="AS59" s="1395" t="s">
        <v>21</v>
      </c>
      <c r="AT59" s="1396" t="s">
        <v>22</v>
      </c>
      <c r="AU59" s="1394" t="s">
        <v>20</v>
      </c>
      <c r="AV59" s="1395" t="s">
        <v>21</v>
      </c>
      <c r="AW59" s="1396" t="s">
        <v>22</v>
      </c>
      <c r="AX59" s="1394" t="s">
        <v>20</v>
      </c>
      <c r="AY59" s="1395" t="s">
        <v>21</v>
      </c>
      <c r="AZ59" s="1396" t="s">
        <v>22</v>
      </c>
      <c r="BA59" s="1394" t="s">
        <v>20</v>
      </c>
      <c r="BB59" s="1395" t="s">
        <v>21</v>
      </c>
      <c r="BC59" s="1396" t="s">
        <v>22</v>
      </c>
      <c r="BD59" s="1394">
        <v>0</v>
      </c>
      <c r="BE59" s="1395" t="s">
        <v>21</v>
      </c>
      <c r="BF59" s="1396" t="s">
        <v>22</v>
      </c>
      <c r="BG59" s="1394" t="s">
        <v>20</v>
      </c>
      <c r="BH59" s="1395" t="s">
        <v>21</v>
      </c>
      <c r="BI59" s="1396" t="s">
        <v>22</v>
      </c>
      <c r="BJ59" s="1394" t="s">
        <v>20</v>
      </c>
      <c r="BK59" s="1395" t="s">
        <v>21</v>
      </c>
      <c r="BL59" s="1396" t="s">
        <v>22</v>
      </c>
      <c r="BM59" s="1394" t="s">
        <v>20</v>
      </c>
      <c r="BN59" s="1395" t="s">
        <v>21</v>
      </c>
      <c r="BO59" s="1396" t="s">
        <v>22</v>
      </c>
      <c r="BP59" s="1394">
        <v>0</v>
      </c>
      <c r="BQ59" s="1395" t="s">
        <v>21</v>
      </c>
      <c r="BR59" s="1396" t="s">
        <v>22</v>
      </c>
      <c r="BS59" s="1394" t="s">
        <v>20</v>
      </c>
      <c r="BT59" s="1395" t="s">
        <v>21</v>
      </c>
      <c r="BU59" s="1396" t="s">
        <v>22</v>
      </c>
      <c r="BV59" s="1394" t="s">
        <v>20</v>
      </c>
      <c r="BW59" s="1395" t="s">
        <v>21</v>
      </c>
      <c r="BX59" s="1396" t="s">
        <v>22</v>
      </c>
      <c r="BY59" s="1394" t="s">
        <v>20</v>
      </c>
      <c r="BZ59" s="1395" t="s">
        <v>21</v>
      </c>
      <c r="CA59" s="1396" t="s">
        <v>22</v>
      </c>
    </row>
    <row r="60" spans="1:79" ht="15" thickBot="1" x14ac:dyDescent="0.25">
      <c r="A60" s="1573">
        <v>1</v>
      </c>
      <c r="B60" s="2222" t="s">
        <v>418</v>
      </c>
      <c r="C60" s="2223"/>
      <c r="D60" s="1718"/>
      <c r="E60" s="1575"/>
      <c r="F60" s="1576"/>
      <c r="G60" s="1577"/>
      <c r="H60" s="1579">
        <v>25</v>
      </c>
      <c r="I60" s="1359">
        <v>0.182</v>
      </c>
      <c r="J60" s="1401">
        <v>0.14199999999999999</v>
      </c>
      <c r="K60" s="1579">
        <v>26</v>
      </c>
      <c r="L60" s="1359">
        <v>0.18099999999999999</v>
      </c>
      <c r="M60" s="1401">
        <v>0.14199999999999999</v>
      </c>
      <c r="N60" s="1579">
        <v>26</v>
      </c>
      <c r="O60" s="1359">
        <v>0.182</v>
      </c>
      <c r="P60" s="1401">
        <v>0.14199999999999999</v>
      </c>
      <c r="Q60" s="1579">
        <v>26</v>
      </c>
      <c r="R60" s="1359">
        <v>0.183</v>
      </c>
      <c r="S60" s="1401">
        <v>0.14199999999999999</v>
      </c>
      <c r="T60" s="1579">
        <v>26</v>
      </c>
      <c r="U60" s="1359">
        <v>0.187</v>
      </c>
      <c r="V60" s="1401">
        <v>0.13600000000000001</v>
      </c>
      <c r="W60" s="1579">
        <v>25</v>
      </c>
      <c r="X60" s="1359">
        <v>0.182</v>
      </c>
      <c r="Y60" s="1401">
        <v>0.13800000000000001</v>
      </c>
      <c r="Z60" s="1579">
        <v>25</v>
      </c>
      <c r="AA60" s="1359">
        <v>0.184</v>
      </c>
      <c r="AB60" s="1401">
        <v>0.13900000000000001</v>
      </c>
      <c r="AC60" s="1579">
        <v>25</v>
      </c>
      <c r="AD60" s="1359">
        <v>0.184</v>
      </c>
      <c r="AE60" s="1401">
        <v>0.14399999999999999</v>
      </c>
      <c r="AF60" s="1579">
        <v>27</v>
      </c>
      <c r="AG60" s="1359">
        <v>0.17799999999999999</v>
      </c>
      <c r="AH60" s="1401">
        <v>0.13800000000000001</v>
      </c>
      <c r="AI60" s="1579">
        <v>25</v>
      </c>
      <c r="AJ60" s="1359">
        <v>0.17699999999999999</v>
      </c>
      <c r="AK60" s="1401">
        <v>0.13700000000000001</v>
      </c>
      <c r="AL60" s="1579">
        <v>25</v>
      </c>
      <c r="AM60" s="1359">
        <v>0.17799999999999999</v>
      </c>
      <c r="AN60" s="1401">
        <v>0.13600000000000001</v>
      </c>
      <c r="AO60" s="1579">
        <v>25</v>
      </c>
      <c r="AP60" s="1359">
        <v>0.17899999999999999</v>
      </c>
      <c r="AQ60" s="1401">
        <v>0.13700000000000001</v>
      </c>
      <c r="AR60" s="1579">
        <v>24.9</v>
      </c>
      <c r="AS60" s="1359">
        <v>0.17899999999999999</v>
      </c>
      <c r="AT60" s="1401">
        <v>0.13700000000000001</v>
      </c>
      <c r="AU60" s="1579">
        <v>24.9</v>
      </c>
      <c r="AV60" s="1359">
        <v>0.182</v>
      </c>
      <c r="AW60" s="1401">
        <v>0.13800000000000001</v>
      </c>
      <c r="AX60" s="1579">
        <v>25.4</v>
      </c>
      <c r="AY60" s="1359">
        <v>0.18099999999999999</v>
      </c>
      <c r="AZ60" s="1401">
        <v>0.13700000000000001</v>
      </c>
      <c r="BA60" s="1579">
        <v>25.8</v>
      </c>
      <c r="BB60" s="1359">
        <v>0.185</v>
      </c>
      <c r="BC60" s="1401">
        <v>0.13800000000000001</v>
      </c>
      <c r="BD60" s="1579">
        <v>26</v>
      </c>
      <c r="BE60" s="1359">
        <v>0.186</v>
      </c>
      <c r="BF60" s="1401">
        <v>0.14000000000000001</v>
      </c>
      <c r="BG60" s="1579">
        <v>26</v>
      </c>
      <c r="BH60" s="1359">
        <v>0.183</v>
      </c>
      <c r="BI60" s="1401">
        <v>0.13900000000000001</v>
      </c>
      <c r="BJ60" s="1400">
        <v>25</v>
      </c>
      <c r="BK60" s="1359">
        <v>0.183</v>
      </c>
      <c r="BL60" s="1401">
        <v>0.14000000000000001</v>
      </c>
      <c r="BM60" s="1579">
        <v>25</v>
      </c>
      <c r="BN60" s="1359">
        <v>0.184</v>
      </c>
      <c r="BO60" s="1401">
        <v>0.14099999999999999</v>
      </c>
      <c r="BP60" s="1579">
        <v>25</v>
      </c>
      <c r="BQ60" s="1359">
        <v>0.18099999999999999</v>
      </c>
      <c r="BR60" s="1401">
        <v>0.14000000000000001</v>
      </c>
      <c r="BS60" s="1579">
        <v>25</v>
      </c>
      <c r="BT60" s="1359">
        <v>0.17899999999999999</v>
      </c>
      <c r="BU60" s="1401">
        <v>0.14000000000000001</v>
      </c>
      <c r="BV60" s="1579">
        <v>25</v>
      </c>
      <c r="BW60" s="1359">
        <v>0.18</v>
      </c>
      <c r="BX60" s="1401">
        <v>0.14399999999999999</v>
      </c>
      <c r="BY60" s="1579">
        <v>25</v>
      </c>
      <c r="BZ60" s="1359">
        <v>0.17799999999999999</v>
      </c>
      <c r="CA60" s="1401">
        <v>0.14299999999999999</v>
      </c>
    </row>
    <row r="61" spans="1:79" ht="15" thickBot="1" x14ac:dyDescent="0.25">
      <c r="A61" s="1406">
        <v>2</v>
      </c>
      <c r="B61" s="2222" t="s">
        <v>419</v>
      </c>
      <c r="C61" s="2223"/>
      <c r="D61" s="1720"/>
      <c r="E61" s="1582"/>
      <c r="F61" s="1583"/>
      <c r="G61" s="1584"/>
      <c r="H61" s="1586">
        <v>74</v>
      </c>
      <c r="I61" s="1359">
        <v>0.68</v>
      </c>
      <c r="J61" s="1401">
        <v>9.4E-2</v>
      </c>
      <c r="K61" s="1586">
        <v>75</v>
      </c>
      <c r="L61" s="1359">
        <v>0.67400000000000004</v>
      </c>
      <c r="M61" s="1401">
        <v>9.2999999999999999E-2</v>
      </c>
      <c r="N61" s="1586">
        <v>74</v>
      </c>
      <c r="O61" s="1359">
        <v>0.69799999999999995</v>
      </c>
      <c r="P61" s="1401">
        <v>9.4E-2</v>
      </c>
      <c r="Q61" s="1586">
        <v>77</v>
      </c>
      <c r="R61" s="1359">
        <v>0.72699999999999998</v>
      </c>
      <c r="S61" s="1401">
        <v>9.1999999999999998E-2</v>
      </c>
      <c r="T61" s="1586">
        <v>80</v>
      </c>
      <c r="U61" s="1359">
        <v>0.75900000000000001</v>
      </c>
      <c r="V61" s="1401">
        <v>0.09</v>
      </c>
      <c r="W61" s="1586">
        <v>84</v>
      </c>
      <c r="X61" s="1359">
        <v>0.748</v>
      </c>
      <c r="Y61" s="1401">
        <v>9.0999999999999998E-2</v>
      </c>
      <c r="Z61" s="1586">
        <v>80</v>
      </c>
      <c r="AA61" s="1359">
        <v>0.76300000000000001</v>
      </c>
      <c r="AB61" s="1401">
        <v>9.2999999999999999E-2</v>
      </c>
      <c r="AC61" s="1586">
        <v>83</v>
      </c>
      <c r="AD61" s="1359">
        <v>0.72499999999999998</v>
      </c>
      <c r="AE61" s="1401">
        <v>6.8000000000000005E-2</v>
      </c>
      <c r="AF61" s="1586">
        <v>81</v>
      </c>
      <c r="AG61" s="1359">
        <v>0.72699999999999998</v>
      </c>
      <c r="AH61" s="1401">
        <v>7.5999999999999998E-2</v>
      </c>
      <c r="AI61" s="1586">
        <v>81</v>
      </c>
      <c r="AJ61" s="1359">
        <v>0.71199999999999997</v>
      </c>
      <c r="AK61" s="1401">
        <v>7.3999999999999996E-2</v>
      </c>
      <c r="AL61" s="1586">
        <v>76</v>
      </c>
      <c r="AM61" s="1359">
        <v>0.70499999999999996</v>
      </c>
      <c r="AN61" s="1401">
        <v>7.1999999999999995E-2</v>
      </c>
      <c r="AO61" s="1586">
        <v>76</v>
      </c>
      <c r="AP61" s="1359">
        <v>0.69</v>
      </c>
      <c r="AQ61" s="1401">
        <v>6.9000000000000006E-2</v>
      </c>
      <c r="AR61" s="1586">
        <v>76</v>
      </c>
      <c r="AS61" s="1359">
        <v>0.68400000000000005</v>
      </c>
      <c r="AT61" s="1401">
        <v>6.8000000000000005E-2</v>
      </c>
      <c r="AU61" s="1586">
        <v>76</v>
      </c>
      <c r="AV61" s="1359">
        <v>0.69399999999999995</v>
      </c>
      <c r="AW61" s="1401">
        <v>7.0000000000000007E-2</v>
      </c>
      <c r="AX61" s="1586">
        <v>76</v>
      </c>
      <c r="AY61" s="1359">
        <v>0.77</v>
      </c>
      <c r="AZ61" s="1401">
        <v>0.10299999999999999</v>
      </c>
      <c r="BA61" s="1586">
        <v>85.6</v>
      </c>
      <c r="BB61" s="1359">
        <v>0.78300000000000003</v>
      </c>
      <c r="BC61" s="1401">
        <v>0.10299999999999999</v>
      </c>
      <c r="BD61" s="1586">
        <v>86</v>
      </c>
      <c r="BE61" s="1359">
        <v>0.76900000000000002</v>
      </c>
      <c r="BF61" s="1401">
        <v>0.1</v>
      </c>
      <c r="BG61" s="1586">
        <v>83</v>
      </c>
      <c r="BH61" s="1359">
        <v>0.77700000000000002</v>
      </c>
      <c r="BI61" s="1401">
        <v>9.8000000000000004E-2</v>
      </c>
      <c r="BJ61" s="1408">
        <v>86</v>
      </c>
      <c r="BK61" s="1359">
        <v>0.79</v>
      </c>
      <c r="BL61" s="1401">
        <v>0.10199999999999999</v>
      </c>
      <c r="BM61" s="1586">
        <v>85</v>
      </c>
      <c r="BN61" s="1359">
        <v>0.76600000000000001</v>
      </c>
      <c r="BO61" s="1401">
        <v>9.8000000000000004E-2</v>
      </c>
      <c r="BP61" s="1586">
        <v>85</v>
      </c>
      <c r="BQ61" s="1359">
        <v>0.78</v>
      </c>
      <c r="BR61" s="1401">
        <v>0.1</v>
      </c>
      <c r="BS61" s="1586">
        <v>85</v>
      </c>
      <c r="BT61" s="1359">
        <v>0.76300000000000001</v>
      </c>
      <c r="BU61" s="1401">
        <v>0.10199999999999999</v>
      </c>
      <c r="BV61" s="1586">
        <v>82</v>
      </c>
      <c r="BW61" s="1359">
        <v>0.73099999999999998</v>
      </c>
      <c r="BX61" s="1401">
        <v>0.10199999999999999</v>
      </c>
      <c r="BY61" s="1586">
        <v>77</v>
      </c>
      <c r="BZ61" s="1359">
        <v>0.70699999999999996</v>
      </c>
      <c r="CA61" s="1401">
        <v>0.1</v>
      </c>
    </row>
    <row r="62" spans="1:79" ht="15" thickBot="1" x14ac:dyDescent="0.25">
      <c r="A62" s="1406">
        <v>3</v>
      </c>
      <c r="B62" s="2222" t="s">
        <v>420</v>
      </c>
      <c r="C62" s="2223"/>
      <c r="D62" s="1720"/>
      <c r="E62" s="1582"/>
      <c r="F62" s="1583"/>
      <c r="G62" s="1584"/>
      <c r="H62" s="1521">
        <v>2</v>
      </c>
      <c r="I62" s="1359">
        <v>1.7000000000000001E-2</v>
      </c>
      <c r="J62" s="1401">
        <v>8.0000000000000002E-3</v>
      </c>
      <c r="K62" s="1521">
        <v>2</v>
      </c>
      <c r="L62" s="1359">
        <v>1.7000000000000001E-2</v>
      </c>
      <c r="M62" s="1401">
        <v>7.0000000000000001E-3</v>
      </c>
      <c r="N62" s="1521">
        <v>2</v>
      </c>
      <c r="O62" s="1359">
        <v>1.7000000000000001E-2</v>
      </c>
      <c r="P62" s="1401">
        <v>8.0000000000000002E-3</v>
      </c>
      <c r="Q62" s="1521">
        <v>2</v>
      </c>
      <c r="R62" s="1359">
        <v>0.02</v>
      </c>
      <c r="S62" s="1401">
        <v>8.0000000000000002E-3</v>
      </c>
      <c r="T62" s="1521">
        <v>2</v>
      </c>
      <c r="U62" s="1359">
        <v>2.1000000000000001E-2</v>
      </c>
      <c r="V62" s="1401">
        <v>7.0000000000000001E-3</v>
      </c>
      <c r="W62" s="1521">
        <v>2</v>
      </c>
      <c r="X62" s="1359">
        <v>2.4E-2</v>
      </c>
      <c r="Y62" s="1401">
        <v>0.01</v>
      </c>
      <c r="Z62" s="1521">
        <v>2</v>
      </c>
      <c r="AA62" s="1359">
        <v>2.1999999999999999E-2</v>
      </c>
      <c r="AB62" s="1401">
        <v>8.9999999999999993E-3</v>
      </c>
      <c r="AC62" s="1521">
        <v>2</v>
      </c>
      <c r="AD62" s="1359">
        <v>2.3E-2</v>
      </c>
      <c r="AE62" s="1401">
        <v>1.0999999999999999E-2</v>
      </c>
      <c r="AF62" s="1521">
        <v>2.5</v>
      </c>
      <c r="AG62" s="1359">
        <v>2.1999999999999999E-2</v>
      </c>
      <c r="AH62" s="1401">
        <v>1.0999999999999999E-2</v>
      </c>
      <c r="AI62" s="1521">
        <v>2.5</v>
      </c>
      <c r="AJ62" s="1359">
        <v>2.1999999999999999E-2</v>
      </c>
      <c r="AK62" s="1401">
        <v>1.0999999999999999E-2</v>
      </c>
      <c r="AL62" s="1521">
        <v>2.5</v>
      </c>
      <c r="AM62" s="1359">
        <v>2.1999999999999999E-2</v>
      </c>
      <c r="AN62" s="1401">
        <v>8.0000000000000002E-3</v>
      </c>
      <c r="AO62" s="1521">
        <v>2.5</v>
      </c>
      <c r="AP62" s="1359">
        <v>2.1999999999999999E-2</v>
      </c>
      <c r="AQ62" s="1401">
        <v>7.0000000000000001E-3</v>
      </c>
      <c r="AR62" s="1521">
        <v>2.7</v>
      </c>
      <c r="AS62" s="1359">
        <v>2.4E-2</v>
      </c>
      <c r="AT62" s="1401">
        <v>0.01</v>
      </c>
      <c r="AU62" s="1521">
        <v>2.9</v>
      </c>
      <c r="AV62" s="1359">
        <v>2.1999999999999999E-2</v>
      </c>
      <c r="AW62" s="1401">
        <v>0.01</v>
      </c>
      <c r="AX62" s="1521">
        <v>2.6</v>
      </c>
      <c r="AY62" s="1359">
        <v>2.1999999999999999E-2</v>
      </c>
      <c r="AZ62" s="1401">
        <v>0.01</v>
      </c>
      <c r="BA62" s="1521">
        <v>2.5</v>
      </c>
      <c r="BB62" s="1359">
        <v>2.9000000000000001E-2</v>
      </c>
      <c r="BC62" s="1401">
        <v>1.2E-2</v>
      </c>
      <c r="BD62" s="1521">
        <v>3.3</v>
      </c>
      <c r="BE62" s="1359">
        <v>2.1000000000000001E-2</v>
      </c>
      <c r="BF62" s="1401">
        <v>8.9999999999999993E-3</v>
      </c>
      <c r="BG62" s="1521">
        <v>2.2999999999999998</v>
      </c>
      <c r="BH62" s="1359">
        <v>2.1999999999999999E-2</v>
      </c>
      <c r="BI62" s="1401">
        <v>8.9999999999999993E-3</v>
      </c>
      <c r="BJ62" s="1413">
        <v>2.2000000000000002</v>
      </c>
      <c r="BK62" s="1359">
        <v>0.02</v>
      </c>
      <c r="BL62" s="1401">
        <v>7.0000000000000001E-3</v>
      </c>
      <c r="BM62" s="1521">
        <v>2</v>
      </c>
      <c r="BN62" s="1359">
        <v>2.1999999999999999E-2</v>
      </c>
      <c r="BO62" s="1401">
        <v>0.01</v>
      </c>
      <c r="BP62" s="1521">
        <v>2.5</v>
      </c>
      <c r="BQ62" s="1359">
        <v>2.1999999999999999E-2</v>
      </c>
      <c r="BR62" s="1401">
        <v>0.01</v>
      </c>
      <c r="BS62" s="1521">
        <v>2.5</v>
      </c>
      <c r="BT62" s="1359">
        <v>2.1000000000000001E-2</v>
      </c>
      <c r="BU62" s="1401">
        <v>0.01</v>
      </c>
      <c r="BV62" s="1521">
        <v>2.5</v>
      </c>
      <c r="BW62" s="1359">
        <v>1.9E-2</v>
      </c>
      <c r="BX62" s="1401">
        <v>7.0000000000000001E-3</v>
      </c>
      <c r="BY62" s="1521">
        <v>2</v>
      </c>
      <c r="BZ62" s="1359">
        <v>1.7999999999999999E-2</v>
      </c>
      <c r="CA62" s="1401">
        <v>7.0000000000000001E-3</v>
      </c>
    </row>
    <row r="63" spans="1:79" ht="15" thickBot="1" x14ac:dyDescent="0.25">
      <c r="A63" s="1406">
        <v>4</v>
      </c>
      <c r="B63" s="2222" t="s">
        <v>421</v>
      </c>
      <c r="C63" s="2223"/>
      <c r="D63" s="1720"/>
      <c r="E63" s="1582"/>
      <c r="F63" s="1583"/>
      <c r="G63" s="1584"/>
      <c r="H63" s="1521">
        <v>35</v>
      </c>
      <c r="I63" s="1359">
        <v>0.34799999999999998</v>
      </c>
      <c r="J63" s="1401">
        <v>7.0000000000000007E-2</v>
      </c>
      <c r="K63" s="1521">
        <v>36</v>
      </c>
      <c r="L63" s="1359">
        <v>0.35599999999999998</v>
      </c>
      <c r="M63" s="1401">
        <v>7.1999999999999995E-2</v>
      </c>
      <c r="N63" s="1521">
        <v>45</v>
      </c>
      <c r="O63" s="1359">
        <v>0.36199999999999999</v>
      </c>
      <c r="P63" s="1401">
        <v>7.5999999999999998E-2</v>
      </c>
      <c r="Q63" s="1521">
        <v>39</v>
      </c>
      <c r="R63" s="1359">
        <v>0.36899999999999999</v>
      </c>
      <c r="S63" s="1401">
        <v>7.1999999999999995E-2</v>
      </c>
      <c r="T63" s="1521">
        <v>49</v>
      </c>
      <c r="U63" s="1359">
        <v>0.40400000000000003</v>
      </c>
      <c r="V63" s="1401">
        <v>7.1999999999999995E-2</v>
      </c>
      <c r="W63" s="1521">
        <v>44</v>
      </c>
      <c r="X63" s="1359">
        <v>0.41199999999999998</v>
      </c>
      <c r="Y63" s="1401">
        <v>7.6999999999999999E-2</v>
      </c>
      <c r="Z63" s="1521">
        <v>42</v>
      </c>
      <c r="AA63" s="1359">
        <v>0.41099999999999998</v>
      </c>
      <c r="AB63" s="1401">
        <v>7.8E-2</v>
      </c>
      <c r="AC63" s="1521">
        <v>44</v>
      </c>
      <c r="AD63" s="1359">
        <v>0.39800000000000002</v>
      </c>
      <c r="AE63" s="1401">
        <v>6.8000000000000005E-2</v>
      </c>
      <c r="AF63" s="1521">
        <v>41</v>
      </c>
      <c r="AG63" s="1359">
        <v>0.375</v>
      </c>
      <c r="AH63" s="1401">
        <v>6.2E-2</v>
      </c>
      <c r="AI63" s="1521">
        <v>39</v>
      </c>
      <c r="AJ63" s="1359">
        <v>0.36</v>
      </c>
      <c r="AK63" s="1401">
        <v>6.4000000000000001E-2</v>
      </c>
      <c r="AL63" s="1521">
        <v>47</v>
      </c>
      <c r="AM63" s="1359">
        <v>0.36699999999999999</v>
      </c>
      <c r="AN63" s="1401">
        <v>6.0999999999999999E-2</v>
      </c>
      <c r="AO63" s="1521">
        <v>47</v>
      </c>
      <c r="AP63" s="1359">
        <v>0.34699999999999998</v>
      </c>
      <c r="AQ63" s="1401">
        <v>5.8000000000000003E-2</v>
      </c>
      <c r="AR63" s="1521">
        <v>40</v>
      </c>
      <c r="AS63" s="1359">
        <v>0.35199999999999998</v>
      </c>
      <c r="AT63" s="1401">
        <v>6.2E-2</v>
      </c>
      <c r="AU63" s="1521">
        <v>36.700000000000003</v>
      </c>
      <c r="AV63" s="1359">
        <v>0.36499999999999999</v>
      </c>
      <c r="AW63" s="1401">
        <v>6.3E-2</v>
      </c>
      <c r="AX63" s="1521">
        <v>41</v>
      </c>
      <c r="AY63" s="1359">
        <v>0.40600000000000003</v>
      </c>
      <c r="AZ63" s="1401">
        <v>7.5999999999999998E-2</v>
      </c>
      <c r="BA63" s="1521">
        <v>45.2</v>
      </c>
      <c r="BB63" s="1359">
        <v>0.42599999999999999</v>
      </c>
      <c r="BC63" s="1401">
        <v>8.1000000000000003E-2</v>
      </c>
      <c r="BD63" s="1521">
        <v>46</v>
      </c>
      <c r="BE63" s="1359">
        <v>0.42199999999999999</v>
      </c>
      <c r="BF63" s="1401">
        <v>7.8E-2</v>
      </c>
      <c r="BG63" s="1521">
        <v>43</v>
      </c>
      <c r="BH63" s="1359">
        <v>0.41799999999999998</v>
      </c>
      <c r="BI63" s="1401">
        <v>7.9000000000000001E-2</v>
      </c>
      <c r="BJ63" s="1413">
        <v>45</v>
      </c>
      <c r="BK63" s="1359">
        <v>0.41</v>
      </c>
      <c r="BL63" s="1401">
        <v>7.3999999999999996E-2</v>
      </c>
      <c r="BM63" s="1521">
        <v>45</v>
      </c>
      <c r="BN63" s="1359">
        <v>0.4</v>
      </c>
      <c r="BO63" s="1401">
        <v>7.8E-2</v>
      </c>
      <c r="BP63" s="1521">
        <v>40</v>
      </c>
      <c r="BQ63" s="1359">
        <v>0.377</v>
      </c>
      <c r="BR63" s="1401">
        <v>7.0999999999999994E-2</v>
      </c>
      <c r="BS63" s="1521">
        <v>44</v>
      </c>
      <c r="BT63" s="1359">
        <v>0.377</v>
      </c>
      <c r="BU63" s="1401">
        <v>7.5999999999999998E-2</v>
      </c>
      <c r="BV63" s="1521">
        <v>45</v>
      </c>
      <c r="BW63" s="1359">
        <v>0.35799999999999998</v>
      </c>
      <c r="BX63" s="1401">
        <v>7.1999999999999995E-2</v>
      </c>
      <c r="BY63" s="1521">
        <v>36</v>
      </c>
      <c r="BZ63" s="1359">
        <v>0.36099999999999999</v>
      </c>
      <c r="CA63" s="1401">
        <v>7.1999999999999995E-2</v>
      </c>
    </row>
    <row r="64" spans="1:79" ht="17.25" customHeight="1" thickBot="1" x14ac:dyDescent="0.25">
      <c r="A64" s="1406">
        <v>5</v>
      </c>
      <c r="B64" s="2222" t="s">
        <v>422</v>
      </c>
      <c r="C64" s="2223"/>
      <c r="D64" s="1720"/>
      <c r="E64" s="1582"/>
      <c r="F64" s="1583"/>
      <c r="G64" s="1584"/>
      <c r="H64" s="1721">
        <v>30</v>
      </c>
      <c r="I64" s="1359">
        <v>0.27300000000000002</v>
      </c>
      <c r="J64" s="1401">
        <v>3.6999999999999998E-2</v>
      </c>
      <c r="K64" s="1721">
        <v>30</v>
      </c>
      <c r="L64" s="1359">
        <v>0.26600000000000001</v>
      </c>
      <c r="M64" s="1401">
        <v>3.6999999999999998E-2</v>
      </c>
      <c r="N64" s="1721">
        <v>29</v>
      </c>
      <c r="O64" s="1359">
        <v>0.27300000000000002</v>
      </c>
      <c r="P64" s="1401">
        <v>3.6999999999999998E-2</v>
      </c>
      <c r="Q64" s="1721">
        <v>29</v>
      </c>
      <c r="R64" s="1359">
        <v>0.27700000000000002</v>
      </c>
      <c r="S64" s="1401">
        <v>3.6999999999999998E-2</v>
      </c>
      <c r="T64" s="1721">
        <v>32</v>
      </c>
      <c r="U64" s="1359">
        <v>0.316</v>
      </c>
      <c r="V64" s="1401">
        <v>3.7999999999999999E-2</v>
      </c>
      <c r="W64" s="1721">
        <v>37</v>
      </c>
      <c r="X64" s="1359">
        <v>0.29599999999999999</v>
      </c>
      <c r="Y64" s="1401">
        <v>3.6999999999999998E-2</v>
      </c>
      <c r="Z64" s="1721">
        <v>31</v>
      </c>
      <c r="AA64" s="1359">
        <v>0.28699999999999998</v>
      </c>
      <c r="AB64" s="1401">
        <v>3.6999999999999998E-2</v>
      </c>
      <c r="AC64" s="1721">
        <v>32</v>
      </c>
      <c r="AD64" s="1359">
        <v>0.28299999999999997</v>
      </c>
      <c r="AE64" s="1401">
        <v>3.4000000000000002E-2</v>
      </c>
      <c r="AF64" s="1727">
        <v>32.700000000000003</v>
      </c>
      <c r="AG64" s="1359">
        <v>0.28899999999999998</v>
      </c>
      <c r="AH64" s="1401">
        <v>3.5999999999999997E-2</v>
      </c>
      <c r="AI64" s="1721">
        <v>34</v>
      </c>
      <c r="AJ64" s="1359">
        <v>0.29699999999999999</v>
      </c>
      <c r="AK64" s="1401">
        <v>3.7999999999999999E-2</v>
      </c>
      <c r="AL64" s="1721">
        <v>30</v>
      </c>
      <c r="AM64" s="1359">
        <v>0.28000000000000003</v>
      </c>
      <c r="AN64" s="1401">
        <v>3.7999999999999999E-2</v>
      </c>
      <c r="AO64" s="1721">
        <v>30</v>
      </c>
      <c r="AP64" s="1359">
        <v>0.27300000000000002</v>
      </c>
      <c r="AQ64" s="1401">
        <v>3.5000000000000003E-2</v>
      </c>
      <c r="AR64" s="1727">
        <v>30</v>
      </c>
      <c r="AS64" s="1359">
        <v>0.26700000000000002</v>
      </c>
      <c r="AT64" s="1401">
        <v>3.5000000000000003E-2</v>
      </c>
      <c r="AU64" s="1721">
        <v>30</v>
      </c>
      <c r="AV64" s="1359">
        <v>0.29099999999999998</v>
      </c>
      <c r="AW64" s="1401">
        <v>3.7999999999999999E-2</v>
      </c>
      <c r="AX64" s="1721">
        <v>32</v>
      </c>
      <c r="AY64" s="1359">
        <v>0.307</v>
      </c>
      <c r="AZ64" s="1401">
        <v>4.2000000000000003E-2</v>
      </c>
      <c r="BA64" s="1721">
        <v>34</v>
      </c>
      <c r="BB64" s="1359">
        <v>0.318</v>
      </c>
      <c r="BC64" s="1401">
        <v>0.04</v>
      </c>
      <c r="BD64" s="1727">
        <v>33</v>
      </c>
      <c r="BE64" s="1359">
        <v>0.31900000000000001</v>
      </c>
      <c r="BF64" s="1401">
        <v>0.04</v>
      </c>
      <c r="BG64" s="1721">
        <v>33</v>
      </c>
      <c r="BH64" s="1359">
        <v>0.32500000000000001</v>
      </c>
      <c r="BI64" s="1401">
        <v>4.1000000000000002E-2</v>
      </c>
      <c r="BJ64" s="1455">
        <v>36</v>
      </c>
      <c r="BK64" s="1359">
        <v>0.312</v>
      </c>
      <c r="BL64" s="1401">
        <v>3.9E-2</v>
      </c>
      <c r="BM64" s="1721">
        <v>36</v>
      </c>
      <c r="BN64" s="1359">
        <v>0.31</v>
      </c>
      <c r="BO64" s="1401">
        <v>3.6999999999999998E-2</v>
      </c>
      <c r="BP64" s="1727">
        <v>30</v>
      </c>
      <c r="BQ64" s="1359">
        <v>0.28899999999999998</v>
      </c>
      <c r="BR64" s="1401">
        <v>3.9E-2</v>
      </c>
      <c r="BS64" s="1721">
        <v>34</v>
      </c>
      <c r="BT64" s="1359">
        <v>0.29699999999999999</v>
      </c>
      <c r="BU64" s="1401">
        <v>0.04</v>
      </c>
      <c r="BV64" s="1721">
        <v>31</v>
      </c>
      <c r="BW64" s="1359">
        <v>0.28599999999999998</v>
      </c>
      <c r="BX64" s="1401">
        <v>0.04</v>
      </c>
      <c r="BY64" s="1721">
        <v>30</v>
      </c>
      <c r="BZ64" s="1359">
        <v>0.28000000000000003</v>
      </c>
      <c r="CA64" s="1401">
        <v>3.7999999999999999E-2</v>
      </c>
    </row>
    <row r="65" spans="1:79" ht="15" thickBot="1" x14ac:dyDescent="0.25">
      <c r="A65" s="1406">
        <v>6</v>
      </c>
      <c r="B65" s="2222" t="s">
        <v>423</v>
      </c>
      <c r="C65" s="2223"/>
      <c r="D65" s="1720"/>
      <c r="E65" s="1582"/>
      <c r="F65" s="1583"/>
      <c r="G65" s="1584"/>
      <c r="H65" s="1591">
        <v>47</v>
      </c>
      <c r="I65" s="1359">
        <v>0.41099999999999998</v>
      </c>
      <c r="J65" s="1401">
        <v>9.8000000000000004E-2</v>
      </c>
      <c r="K65" s="1591">
        <v>45</v>
      </c>
      <c r="L65" s="1359">
        <v>0.41299999999999998</v>
      </c>
      <c r="M65" s="1401">
        <v>0.09</v>
      </c>
      <c r="N65" s="1591">
        <v>46</v>
      </c>
      <c r="O65" s="1359">
        <v>0.42599999999999999</v>
      </c>
      <c r="P65" s="1401">
        <v>9.6000000000000002E-2</v>
      </c>
      <c r="Q65" s="1591">
        <v>49</v>
      </c>
      <c r="R65" s="1359">
        <v>0.45700000000000002</v>
      </c>
      <c r="S65" s="1401">
        <v>9.7000000000000003E-2</v>
      </c>
      <c r="T65" s="1591">
        <v>51</v>
      </c>
      <c r="U65" s="1359">
        <v>0.47299999999999998</v>
      </c>
      <c r="V65" s="1401">
        <v>9.0999999999999998E-2</v>
      </c>
      <c r="W65" s="1591">
        <v>57</v>
      </c>
      <c r="X65" s="1359">
        <v>0.48199999999999998</v>
      </c>
      <c r="Y65" s="1401">
        <v>0.10199999999999999</v>
      </c>
      <c r="Z65" s="1591">
        <v>55</v>
      </c>
      <c r="AA65" s="1359">
        <v>0.47599999999999998</v>
      </c>
      <c r="AB65" s="1401">
        <v>0.11899999999999999</v>
      </c>
      <c r="AC65" s="1591">
        <v>55</v>
      </c>
      <c r="AD65" s="1359">
        <v>0.44400000000000001</v>
      </c>
      <c r="AE65" s="1401">
        <v>9.4E-2</v>
      </c>
      <c r="AF65" s="1591">
        <v>49.2</v>
      </c>
      <c r="AG65" s="1359">
        <v>0.43099999999999999</v>
      </c>
      <c r="AH65" s="1401">
        <v>9.8000000000000004E-2</v>
      </c>
      <c r="AI65" s="1591">
        <v>48</v>
      </c>
      <c r="AJ65" s="1359">
        <v>0.42399999999999999</v>
      </c>
      <c r="AK65" s="1401">
        <v>9.5000000000000001E-2</v>
      </c>
      <c r="AL65" s="1591">
        <v>46</v>
      </c>
      <c r="AM65" s="1359">
        <v>0.40799999999999997</v>
      </c>
      <c r="AN65" s="1401">
        <v>8.4000000000000005E-2</v>
      </c>
      <c r="AO65" s="1591">
        <v>46</v>
      </c>
      <c r="AP65" s="1359">
        <v>0.4</v>
      </c>
      <c r="AQ65" s="1401">
        <v>8.7999999999999995E-2</v>
      </c>
      <c r="AR65" s="1591">
        <v>46</v>
      </c>
      <c r="AS65" s="1359">
        <v>0.40899999999999997</v>
      </c>
      <c r="AT65" s="1401">
        <v>9.0999999999999998E-2</v>
      </c>
      <c r="AU65" s="1591">
        <v>46.3</v>
      </c>
      <c r="AV65" s="1359">
        <v>0.40600000000000003</v>
      </c>
      <c r="AW65" s="1401">
        <v>8.1000000000000003E-2</v>
      </c>
      <c r="AX65" s="1591">
        <v>47</v>
      </c>
      <c r="AY65" s="1359">
        <v>0.44</v>
      </c>
      <c r="AZ65" s="1401">
        <v>0.1</v>
      </c>
      <c r="BA65" s="1591">
        <v>48</v>
      </c>
      <c r="BB65" s="1359">
        <v>0.45700000000000002</v>
      </c>
      <c r="BC65" s="1401">
        <v>9.5000000000000001E-2</v>
      </c>
      <c r="BD65" s="1591">
        <v>50</v>
      </c>
      <c r="BE65" s="1359">
        <v>0.47099999999999997</v>
      </c>
      <c r="BF65" s="1401">
        <v>9.9000000000000005E-2</v>
      </c>
      <c r="BG65" s="1591">
        <v>53</v>
      </c>
      <c r="BH65" s="1359">
        <v>0.46</v>
      </c>
      <c r="BI65" s="1401">
        <v>9.6000000000000002E-2</v>
      </c>
      <c r="BJ65" s="1592">
        <v>51</v>
      </c>
      <c r="BK65" s="1359">
        <v>0.46</v>
      </c>
      <c r="BL65" s="1401">
        <v>9.1999999999999998E-2</v>
      </c>
      <c r="BM65" s="1591">
        <v>51</v>
      </c>
      <c r="BN65" s="1359">
        <v>0.44500000000000001</v>
      </c>
      <c r="BO65" s="1401">
        <v>9.0999999999999998E-2</v>
      </c>
      <c r="BP65" s="1591">
        <v>49</v>
      </c>
      <c r="BQ65" s="1359">
        <v>0.42599999999999999</v>
      </c>
      <c r="BR65" s="1401">
        <v>9.2999999999999999E-2</v>
      </c>
      <c r="BS65" s="1591">
        <v>48</v>
      </c>
      <c r="BT65" s="1359">
        <v>0.41499999999999998</v>
      </c>
      <c r="BU65" s="1401">
        <v>0.09</v>
      </c>
      <c r="BV65" s="1591">
        <v>46</v>
      </c>
      <c r="BW65" s="1359">
        <v>0.41699999999999998</v>
      </c>
      <c r="BX65" s="1401">
        <v>9.4E-2</v>
      </c>
      <c r="BY65" s="1591">
        <v>46</v>
      </c>
      <c r="BZ65" s="1359">
        <v>0.41499999999999998</v>
      </c>
      <c r="CA65" s="1401">
        <v>9.1999999999999998E-2</v>
      </c>
    </row>
    <row r="66" spans="1:79" ht="15" thickBot="1" x14ac:dyDescent="0.25">
      <c r="A66" s="1406">
        <v>7</v>
      </c>
      <c r="B66" s="2222" t="s">
        <v>424</v>
      </c>
      <c r="C66" s="2223"/>
      <c r="D66" s="1720"/>
      <c r="E66" s="1582"/>
      <c r="F66" s="1583"/>
      <c r="G66" s="1584"/>
      <c r="H66" s="1591">
        <v>10</v>
      </c>
      <c r="I66" s="1359">
        <v>0.1</v>
      </c>
      <c r="J66" s="1401">
        <v>1.6E-2</v>
      </c>
      <c r="K66" s="1591">
        <v>13</v>
      </c>
      <c r="L66" s="1359">
        <v>0.1</v>
      </c>
      <c r="M66" s="1401">
        <v>1.6E-2</v>
      </c>
      <c r="N66" s="1591">
        <v>10</v>
      </c>
      <c r="O66" s="1359">
        <v>0.10100000000000001</v>
      </c>
      <c r="P66" s="1401">
        <v>1.7000000000000001E-2</v>
      </c>
      <c r="Q66" s="1591">
        <v>10</v>
      </c>
      <c r="R66" s="1359">
        <v>0.108</v>
      </c>
      <c r="S66" s="1401">
        <v>1.7000000000000001E-2</v>
      </c>
      <c r="T66" s="1591">
        <v>11</v>
      </c>
      <c r="U66" s="1359">
        <v>0.11</v>
      </c>
      <c r="V66" s="1401">
        <v>1.4E-2</v>
      </c>
      <c r="W66" s="1591">
        <v>13</v>
      </c>
      <c r="X66" s="1359">
        <v>0.11</v>
      </c>
      <c r="Y66" s="1401">
        <v>1.2999999999999999E-2</v>
      </c>
      <c r="Z66" s="1591">
        <v>10</v>
      </c>
      <c r="AA66" s="1359">
        <v>0.13</v>
      </c>
      <c r="AB66" s="1401">
        <v>2.5999999999999999E-2</v>
      </c>
      <c r="AC66" s="1591">
        <v>15</v>
      </c>
      <c r="AD66" s="1359">
        <v>0.14000000000000001</v>
      </c>
      <c r="AE66" s="1401">
        <v>1.7999999999999999E-2</v>
      </c>
      <c r="AF66" s="1591">
        <v>14.9</v>
      </c>
      <c r="AG66" s="1359">
        <v>0.14499999999999999</v>
      </c>
      <c r="AH66" s="1401">
        <v>2.9000000000000001E-2</v>
      </c>
      <c r="AI66" s="1591">
        <v>14.9</v>
      </c>
      <c r="AJ66" s="1359">
        <v>0.13700000000000001</v>
      </c>
      <c r="AK66" s="1401">
        <v>2.7E-2</v>
      </c>
      <c r="AL66" s="1591">
        <v>15</v>
      </c>
      <c r="AM66" s="1359">
        <v>0.13300000000000001</v>
      </c>
      <c r="AN66" s="1401">
        <v>1.9E-2</v>
      </c>
      <c r="AO66" s="1591">
        <v>15</v>
      </c>
      <c r="AP66" s="1359">
        <v>0.12</v>
      </c>
      <c r="AQ66" s="1401">
        <v>1.2999999999999999E-2</v>
      </c>
      <c r="AR66" s="1591">
        <v>15</v>
      </c>
      <c r="AS66" s="1359">
        <v>0.124</v>
      </c>
      <c r="AT66" s="1401">
        <v>2.9000000000000001E-2</v>
      </c>
      <c r="AU66" s="1591">
        <v>14.9</v>
      </c>
      <c r="AV66" s="1359">
        <v>0.121</v>
      </c>
      <c r="AW66" s="1401">
        <v>1.6E-2</v>
      </c>
      <c r="AX66" s="1591">
        <v>15</v>
      </c>
      <c r="AY66" s="1359">
        <v>0.124</v>
      </c>
      <c r="AZ66" s="1401">
        <v>1.7000000000000001E-2</v>
      </c>
      <c r="BA66" s="1591">
        <v>16</v>
      </c>
      <c r="BB66" s="1359">
        <v>0.128</v>
      </c>
      <c r="BC66" s="1401">
        <v>1.7999999999999999E-2</v>
      </c>
      <c r="BD66" s="1591">
        <v>15</v>
      </c>
      <c r="BE66" s="1359">
        <v>0.124</v>
      </c>
      <c r="BF66" s="1401">
        <v>1.7000000000000001E-2</v>
      </c>
      <c r="BG66" s="1591">
        <v>12</v>
      </c>
      <c r="BH66" s="1359">
        <v>0.124</v>
      </c>
      <c r="BI66" s="1401">
        <v>1.7999999999999999E-2</v>
      </c>
      <c r="BJ66" s="1592">
        <v>12</v>
      </c>
      <c r="BK66" s="1359">
        <v>0.12</v>
      </c>
      <c r="BL66" s="1401">
        <v>1.6E-2</v>
      </c>
      <c r="BM66" s="1591">
        <v>12</v>
      </c>
      <c r="BN66" s="1359">
        <v>0.114</v>
      </c>
      <c r="BO66" s="1401">
        <v>1.4999999999999999E-2</v>
      </c>
      <c r="BP66" s="1591">
        <v>10</v>
      </c>
      <c r="BQ66" s="1359">
        <v>0.105</v>
      </c>
      <c r="BR66" s="1401">
        <v>1.4999999999999999E-2</v>
      </c>
      <c r="BS66" s="1591">
        <v>10</v>
      </c>
      <c r="BT66" s="1359">
        <v>9.8000000000000004E-2</v>
      </c>
      <c r="BU66" s="1401">
        <v>1.6E-2</v>
      </c>
      <c r="BV66" s="1591">
        <v>9</v>
      </c>
      <c r="BW66" s="1359">
        <v>9.9000000000000005E-2</v>
      </c>
      <c r="BX66" s="1401">
        <v>1.7000000000000001E-2</v>
      </c>
      <c r="BY66" s="1591">
        <v>12</v>
      </c>
      <c r="BZ66" s="1359">
        <v>9.8000000000000004E-2</v>
      </c>
      <c r="CA66" s="1401">
        <v>1.7000000000000001E-2</v>
      </c>
    </row>
    <row r="67" spans="1:79" ht="15" thickBot="1" x14ac:dyDescent="0.25">
      <c r="A67" s="1406">
        <v>8</v>
      </c>
      <c r="B67" s="2222" t="s">
        <v>425</v>
      </c>
      <c r="C67" s="2223"/>
      <c r="D67" s="1720"/>
      <c r="E67" s="1582"/>
      <c r="F67" s="1583"/>
      <c r="G67" s="1584"/>
      <c r="H67" s="1591">
        <v>78</v>
      </c>
      <c r="I67" s="1359">
        <v>0.68</v>
      </c>
      <c r="J67" s="1401">
        <v>0.17899999999999999</v>
      </c>
      <c r="K67" s="1591">
        <v>77</v>
      </c>
      <c r="L67" s="1359">
        <v>0.69199999999999995</v>
      </c>
      <c r="M67" s="1401">
        <v>0.183</v>
      </c>
      <c r="N67" s="1591">
        <v>77</v>
      </c>
      <c r="O67" s="1359">
        <v>0.70799999999999996</v>
      </c>
      <c r="P67" s="1401">
        <v>0.183</v>
      </c>
      <c r="Q67" s="1591">
        <v>79</v>
      </c>
      <c r="R67" s="1359">
        <v>0.71</v>
      </c>
      <c r="S67" s="1401">
        <v>0.182</v>
      </c>
      <c r="T67" s="1591">
        <v>82</v>
      </c>
      <c r="U67" s="1359">
        <v>0.81499999999999995</v>
      </c>
      <c r="V67" s="1401">
        <v>0.18</v>
      </c>
      <c r="W67" s="1591">
        <v>94</v>
      </c>
      <c r="X67" s="1359">
        <v>0.9</v>
      </c>
      <c r="Y67" s="1401">
        <v>0.192</v>
      </c>
      <c r="Z67" s="1591">
        <v>101</v>
      </c>
      <c r="AA67" s="1359">
        <v>0.92900000000000005</v>
      </c>
      <c r="AB67" s="1401">
        <v>0.192</v>
      </c>
      <c r="AC67" s="1591">
        <v>107</v>
      </c>
      <c r="AD67" s="1359">
        <v>0.94399999999999995</v>
      </c>
      <c r="AE67" s="1401">
        <v>0.17100000000000001</v>
      </c>
      <c r="AF67" s="1591">
        <v>104</v>
      </c>
      <c r="AG67" s="1359">
        <v>0.95199999999999996</v>
      </c>
      <c r="AH67" s="1401">
        <v>0.18</v>
      </c>
      <c r="AI67" s="1591">
        <v>108</v>
      </c>
      <c r="AJ67" s="1359">
        <v>0.92</v>
      </c>
      <c r="AK67" s="1401">
        <v>0.17599999999999999</v>
      </c>
      <c r="AL67" s="1591">
        <v>101</v>
      </c>
      <c r="AM67" s="1359">
        <v>0.88500000000000001</v>
      </c>
      <c r="AN67" s="1401">
        <v>0.17199999999999999</v>
      </c>
      <c r="AO67" s="1591">
        <v>101</v>
      </c>
      <c r="AP67" s="1359">
        <v>0.89300000000000002</v>
      </c>
      <c r="AQ67" s="1401">
        <v>0.16600000000000001</v>
      </c>
      <c r="AR67" s="1591">
        <v>98</v>
      </c>
      <c r="AS67" s="1359">
        <v>0.872</v>
      </c>
      <c r="AT67" s="1401">
        <v>0.16400000000000001</v>
      </c>
      <c r="AU67" s="1591">
        <v>96</v>
      </c>
      <c r="AV67" s="1359">
        <v>0.90500000000000003</v>
      </c>
      <c r="AW67" s="1401">
        <v>0.16900000000000001</v>
      </c>
      <c r="AX67" s="1591">
        <v>101</v>
      </c>
      <c r="AY67" s="1359">
        <v>0.97299999999999998</v>
      </c>
      <c r="AZ67" s="1401">
        <v>0.21</v>
      </c>
      <c r="BA67" s="1591">
        <v>112</v>
      </c>
      <c r="BB67" s="1359">
        <v>0.95899999999999996</v>
      </c>
      <c r="BC67" s="1401">
        <v>0.20200000000000001</v>
      </c>
      <c r="BD67" s="1591">
        <v>106</v>
      </c>
      <c r="BE67" s="1359">
        <v>0.96399999999999997</v>
      </c>
      <c r="BF67" s="1401">
        <v>0.2</v>
      </c>
      <c r="BG67" s="1591">
        <v>103</v>
      </c>
      <c r="BH67" s="1359">
        <v>0.92600000000000005</v>
      </c>
      <c r="BI67" s="1401">
        <v>0.19600000000000001</v>
      </c>
      <c r="BJ67" s="1592">
        <v>103</v>
      </c>
      <c r="BK67" s="1359">
        <v>0.92800000000000005</v>
      </c>
      <c r="BL67" s="1401">
        <v>0.19400000000000001</v>
      </c>
      <c r="BM67" s="1591">
        <v>103</v>
      </c>
      <c r="BN67" s="1359">
        <v>0.88800000000000001</v>
      </c>
      <c r="BO67" s="1401">
        <v>0.187</v>
      </c>
      <c r="BP67" s="1591">
        <v>100</v>
      </c>
      <c r="BQ67" s="1359">
        <v>0.83599999999999997</v>
      </c>
      <c r="BR67" s="1401">
        <v>0.187</v>
      </c>
      <c r="BS67" s="1591">
        <v>89</v>
      </c>
      <c r="BT67" s="1359">
        <v>0.78400000000000003</v>
      </c>
      <c r="BU67" s="1401">
        <v>0.183</v>
      </c>
      <c r="BV67" s="1591">
        <v>83</v>
      </c>
      <c r="BW67" s="1359">
        <v>0.75800000000000001</v>
      </c>
      <c r="BX67" s="1401">
        <v>0.188</v>
      </c>
      <c r="BY67" s="1591">
        <v>85</v>
      </c>
      <c r="BZ67" s="1359">
        <v>0.70899999999999996</v>
      </c>
      <c r="CA67" s="1401">
        <v>0.183</v>
      </c>
    </row>
    <row r="68" spans="1:79" ht="15" thickBot="1" x14ac:dyDescent="0.25">
      <c r="A68" s="1406">
        <v>9</v>
      </c>
      <c r="B68" s="2222" t="s">
        <v>426</v>
      </c>
      <c r="C68" s="2223"/>
      <c r="D68" s="1720"/>
      <c r="E68" s="1582"/>
      <c r="F68" s="1583"/>
      <c r="G68" s="1584"/>
      <c r="H68" s="1591">
        <v>48</v>
      </c>
      <c r="I68" s="1728">
        <v>0.39800000000000002</v>
      </c>
      <c r="J68" s="1401">
        <v>0.09</v>
      </c>
      <c r="K68" s="1591">
        <v>45</v>
      </c>
      <c r="L68" s="1359">
        <v>0.39400000000000002</v>
      </c>
      <c r="M68" s="1401">
        <v>8.8999999999999996E-2</v>
      </c>
      <c r="N68" s="1591">
        <v>44</v>
      </c>
      <c r="O68" s="1359">
        <v>0.39</v>
      </c>
      <c r="P68" s="1401">
        <v>0.09</v>
      </c>
      <c r="Q68" s="1591">
        <v>46</v>
      </c>
      <c r="R68" s="1359">
        <v>0.41</v>
      </c>
      <c r="S68" s="1401">
        <v>0.09</v>
      </c>
      <c r="T68" s="1591">
        <v>47</v>
      </c>
      <c r="U68" s="1359">
        <v>0.45200000000000001</v>
      </c>
      <c r="V68" s="1401">
        <v>8.5999999999999993E-2</v>
      </c>
      <c r="W68" s="1591">
        <v>56</v>
      </c>
      <c r="X68" s="1359">
        <v>0.47199999999999998</v>
      </c>
      <c r="Y68" s="1401">
        <v>8.7999999999999995E-2</v>
      </c>
      <c r="Z68" s="1591">
        <v>54</v>
      </c>
      <c r="AA68" s="1359">
        <v>0.5</v>
      </c>
      <c r="AB68" s="1401">
        <v>9.1999999999999998E-3</v>
      </c>
      <c r="AC68" s="1591">
        <v>58</v>
      </c>
      <c r="AD68" s="1359">
        <v>0.50600000000000001</v>
      </c>
      <c r="AE68" s="1401">
        <v>7.4999999999999997E-2</v>
      </c>
      <c r="AF68" s="1591">
        <v>57.4</v>
      </c>
      <c r="AG68" s="1359">
        <v>0.50800000000000001</v>
      </c>
      <c r="AH68" s="1401">
        <v>7.9000000000000001E-2</v>
      </c>
      <c r="AI68" s="1591">
        <v>57</v>
      </c>
      <c r="AJ68" s="1359">
        <v>0.51200000000000001</v>
      </c>
      <c r="AK68" s="1401">
        <v>7.8E-2</v>
      </c>
      <c r="AL68" s="1591">
        <v>55</v>
      </c>
      <c r="AM68" s="1359">
        <v>0.49399999999999999</v>
      </c>
      <c r="AN68" s="1401">
        <v>7.5999999999999998E-2</v>
      </c>
      <c r="AO68" s="1591">
        <v>55</v>
      </c>
      <c r="AP68" s="1359">
        <v>0.5</v>
      </c>
      <c r="AQ68" s="1401">
        <v>7.5999999999999998E-2</v>
      </c>
      <c r="AR68" s="1591">
        <v>55</v>
      </c>
      <c r="AS68" s="1359">
        <v>0.48</v>
      </c>
      <c r="AT68" s="1401">
        <v>7.3999999999999996E-2</v>
      </c>
      <c r="AU68" s="1591">
        <v>55</v>
      </c>
      <c r="AV68" s="1359">
        <v>0.5</v>
      </c>
      <c r="AW68" s="1401">
        <v>7.6999999999999999E-2</v>
      </c>
      <c r="AX68" s="1591">
        <v>54</v>
      </c>
      <c r="AY68" s="1359">
        <v>0.53200000000000003</v>
      </c>
      <c r="AZ68" s="1401">
        <v>0.1</v>
      </c>
      <c r="BA68" s="1591">
        <v>63</v>
      </c>
      <c r="BB68" s="1359">
        <v>0.54400000000000004</v>
      </c>
      <c r="BC68" s="1401">
        <v>9.8000000000000004E-2</v>
      </c>
      <c r="BD68" s="1591">
        <v>63</v>
      </c>
      <c r="BE68" s="1359">
        <v>0.54900000000000004</v>
      </c>
      <c r="BF68" s="1401">
        <v>0.1</v>
      </c>
      <c r="BG68" s="1591">
        <v>61</v>
      </c>
      <c r="BH68" s="1359">
        <v>0.54900000000000004</v>
      </c>
      <c r="BI68" s="1401">
        <v>9.7000000000000003E-2</v>
      </c>
      <c r="BJ68" s="1592">
        <v>63</v>
      </c>
      <c r="BK68" s="1359">
        <v>0.53100000000000003</v>
      </c>
      <c r="BL68" s="1401">
        <v>9.7000000000000003E-2</v>
      </c>
      <c r="BM68" s="1591">
        <v>61</v>
      </c>
      <c r="BN68" s="1359">
        <v>0.5</v>
      </c>
      <c r="BO68" s="1401">
        <v>9.4E-2</v>
      </c>
      <c r="BP68" s="1591">
        <v>60</v>
      </c>
      <c r="BQ68" s="1359">
        <v>0.46400000000000002</v>
      </c>
      <c r="BR68" s="1401">
        <v>9.0999999999999998E-2</v>
      </c>
      <c r="BS68" s="1591">
        <v>52</v>
      </c>
      <c r="BT68" s="1359">
        <v>0.43</v>
      </c>
      <c r="BU68" s="1401">
        <v>0.09</v>
      </c>
      <c r="BV68" s="1591">
        <v>47</v>
      </c>
      <c r="BW68" s="1359">
        <v>0.41499999999999998</v>
      </c>
      <c r="BX68" s="1401">
        <v>9.1999999999999998E-2</v>
      </c>
      <c r="BY68" s="1591">
        <v>46</v>
      </c>
      <c r="BZ68" s="1359">
        <v>0.40799999999999997</v>
      </c>
      <c r="CA68" s="1401">
        <v>9.1999999999999998E-2</v>
      </c>
    </row>
    <row r="69" spans="1:79" ht="15" thickBot="1" x14ac:dyDescent="0.25">
      <c r="A69" s="1406">
        <v>10</v>
      </c>
      <c r="B69" s="2222" t="s">
        <v>427</v>
      </c>
      <c r="C69" s="2223"/>
      <c r="D69" s="1720"/>
      <c r="E69" s="1582"/>
      <c r="F69" s="1583"/>
      <c r="G69" s="1584"/>
      <c r="H69" s="1591">
        <v>96</v>
      </c>
      <c r="I69" s="1359">
        <v>0.85299999999999998</v>
      </c>
      <c r="J69" s="1401">
        <v>0.19800000000000001</v>
      </c>
      <c r="K69" s="1591">
        <v>96</v>
      </c>
      <c r="L69" s="1359">
        <v>0.85699999999999998</v>
      </c>
      <c r="M69" s="1401">
        <v>0.20100000000000001</v>
      </c>
      <c r="N69" s="1591">
        <v>92</v>
      </c>
      <c r="O69" s="1359">
        <v>0.89100000000000001</v>
      </c>
      <c r="P69" s="1401">
        <v>0.20599999999999999</v>
      </c>
      <c r="Q69" s="1591">
        <v>93</v>
      </c>
      <c r="R69" s="1359">
        <v>0.92800000000000005</v>
      </c>
      <c r="S69" s="1401">
        <v>0.20899999999999999</v>
      </c>
      <c r="T69" s="1591">
        <v>104</v>
      </c>
      <c r="U69" s="1359">
        <v>0.98799999999999999</v>
      </c>
      <c r="V69" s="1401">
        <v>0.20200000000000001</v>
      </c>
      <c r="W69" s="1591">
        <v>120</v>
      </c>
      <c r="X69" s="1359">
        <v>1.0569999999999999</v>
      </c>
      <c r="Y69" s="1401">
        <v>0.218</v>
      </c>
      <c r="Z69" s="1591">
        <v>119</v>
      </c>
      <c r="AA69" s="1359">
        <v>1.101</v>
      </c>
      <c r="AB69" s="1401">
        <v>0.23899999999999999</v>
      </c>
      <c r="AC69" s="1591">
        <v>122</v>
      </c>
      <c r="AD69" s="1359">
        <v>1.099</v>
      </c>
      <c r="AE69" s="1401">
        <v>0.21</v>
      </c>
      <c r="AF69" s="1591">
        <v>115</v>
      </c>
      <c r="AG69" s="1359">
        <v>1.06</v>
      </c>
      <c r="AH69" s="1401">
        <v>0.217</v>
      </c>
      <c r="AI69" s="1591">
        <v>114</v>
      </c>
      <c r="AJ69" s="1359">
        <v>1.054</v>
      </c>
      <c r="AK69" s="1401">
        <v>0.22</v>
      </c>
      <c r="AL69" s="1591">
        <v>112</v>
      </c>
      <c r="AM69" s="1359">
        <v>1.0389999999999999</v>
      </c>
      <c r="AN69" s="1401">
        <v>0.20100000000000001</v>
      </c>
      <c r="AO69" s="1591">
        <v>112</v>
      </c>
      <c r="AP69" s="1359">
        <v>1.0189999999999999</v>
      </c>
      <c r="AQ69" s="1401">
        <v>0.21099999999999999</v>
      </c>
      <c r="AR69" s="1591">
        <v>105</v>
      </c>
      <c r="AS69" s="1359">
        <v>0.94699999999999995</v>
      </c>
      <c r="AT69" s="1401">
        <v>0.192</v>
      </c>
      <c r="AU69" s="1591">
        <v>107</v>
      </c>
      <c r="AV69" s="1359">
        <v>0.98</v>
      </c>
      <c r="AW69" s="1401">
        <v>0.214</v>
      </c>
      <c r="AX69" s="1591">
        <v>109</v>
      </c>
      <c r="AY69" s="1359">
        <v>0.996</v>
      </c>
      <c r="AZ69" s="1401">
        <v>0.22</v>
      </c>
      <c r="BA69" s="1591">
        <v>112</v>
      </c>
      <c r="BB69" s="1359">
        <v>1.026</v>
      </c>
      <c r="BC69" s="1401">
        <v>0.216</v>
      </c>
      <c r="BD69" s="1591">
        <v>115</v>
      </c>
      <c r="BE69" s="1359">
        <v>1.0409999999999999</v>
      </c>
      <c r="BF69" s="1401">
        <v>0.223</v>
      </c>
      <c r="BG69" s="1591">
        <v>107</v>
      </c>
      <c r="BH69" s="1359">
        <v>1.0209999999999999</v>
      </c>
      <c r="BI69" s="1401">
        <v>0.224</v>
      </c>
      <c r="BJ69" s="1592">
        <v>113</v>
      </c>
      <c r="BK69" s="1359">
        <v>0.99</v>
      </c>
      <c r="BL69" s="1401">
        <v>0.21299999999999999</v>
      </c>
      <c r="BM69" s="1591">
        <v>110</v>
      </c>
      <c r="BN69" s="1359">
        <v>0.98599999999999999</v>
      </c>
      <c r="BO69" s="1401">
        <v>0.218</v>
      </c>
      <c r="BP69" s="1591">
        <v>104</v>
      </c>
      <c r="BQ69" s="1359">
        <v>0.96199999999999997</v>
      </c>
      <c r="BR69" s="1401">
        <v>0.20499999999999999</v>
      </c>
      <c r="BS69" s="1591">
        <v>105</v>
      </c>
      <c r="BT69" s="1359">
        <v>0.94699999999999995</v>
      </c>
      <c r="BU69" s="1401">
        <v>0.217</v>
      </c>
      <c r="BV69" s="1591">
        <v>104</v>
      </c>
      <c r="BW69" s="1359">
        <v>0.91900000000000004</v>
      </c>
      <c r="BX69" s="1401">
        <v>0.21199999999999999</v>
      </c>
      <c r="BY69" s="1591">
        <v>103</v>
      </c>
      <c r="BZ69" s="1359">
        <v>0.89200000000000002</v>
      </c>
      <c r="CA69" s="1401">
        <v>0.20599999999999999</v>
      </c>
    </row>
    <row r="70" spans="1:79" ht="15" thickBot="1" x14ac:dyDescent="0.25">
      <c r="A70" s="1406">
        <v>11</v>
      </c>
      <c r="B70" s="2222" t="s">
        <v>428</v>
      </c>
      <c r="C70" s="2223"/>
      <c r="D70" s="1720"/>
      <c r="E70" s="1582"/>
      <c r="F70" s="1583"/>
      <c r="G70" s="1584"/>
      <c r="H70" s="1591">
        <v>117</v>
      </c>
      <c r="I70" s="1359">
        <v>1.0409999999999999</v>
      </c>
      <c r="J70" s="1401">
        <v>0.29599999999999999</v>
      </c>
      <c r="K70" s="1591">
        <v>117</v>
      </c>
      <c r="L70" s="1359">
        <v>1.044</v>
      </c>
      <c r="M70" s="1401">
        <v>0.30099999999999999</v>
      </c>
      <c r="N70" s="1591">
        <v>117</v>
      </c>
      <c r="O70" s="1359">
        <v>1.0840000000000001</v>
      </c>
      <c r="P70" s="1401">
        <v>0.30399999999999999</v>
      </c>
      <c r="Q70" s="1591">
        <v>122</v>
      </c>
      <c r="R70" s="1359">
        <v>1.0860000000000001</v>
      </c>
      <c r="S70" s="1401">
        <v>0.30099999999999999</v>
      </c>
      <c r="T70" s="1591">
        <v>123</v>
      </c>
      <c r="U70" s="1359">
        <v>1.2</v>
      </c>
      <c r="V70" s="1401">
        <v>0.29499999999999998</v>
      </c>
      <c r="W70" s="1591">
        <v>147</v>
      </c>
      <c r="X70" s="1359">
        <v>1.3</v>
      </c>
      <c r="Y70" s="1401">
        <v>0.313</v>
      </c>
      <c r="Z70" s="1591">
        <v>147</v>
      </c>
      <c r="AA70" s="1359">
        <v>1.282</v>
      </c>
      <c r="AB70" s="1401">
        <v>0.317</v>
      </c>
      <c r="AC70" s="1591">
        <v>149</v>
      </c>
      <c r="AD70" s="1359">
        <v>1.284</v>
      </c>
      <c r="AE70" s="1401">
        <v>0.30199999999999999</v>
      </c>
      <c r="AF70" s="1591">
        <v>152</v>
      </c>
      <c r="AG70" s="1359">
        <v>1.31</v>
      </c>
      <c r="AH70" s="1401">
        <v>0.313</v>
      </c>
      <c r="AI70" s="1591">
        <v>152</v>
      </c>
      <c r="AJ70" s="1359">
        <v>1.294</v>
      </c>
      <c r="AK70" s="1401">
        <v>0.31</v>
      </c>
      <c r="AL70" s="1591">
        <v>144</v>
      </c>
      <c r="AM70" s="1359">
        <v>1.27</v>
      </c>
      <c r="AN70" s="1401">
        <v>0.30599999999999999</v>
      </c>
      <c r="AO70" s="1591">
        <v>144</v>
      </c>
      <c r="AP70" s="1359">
        <v>1.236</v>
      </c>
      <c r="AQ70" s="1401">
        <v>0.30399999999999999</v>
      </c>
      <c r="AR70" s="1591">
        <v>140</v>
      </c>
      <c r="AS70" s="1359">
        <v>1.22</v>
      </c>
      <c r="AT70" s="1401">
        <v>0.3</v>
      </c>
      <c r="AU70" s="1591">
        <v>140</v>
      </c>
      <c r="AV70" s="1359">
        <v>1.208</v>
      </c>
      <c r="AW70" s="1401">
        <v>0.30399999999999999</v>
      </c>
      <c r="AX70" s="1591">
        <v>141</v>
      </c>
      <c r="AY70" s="1359">
        <v>1.27</v>
      </c>
      <c r="AZ70" s="1401">
        <v>0.33100000000000002</v>
      </c>
      <c r="BA70" s="1591">
        <v>147</v>
      </c>
      <c r="BB70" s="1359">
        <v>1.288</v>
      </c>
      <c r="BC70" s="1401">
        <v>0.32900000000000001</v>
      </c>
      <c r="BD70" s="1591">
        <v>146</v>
      </c>
      <c r="BE70" s="1359">
        <v>1.3160000000000001</v>
      </c>
      <c r="BF70" s="1401">
        <v>0.32200000000000001</v>
      </c>
      <c r="BG70" s="1591">
        <v>150</v>
      </c>
      <c r="BH70" s="1359">
        <v>1.2909999999999999</v>
      </c>
      <c r="BI70" s="1401">
        <v>0.32</v>
      </c>
      <c r="BJ70" s="1592">
        <v>145</v>
      </c>
      <c r="BK70" s="1359">
        <v>1.28</v>
      </c>
      <c r="BL70" s="1401">
        <v>0.32</v>
      </c>
      <c r="BM70" s="1591">
        <v>145</v>
      </c>
      <c r="BN70" s="1359">
        <v>1.26</v>
      </c>
      <c r="BO70" s="1401">
        <v>0.316</v>
      </c>
      <c r="BP70" s="1591">
        <v>142</v>
      </c>
      <c r="BQ70" s="1359">
        <v>1.2070000000000001</v>
      </c>
      <c r="BR70" s="1401">
        <v>0.308</v>
      </c>
      <c r="BS70" s="1591">
        <v>136</v>
      </c>
      <c r="BT70" s="1359">
        <v>1.1659999999999999</v>
      </c>
      <c r="BU70" s="1401">
        <v>0.31</v>
      </c>
      <c r="BV70" s="1591">
        <v>130</v>
      </c>
      <c r="BW70" s="1359">
        <v>1.1080000000000001</v>
      </c>
      <c r="BX70" s="1401">
        <v>0.314</v>
      </c>
      <c r="BY70" s="1591">
        <v>123</v>
      </c>
      <c r="BZ70" s="1359">
        <v>1.0680000000000001</v>
      </c>
      <c r="CA70" s="1401">
        <v>0.30599999999999999</v>
      </c>
    </row>
    <row r="71" spans="1:79" ht="15" thickBot="1" x14ac:dyDescent="0.25">
      <c r="A71" s="1595">
        <v>12</v>
      </c>
      <c r="B71" s="2222" t="s">
        <v>429</v>
      </c>
      <c r="C71" s="2223"/>
      <c r="D71" s="1479"/>
      <c r="E71" s="1597"/>
      <c r="F71" s="1477"/>
      <c r="G71" s="1598"/>
      <c r="H71" s="1521">
        <v>12.5</v>
      </c>
      <c r="I71" s="1401">
        <v>0.28299999999999997</v>
      </c>
      <c r="J71" s="1401">
        <v>6.3E-2</v>
      </c>
      <c r="K71" s="1521">
        <v>12.5</v>
      </c>
      <c r="L71" s="1401">
        <v>0.255</v>
      </c>
      <c r="M71" s="1401">
        <v>6.0999999999999999E-2</v>
      </c>
      <c r="N71" s="1521">
        <v>12.5</v>
      </c>
      <c r="O71" s="1359">
        <v>0.3</v>
      </c>
      <c r="P71" s="1401">
        <v>7.0000000000000007E-2</v>
      </c>
      <c r="Q71" s="1521">
        <v>12.5</v>
      </c>
      <c r="R71" s="1359">
        <v>0.309</v>
      </c>
      <c r="S71" s="1401">
        <v>6.9000000000000006E-2</v>
      </c>
      <c r="T71" s="1521">
        <v>12.5</v>
      </c>
      <c r="U71" s="1359">
        <v>0.32600000000000001</v>
      </c>
      <c r="V71" s="1401">
        <v>5.8999999999999997E-2</v>
      </c>
      <c r="W71" s="1521">
        <v>12.5</v>
      </c>
      <c r="X71" s="1359">
        <v>0.33</v>
      </c>
      <c r="Y71" s="1401">
        <v>5.5E-2</v>
      </c>
      <c r="Z71" s="1521">
        <v>12.5</v>
      </c>
      <c r="AA71" s="1359">
        <v>0.31900000000000001</v>
      </c>
      <c r="AB71" s="1401">
        <v>5.0999999999999997E-2</v>
      </c>
      <c r="AC71" s="1521">
        <v>12.5</v>
      </c>
      <c r="AD71" s="1359">
        <v>0.34399999999999997</v>
      </c>
      <c r="AE71" s="1401">
        <v>0.04</v>
      </c>
      <c r="AF71" s="1521">
        <v>12.5</v>
      </c>
      <c r="AG71" s="1359">
        <v>0.33</v>
      </c>
      <c r="AH71" s="1401">
        <v>4.3999999999999997E-2</v>
      </c>
      <c r="AI71" s="1521">
        <v>12.5</v>
      </c>
      <c r="AJ71" s="1359">
        <v>0.311</v>
      </c>
      <c r="AK71" s="1401">
        <v>4.2000000000000003E-2</v>
      </c>
      <c r="AL71" s="1521">
        <v>12.5</v>
      </c>
      <c r="AM71" s="1359">
        <v>0.26300000000000001</v>
      </c>
      <c r="AN71" s="1401">
        <v>0.03</v>
      </c>
      <c r="AO71" s="1521">
        <v>12.5</v>
      </c>
      <c r="AP71" s="1359">
        <v>0.28399999999999997</v>
      </c>
      <c r="AQ71" s="1401">
        <v>3.2000000000000001E-2</v>
      </c>
      <c r="AR71" s="1521">
        <v>12.5</v>
      </c>
      <c r="AS71" s="1359">
        <v>0.30299999999999999</v>
      </c>
      <c r="AT71" s="1401">
        <v>3.6999999999999998E-2</v>
      </c>
      <c r="AU71" s="1521">
        <v>12.5</v>
      </c>
      <c r="AV71" s="1359">
        <v>0.318</v>
      </c>
      <c r="AW71" s="1401">
        <v>3.9E-2</v>
      </c>
      <c r="AX71" s="1521">
        <v>12.5</v>
      </c>
      <c r="AY71" s="1359">
        <v>0.34499999999999997</v>
      </c>
      <c r="AZ71" s="1401">
        <v>6.4000000000000001E-2</v>
      </c>
      <c r="BA71" s="1521">
        <v>12.5</v>
      </c>
      <c r="BB71" s="1359">
        <v>0.309</v>
      </c>
      <c r="BC71" s="1401">
        <v>5.3999999999999999E-2</v>
      </c>
      <c r="BD71" s="1521">
        <v>12.5</v>
      </c>
      <c r="BE71" s="1359">
        <v>0.32300000000000001</v>
      </c>
      <c r="BF71" s="1401">
        <v>5.7000000000000002E-2</v>
      </c>
      <c r="BG71" s="1521">
        <v>12.5</v>
      </c>
      <c r="BH71" s="1359">
        <v>0.32500000000000001</v>
      </c>
      <c r="BI71" s="1401">
        <v>6.3E-2</v>
      </c>
      <c r="BJ71" s="1608">
        <v>12.5</v>
      </c>
      <c r="BK71" s="1359">
        <v>0.32600000000000001</v>
      </c>
      <c r="BL71" s="1401">
        <v>6.4000000000000001E-2</v>
      </c>
      <c r="BM71" s="1521">
        <v>12.5</v>
      </c>
      <c r="BN71" s="1359">
        <v>0.29099999999999998</v>
      </c>
      <c r="BO71" s="1401">
        <v>5.7000000000000002E-2</v>
      </c>
      <c r="BP71" s="1521">
        <v>12.5</v>
      </c>
      <c r="BQ71" s="1359">
        <v>0.28599999999999998</v>
      </c>
      <c r="BR71" s="1401">
        <v>5.8000000000000003E-2</v>
      </c>
      <c r="BS71" s="1521">
        <v>12.5</v>
      </c>
      <c r="BT71" s="1359">
        <v>0.28999999999999998</v>
      </c>
      <c r="BU71" s="1401">
        <v>0.06</v>
      </c>
      <c r="BV71" s="1521">
        <v>12.5</v>
      </c>
      <c r="BW71" s="1359">
        <v>0.29899999999999999</v>
      </c>
      <c r="BX71" s="1401">
        <v>7.0000000000000007E-2</v>
      </c>
      <c r="BY71" s="1521">
        <v>12.5</v>
      </c>
      <c r="BZ71" s="1359">
        <v>0.27100000000000002</v>
      </c>
      <c r="CA71" s="1401">
        <v>6.4000000000000001E-2</v>
      </c>
    </row>
    <row r="72" spans="1:79" ht="13.5" hidden="1" thickBot="1" x14ac:dyDescent="0.25">
      <c r="A72" s="1599"/>
      <c r="B72" s="1390"/>
      <c r="C72" s="1445"/>
      <c r="D72" s="1479"/>
      <c r="E72" s="1597"/>
      <c r="F72" s="1477"/>
      <c r="G72" s="1598"/>
      <c r="H72" s="1590"/>
      <c r="I72" s="1477"/>
      <c r="J72" s="1478"/>
      <c r="K72" s="1590"/>
      <c r="L72" s="1437"/>
      <c r="M72" s="1407"/>
      <c r="N72" s="1590"/>
      <c r="O72" s="1601"/>
      <c r="P72" s="1602"/>
      <c r="Q72" s="1590"/>
      <c r="R72" s="1601"/>
      <c r="S72" s="1602"/>
      <c r="T72" s="1603"/>
      <c r="W72" s="1603"/>
      <c r="Z72" s="1603"/>
      <c r="AC72" s="1603"/>
      <c r="AF72" s="1603"/>
      <c r="AI72" s="1603"/>
      <c r="AL72" s="1603"/>
      <c r="AO72" s="1603"/>
      <c r="AR72" s="1603"/>
      <c r="AU72" s="1603"/>
      <c r="AX72" s="1603"/>
      <c r="BA72" s="1603"/>
      <c r="BD72" s="1603"/>
      <c r="BG72" s="1603"/>
      <c r="BJ72" s="1423"/>
      <c r="BM72" s="1603"/>
      <c r="BP72" s="1603"/>
      <c r="BS72" s="1603"/>
      <c r="BV72" s="1603"/>
      <c r="BY72" s="1603"/>
    </row>
    <row r="73" spans="1:79" ht="15" thickBot="1" x14ac:dyDescent="0.25">
      <c r="A73" s="1595">
        <v>13</v>
      </c>
      <c r="B73" s="2222" t="s">
        <v>430</v>
      </c>
      <c r="C73" s="2223"/>
      <c r="D73" s="1479"/>
      <c r="E73" s="1597"/>
      <c r="F73" s="1477"/>
      <c r="G73" s="1598"/>
      <c r="H73" s="1521">
        <v>24</v>
      </c>
      <c r="I73" s="1401">
        <v>0.52</v>
      </c>
      <c r="J73" s="1401">
        <v>9.7000000000000003E-2</v>
      </c>
      <c r="K73" s="1521">
        <v>24</v>
      </c>
      <c r="L73" s="1401">
        <v>0.53600000000000003</v>
      </c>
      <c r="M73" s="1401">
        <v>0.1</v>
      </c>
      <c r="N73" s="1521">
        <v>24</v>
      </c>
      <c r="O73" s="1359">
        <v>0.53300000000000003</v>
      </c>
      <c r="P73" s="1401">
        <v>0.1</v>
      </c>
      <c r="Q73" s="1521">
        <v>24</v>
      </c>
      <c r="R73" s="1359">
        <v>0.54800000000000004</v>
      </c>
      <c r="S73" s="1401">
        <v>9.9000000000000005E-2</v>
      </c>
      <c r="T73" s="1521">
        <v>24</v>
      </c>
      <c r="U73" s="1359">
        <v>0.59399999999999997</v>
      </c>
      <c r="V73" s="1401">
        <v>0.114</v>
      </c>
      <c r="W73" s="1521">
        <v>24</v>
      </c>
      <c r="X73" s="1359">
        <v>0.63400000000000001</v>
      </c>
      <c r="Y73" s="1401">
        <v>0.11799999999999999</v>
      </c>
      <c r="Z73" s="1521">
        <v>24</v>
      </c>
      <c r="AA73" s="1359">
        <v>0.58799999999999997</v>
      </c>
      <c r="AB73" s="1401">
        <v>9.7000000000000003E-2</v>
      </c>
      <c r="AC73" s="1521">
        <v>24</v>
      </c>
      <c r="AD73" s="1359">
        <v>0.58299999999999996</v>
      </c>
      <c r="AE73" s="1401">
        <v>9.6000000000000002E-2</v>
      </c>
      <c r="AF73" s="1521">
        <v>24</v>
      </c>
      <c r="AG73" s="1359">
        <v>0.59099999999999997</v>
      </c>
      <c r="AH73" s="1401">
        <v>0.10299999999999999</v>
      </c>
      <c r="AI73" s="1521">
        <v>24</v>
      </c>
      <c r="AJ73" s="1359">
        <v>0.56899999999999995</v>
      </c>
      <c r="AK73" s="1401">
        <v>9.9000000000000005E-2</v>
      </c>
      <c r="AL73" s="1521">
        <v>24</v>
      </c>
      <c r="AM73" s="1359">
        <v>0.56799999999999995</v>
      </c>
      <c r="AN73" s="1401">
        <v>9.6000000000000002E-2</v>
      </c>
      <c r="AO73" s="1521">
        <v>24</v>
      </c>
      <c r="AP73" s="1359">
        <v>0.56699999999999995</v>
      </c>
      <c r="AQ73" s="1401">
        <v>9.8000000000000004E-2</v>
      </c>
      <c r="AR73" s="1521">
        <v>24</v>
      </c>
      <c r="AS73" s="1359">
        <v>0.55300000000000005</v>
      </c>
      <c r="AT73" s="1401">
        <v>9.9000000000000005E-2</v>
      </c>
      <c r="AU73" s="1521">
        <v>24</v>
      </c>
      <c r="AV73" s="1359">
        <v>0.59599999999999997</v>
      </c>
      <c r="AW73" s="1401">
        <v>0.104</v>
      </c>
      <c r="AX73" s="1521">
        <v>24</v>
      </c>
      <c r="AY73" s="1359">
        <v>0.629</v>
      </c>
      <c r="AZ73" s="1401">
        <v>0.106</v>
      </c>
      <c r="BA73" s="1521">
        <v>24</v>
      </c>
      <c r="BB73" s="1359">
        <v>0.64</v>
      </c>
      <c r="BC73" s="1401">
        <v>0.124</v>
      </c>
      <c r="BD73" s="1521">
        <v>24</v>
      </c>
      <c r="BE73" s="1359">
        <v>0.63</v>
      </c>
      <c r="BF73" s="1401">
        <v>0.123</v>
      </c>
      <c r="BG73" s="1521">
        <v>24</v>
      </c>
      <c r="BH73" s="1359">
        <v>0.61899999999999999</v>
      </c>
      <c r="BI73" s="1401">
        <v>0.123</v>
      </c>
      <c r="BJ73" s="1608">
        <v>24</v>
      </c>
      <c r="BK73" s="1359">
        <v>0.622</v>
      </c>
      <c r="BL73" s="1401">
        <v>0.124</v>
      </c>
      <c r="BM73" s="1521">
        <v>24</v>
      </c>
      <c r="BN73" s="1359">
        <v>0.61199999999999999</v>
      </c>
      <c r="BO73" s="1401">
        <v>0.122</v>
      </c>
      <c r="BP73" s="1521">
        <v>24</v>
      </c>
      <c r="BQ73" s="1359">
        <v>0.59</v>
      </c>
      <c r="BR73" s="1401">
        <v>0.11700000000000001</v>
      </c>
      <c r="BS73" s="1521">
        <v>24</v>
      </c>
      <c r="BT73" s="1359">
        <v>0.58399999999999996</v>
      </c>
      <c r="BU73" s="1401">
        <v>0.121</v>
      </c>
      <c r="BV73" s="1521">
        <v>24</v>
      </c>
      <c r="BW73" s="1359">
        <v>0.56599999999999995</v>
      </c>
      <c r="BX73" s="1401">
        <v>0.105</v>
      </c>
      <c r="BY73" s="1521">
        <v>24</v>
      </c>
      <c r="BZ73" s="1359">
        <v>0.56100000000000005</v>
      </c>
      <c r="CA73" s="1401">
        <v>0.1</v>
      </c>
    </row>
    <row r="74" spans="1:79" x14ac:dyDescent="0.2">
      <c r="A74" s="18" t="s">
        <v>410</v>
      </c>
      <c r="B74" s="18" t="s">
        <v>96</v>
      </c>
    </row>
  </sheetData>
  <mergeCells count="17">
    <mergeCell ref="B67:C67"/>
    <mergeCell ref="K2:O2"/>
    <mergeCell ref="R2:S2"/>
    <mergeCell ref="E55:F55"/>
    <mergeCell ref="E57:F57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0:C70"/>
    <mergeCell ref="B71:C71"/>
    <mergeCell ref="B73:C73"/>
  </mergeCells>
  <pageMargins left="0.17" right="0.17" top="0.56999999999999995" bottom="0.03" header="0.39" footer="0.11"/>
  <pageSetup paperSize="9" scale="86" orientation="portrait" r:id="rId1"/>
  <headerFooter alignWithMargins="0">
    <oddFooter xml:space="preserve">&amp;R
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1"/>
  <sheetViews>
    <sheetView zoomScale="70" zoomScaleNormal="70" workbookViewId="0">
      <selection activeCell="H40" sqref="H40:R41"/>
    </sheetView>
  </sheetViews>
  <sheetFormatPr defaultRowHeight="15" x14ac:dyDescent="0.25"/>
  <sheetData>
    <row r="1" spans="1:79" ht="18" x14ac:dyDescent="0.25">
      <c r="A1" s="2239"/>
      <c r="B1" s="2239"/>
      <c r="C1" s="2240" t="s">
        <v>431</v>
      </c>
      <c r="D1" s="2241"/>
      <c r="E1" s="2239"/>
      <c r="F1" s="2239"/>
      <c r="G1" s="2239"/>
      <c r="H1" s="2241"/>
      <c r="I1" s="2239"/>
      <c r="J1" s="2239"/>
      <c r="K1" s="2239"/>
      <c r="L1" s="2239"/>
      <c r="M1" s="2239"/>
      <c r="N1" s="2239"/>
      <c r="O1" s="2239"/>
      <c r="P1" s="2239"/>
      <c r="Q1" s="2239"/>
      <c r="R1" s="2239"/>
      <c r="S1" s="2239"/>
      <c r="T1" s="2239"/>
      <c r="U1" s="2239"/>
      <c r="V1" s="2239"/>
      <c r="W1" s="2239"/>
      <c r="X1" s="2239"/>
      <c r="Y1" s="2239"/>
      <c r="Z1" s="2239"/>
      <c r="AA1" s="2239"/>
      <c r="AB1" s="2239"/>
      <c r="AC1" s="2239"/>
      <c r="AD1" s="2239"/>
      <c r="AE1" s="2239"/>
      <c r="AF1" s="2239"/>
      <c r="AG1" s="2239"/>
      <c r="AH1" s="2239"/>
      <c r="AI1" s="2239"/>
      <c r="AJ1" s="2239"/>
      <c r="AK1" s="2239"/>
      <c r="AL1" s="2239"/>
      <c r="AM1" s="2239"/>
      <c r="AN1" s="2239"/>
      <c r="AO1" s="2239"/>
      <c r="AP1" s="2239"/>
      <c r="AQ1" s="2239"/>
      <c r="AR1" s="2239"/>
      <c r="AS1" s="2239"/>
      <c r="AT1" s="2239"/>
      <c r="AU1" s="2239"/>
      <c r="AV1" s="2239"/>
      <c r="AW1" s="2239"/>
      <c r="AX1" s="2239"/>
      <c r="AY1" s="2239"/>
      <c r="AZ1" s="2239"/>
      <c r="BA1" s="2239"/>
      <c r="BB1" s="2239"/>
      <c r="BC1" s="2239"/>
      <c r="BD1" s="2239"/>
      <c r="BE1" s="2239"/>
      <c r="BF1" s="2239"/>
      <c r="BG1" s="2239"/>
      <c r="BH1" s="2239"/>
      <c r="BI1" s="2239"/>
      <c r="BJ1" s="2239"/>
      <c r="BK1" s="2239"/>
      <c r="BL1" s="2239"/>
      <c r="BM1" s="2239"/>
      <c r="BN1" s="2239"/>
      <c r="BO1" s="2239"/>
      <c r="BP1" s="2239"/>
      <c r="BQ1" s="2239"/>
      <c r="BR1" s="2239"/>
      <c r="BS1" s="2239"/>
      <c r="BT1" s="2239"/>
      <c r="BU1" s="2239"/>
      <c r="BV1" s="2239"/>
      <c r="BW1" s="2239"/>
      <c r="BX1" s="2239"/>
      <c r="BY1" s="2239" t="s">
        <v>432</v>
      </c>
      <c r="BZ1" s="2239"/>
      <c r="CA1" s="2239"/>
    </row>
    <row r="2" spans="1:79" x14ac:dyDescent="0.25">
      <c r="A2" s="2239"/>
      <c r="B2" s="2239"/>
      <c r="C2" s="2242"/>
      <c r="D2" s="2243"/>
      <c r="E2" s="2243"/>
      <c r="F2" s="2243"/>
      <c r="G2" s="2239"/>
      <c r="H2" s="2239"/>
      <c r="I2" s="2239"/>
      <c r="J2" s="2239"/>
      <c r="K2" s="2239"/>
      <c r="L2" s="2239"/>
      <c r="M2" s="2239"/>
      <c r="N2" s="2239"/>
      <c r="O2" s="2239"/>
      <c r="P2" s="2239"/>
      <c r="Q2" s="2239"/>
      <c r="R2" s="2239"/>
      <c r="S2" s="2239"/>
      <c r="T2" s="2239"/>
      <c r="U2" s="2239"/>
      <c r="V2" s="2239"/>
      <c r="W2" s="2239"/>
      <c r="X2" s="2239"/>
      <c r="Y2" s="2239"/>
      <c r="Z2" s="2239"/>
      <c r="AA2" s="2239"/>
      <c r="AB2" s="2239"/>
      <c r="AC2" s="2239"/>
      <c r="AD2" s="2239"/>
      <c r="AE2" s="2239"/>
      <c r="AF2" s="2239"/>
      <c r="AG2" s="2239"/>
      <c r="AH2" s="2239"/>
      <c r="AI2" s="2239"/>
      <c r="AJ2" s="2239"/>
      <c r="AK2" s="2239"/>
      <c r="AL2" s="2239"/>
      <c r="AM2" s="2239"/>
      <c r="AN2" s="2239"/>
      <c r="AO2" s="2239"/>
      <c r="AP2" s="2239"/>
      <c r="AQ2" s="2239"/>
      <c r="AR2" s="2239"/>
      <c r="AS2" s="2239"/>
      <c r="AT2" s="2239"/>
      <c r="AU2" s="2239"/>
      <c r="AV2" s="2239"/>
      <c r="AW2" s="2239"/>
      <c r="AX2" s="2239"/>
      <c r="AY2" s="2239"/>
      <c r="AZ2" s="2239"/>
      <c r="BA2" s="2239"/>
      <c r="BB2" s="2239"/>
      <c r="BC2" s="2239"/>
      <c r="BD2" s="2239"/>
      <c r="BE2" s="2239"/>
      <c r="BF2" s="2239"/>
      <c r="BG2" s="2239"/>
      <c r="BH2" s="2239"/>
      <c r="BI2" s="2239"/>
      <c r="BJ2" s="2239"/>
      <c r="BK2" s="2239"/>
      <c r="BL2" s="2239"/>
      <c r="BM2" s="2239"/>
      <c r="BN2" s="2239"/>
      <c r="BO2" s="2239"/>
      <c r="BP2" s="2239"/>
      <c r="BQ2" s="2239"/>
      <c r="BR2" s="2239"/>
      <c r="BS2" s="2239"/>
      <c r="BT2" s="2239"/>
      <c r="BU2" s="2239"/>
      <c r="BV2" s="2239"/>
      <c r="BW2" s="2239"/>
      <c r="BX2" s="2239"/>
      <c r="BY2" s="2239"/>
      <c r="BZ2" s="2239"/>
      <c r="CA2" s="2239"/>
    </row>
    <row r="3" spans="1:79" ht="18.75" thickBot="1" x14ac:dyDescent="0.3">
      <c r="A3" s="2239"/>
      <c r="B3" s="2244"/>
      <c r="C3" s="2245" t="s">
        <v>360</v>
      </c>
      <c r="D3" s="2245"/>
      <c r="E3" s="2245"/>
      <c r="F3" s="2246"/>
      <c r="G3" s="2245"/>
      <c r="H3" s="2245"/>
      <c r="I3" s="2239"/>
      <c r="J3" s="2239"/>
      <c r="K3" s="2224" t="s">
        <v>433</v>
      </c>
      <c r="L3" s="2224"/>
      <c r="M3" s="2244"/>
      <c r="N3" s="2244"/>
      <c r="O3" s="2244"/>
      <c r="P3" s="2244"/>
      <c r="Q3" s="2239"/>
      <c r="R3" s="2239"/>
      <c r="S3" s="2239"/>
      <c r="T3" s="2239"/>
      <c r="U3" s="2239"/>
      <c r="V3" s="2239"/>
      <c r="W3" s="2239"/>
      <c r="X3" s="2239"/>
      <c r="Y3" s="2239"/>
      <c r="Z3" s="2239"/>
      <c r="AA3" s="2239"/>
      <c r="AB3" s="2239"/>
      <c r="AC3" s="2239"/>
      <c r="AD3" s="2239"/>
      <c r="AE3" s="2239"/>
      <c r="AF3" s="2239"/>
      <c r="AG3" s="2239"/>
      <c r="AH3" s="2239"/>
      <c r="AI3" s="2239"/>
      <c r="AJ3" s="2239"/>
      <c r="AK3" s="2239"/>
      <c r="AL3" s="2239"/>
      <c r="AM3" s="2239"/>
      <c r="AN3" s="2239"/>
      <c r="AO3" s="2239"/>
      <c r="AP3" s="2239"/>
      <c r="AQ3" s="2239"/>
      <c r="AR3" s="2239"/>
      <c r="AS3" s="2239"/>
      <c r="AT3" s="2239"/>
      <c r="AU3" s="2239"/>
      <c r="AV3" s="2239"/>
      <c r="AW3" s="2239"/>
      <c r="AX3" s="2239"/>
      <c r="AY3" s="2239"/>
      <c r="AZ3" s="2239"/>
      <c r="BA3" s="2239"/>
      <c r="BB3" s="2239"/>
      <c r="BC3" s="2239"/>
      <c r="BD3" s="2239"/>
      <c r="BE3" s="2239"/>
      <c r="BF3" s="2239"/>
      <c r="BG3" s="2239"/>
      <c r="BH3" s="2239"/>
      <c r="BI3" s="2239"/>
      <c r="BJ3" s="2239"/>
      <c r="BK3" s="2239"/>
      <c r="BL3" s="2239"/>
      <c r="BM3" s="2239"/>
      <c r="BN3" s="2239"/>
      <c r="BO3" s="2239"/>
      <c r="BP3" s="2239"/>
      <c r="BQ3" s="2239"/>
      <c r="BR3" s="2239"/>
      <c r="BS3" s="2239"/>
      <c r="BT3" s="2239"/>
      <c r="BU3" s="2239"/>
      <c r="BV3" s="2239"/>
      <c r="BW3" s="2239"/>
      <c r="BX3" s="2239"/>
      <c r="BY3" s="2247" t="s">
        <v>1</v>
      </c>
      <c r="BZ3" s="2237">
        <v>42354</v>
      </c>
      <c r="CA3" s="2237"/>
    </row>
    <row r="4" spans="1:79" ht="15.75" thickBot="1" x14ac:dyDescent="0.3">
      <c r="A4" s="2239"/>
      <c r="B4" s="2244"/>
      <c r="C4" s="2244"/>
      <c r="D4" s="2244"/>
      <c r="E4" s="2244"/>
      <c r="F4" s="2244"/>
      <c r="G4" s="2244"/>
      <c r="H4" s="2244"/>
      <c r="I4" s="2248"/>
      <c r="J4" s="2248"/>
      <c r="K4" s="2249"/>
      <c r="L4" s="2248"/>
      <c r="M4" s="2248"/>
      <c r="N4" s="2250"/>
      <c r="O4" s="2250"/>
      <c r="P4" s="2250"/>
      <c r="Q4" s="2250"/>
      <c r="R4" s="2250"/>
      <c r="S4" s="2250"/>
      <c r="T4" s="2239"/>
      <c r="U4" s="2239"/>
      <c r="V4" s="2239"/>
      <c r="W4" s="2239"/>
      <c r="X4" s="2239"/>
      <c r="Y4" s="2239"/>
      <c r="Z4" s="2239"/>
      <c r="AA4" s="2239"/>
      <c r="AB4" s="2239"/>
      <c r="AC4" s="2239"/>
      <c r="AD4" s="2239"/>
      <c r="AE4" s="2239"/>
      <c r="AF4" s="2239"/>
      <c r="AG4" s="2239"/>
      <c r="AH4" s="2239"/>
      <c r="AI4" s="2239"/>
      <c r="AJ4" s="2239"/>
      <c r="AK4" s="2239"/>
      <c r="AL4" s="2239"/>
      <c r="AM4" s="2239"/>
      <c r="AN4" s="2239"/>
      <c r="AO4" s="2239"/>
      <c r="AP4" s="2239"/>
      <c r="AQ4" s="2239"/>
      <c r="AR4" s="2239"/>
      <c r="AS4" s="2239"/>
      <c r="AT4" s="2239"/>
      <c r="AU4" s="2239"/>
      <c r="AV4" s="2239"/>
      <c r="AW4" s="2239"/>
      <c r="AX4" s="2239"/>
      <c r="AY4" s="2239"/>
      <c r="AZ4" s="2239"/>
      <c r="BA4" s="2239"/>
      <c r="BB4" s="2239"/>
      <c r="BC4" s="2239"/>
      <c r="BD4" s="2239"/>
      <c r="BE4" s="2239"/>
      <c r="BF4" s="2239"/>
      <c r="BG4" s="2239"/>
      <c r="BH4" s="2239"/>
      <c r="BI4" s="2239"/>
      <c r="BJ4" s="2239"/>
      <c r="BK4" s="2239"/>
      <c r="BL4" s="2239"/>
      <c r="BM4" s="2239"/>
      <c r="BN4" s="2239"/>
      <c r="BO4" s="2239"/>
      <c r="BP4" s="2239"/>
      <c r="BQ4" s="2239"/>
      <c r="BR4" s="2239"/>
      <c r="BS4" s="2239"/>
      <c r="BT4" s="2239"/>
      <c r="BU4" s="2239"/>
      <c r="BV4" s="2239"/>
      <c r="BW4" s="2239"/>
      <c r="BX4" s="2239"/>
      <c r="BY4" s="2239"/>
      <c r="BZ4" s="2239"/>
      <c r="CA4" s="2239"/>
    </row>
    <row r="5" spans="1:79" ht="15.75" thickBot="1" x14ac:dyDescent="0.3">
      <c r="A5" s="2251" t="s">
        <v>2</v>
      </c>
      <c r="B5" s="2252"/>
      <c r="C5" s="2252"/>
      <c r="D5" s="2253"/>
      <c r="E5" s="2253"/>
      <c r="F5" s="2254"/>
      <c r="G5" s="2255"/>
      <c r="H5" s="2256"/>
      <c r="I5" s="2257">
        <v>1</v>
      </c>
      <c r="J5" s="2258" t="s">
        <v>216</v>
      </c>
      <c r="K5" s="2259"/>
      <c r="L5" s="2260">
        <v>2</v>
      </c>
      <c r="M5" s="2261" t="s">
        <v>216</v>
      </c>
      <c r="N5" s="2256"/>
      <c r="O5" s="2257">
        <v>3</v>
      </c>
      <c r="P5" s="2258" t="s">
        <v>216</v>
      </c>
      <c r="Q5" s="2259"/>
      <c r="R5" s="2260">
        <v>4</v>
      </c>
      <c r="S5" s="2261" t="s">
        <v>216</v>
      </c>
      <c r="T5" s="2256"/>
      <c r="U5" s="2257">
        <v>5</v>
      </c>
      <c r="V5" s="2258" t="s">
        <v>216</v>
      </c>
      <c r="W5" s="2259"/>
      <c r="X5" s="2260">
        <v>6</v>
      </c>
      <c r="Y5" s="2261" t="s">
        <v>216</v>
      </c>
      <c r="Z5" s="2256"/>
      <c r="AA5" s="2257">
        <v>7</v>
      </c>
      <c r="AB5" s="2258" t="s">
        <v>216</v>
      </c>
      <c r="AC5" s="2262"/>
      <c r="AD5" s="2260">
        <v>8</v>
      </c>
      <c r="AE5" s="2261" t="s">
        <v>216</v>
      </c>
      <c r="AF5" s="2256"/>
      <c r="AG5" s="2257">
        <v>9</v>
      </c>
      <c r="AH5" s="2258" t="s">
        <v>216</v>
      </c>
      <c r="AI5" s="2259"/>
      <c r="AJ5" s="2260">
        <v>10</v>
      </c>
      <c r="AK5" s="2261" t="s">
        <v>216</v>
      </c>
      <c r="AL5" s="2256"/>
      <c r="AM5" s="2257">
        <v>11</v>
      </c>
      <c r="AN5" s="2258" t="s">
        <v>216</v>
      </c>
      <c r="AO5" s="2259"/>
      <c r="AP5" s="2260">
        <v>12</v>
      </c>
      <c r="AQ5" s="2261" t="s">
        <v>216</v>
      </c>
      <c r="AR5" s="2256"/>
      <c r="AS5" s="2257">
        <v>13</v>
      </c>
      <c r="AT5" s="2258" t="s">
        <v>216</v>
      </c>
      <c r="AU5" s="2259"/>
      <c r="AV5" s="2260">
        <v>14</v>
      </c>
      <c r="AW5" s="2261" t="s">
        <v>216</v>
      </c>
      <c r="AX5" s="2256"/>
      <c r="AY5" s="2257">
        <v>15</v>
      </c>
      <c r="AZ5" s="2258" t="s">
        <v>216</v>
      </c>
      <c r="BA5" s="2259"/>
      <c r="BB5" s="2260">
        <v>16</v>
      </c>
      <c r="BC5" s="2261" t="s">
        <v>216</v>
      </c>
      <c r="BD5" s="2263"/>
      <c r="BE5" s="2260">
        <v>17</v>
      </c>
      <c r="BF5" s="2261" t="s">
        <v>216</v>
      </c>
      <c r="BG5" s="2264"/>
      <c r="BH5" s="2260">
        <v>18</v>
      </c>
      <c r="BI5" s="2261" t="s">
        <v>216</v>
      </c>
      <c r="BJ5" s="2256"/>
      <c r="BK5" s="2257">
        <v>19</v>
      </c>
      <c r="BL5" s="2258" t="s">
        <v>216</v>
      </c>
      <c r="BM5" s="2259"/>
      <c r="BN5" s="2260">
        <v>20</v>
      </c>
      <c r="BO5" s="2261" t="s">
        <v>216</v>
      </c>
      <c r="BP5" s="2256"/>
      <c r="BQ5" s="2257">
        <v>21</v>
      </c>
      <c r="BR5" s="2258" t="s">
        <v>216</v>
      </c>
      <c r="BS5" s="2259"/>
      <c r="BT5" s="2260">
        <v>22</v>
      </c>
      <c r="BU5" s="2261" t="s">
        <v>216</v>
      </c>
      <c r="BV5" s="2264"/>
      <c r="BW5" s="2260">
        <v>23</v>
      </c>
      <c r="BX5" s="2261" t="s">
        <v>216</v>
      </c>
      <c r="BY5" s="2263"/>
      <c r="BZ5" s="2260">
        <v>24</v>
      </c>
      <c r="CA5" s="2265" t="s">
        <v>216</v>
      </c>
    </row>
    <row r="6" spans="1:79" x14ac:dyDescent="0.25">
      <c r="A6" s="2251" t="s">
        <v>218</v>
      </c>
      <c r="B6" s="2267"/>
      <c r="C6" s="2267" t="s">
        <v>219</v>
      </c>
      <c r="D6" s="2268"/>
      <c r="E6" s="2268"/>
      <c r="F6" s="2269"/>
      <c r="G6" s="2269"/>
      <c r="H6" s="2270" t="s">
        <v>17</v>
      </c>
      <c r="I6" s="2271" t="s">
        <v>18</v>
      </c>
      <c r="J6" s="2272" t="s">
        <v>19</v>
      </c>
      <c r="K6" s="2270" t="s">
        <v>17</v>
      </c>
      <c r="L6" s="2271" t="s">
        <v>18</v>
      </c>
      <c r="M6" s="2272" t="s">
        <v>19</v>
      </c>
      <c r="N6" s="2270" t="s">
        <v>17</v>
      </c>
      <c r="O6" s="2271" t="s">
        <v>18</v>
      </c>
      <c r="P6" s="2272" t="s">
        <v>19</v>
      </c>
      <c r="Q6" s="2270" t="s">
        <v>17</v>
      </c>
      <c r="R6" s="2271" t="s">
        <v>18</v>
      </c>
      <c r="S6" s="2272" t="s">
        <v>19</v>
      </c>
      <c r="T6" s="2270" t="s">
        <v>17</v>
      </c>
      <c r="U6" s="2271" t="s">
        <v>18</v>
      </c>
      <c r="V6" s="2272" t="s">
        <v>19</v>
      </c>
      <c r="W6" s="2270" t="s">
        <v>17</v>
      </c>
      <c r="X6" s="2271" t="s">
        <v>18</v>
      </c>
      <c r="Y6" s="2272" t="s">
        <v>19</v>
      </c>
      <c r="Z6" s="2270" t="s">
        <v>17</v>
      </c>
      <c r="AA6" s="2271" t="s">
        <v>18</v>
      </c>
      <c r="AB6" s="2272" t="s">
        <v>19</v>
      </c>
      <c r="AC6" s="2270" t="s">
        <v>17</v>
      </c>
      <c r="AD6" s="2271" t="s">
        <v>18</v>
      </c>
      <c r="AE6" s="2272" t="s">
        <v>19</v>
      </c>
      <c r="AF6" s="2270" t="s">
        <v>17</v>
      </c>
      <c r="AG6" s="2271" t="s">
        <v>18</v>
      </c>
      <c r="AH6" s="2272" t="s">
        <v>19</v>
      </c>
      <c r="AI6" s="2270" t="s">
        <v>17</v>
      </c>
      <c r="AJ6" s="2271" t="s">
        <v>18</v>
      </c>
      <c r="AK6" s="2272" t="s">
        <v>19</v>
      </c>
      <c r="AL6" s="2270" t="s">
        <v>17</v>
      </c>
      <c r="AM6" s="2271" t="s">
        <v>18</v>
      </c>
      <c r="AN6" s="2272" t="s">
        <v>19</v>
      </c>
      <c r="AO6" s="2270" t="s">
        <v>17</v>
      </c>
      <c r="AP6" s="2271" t="s">
        <v>18</v>
      </c>
      <c r="AQ6" s="2272" t="s">
        <v>19</v>
      </c>
      <c r="AR6" s="2270" t="s">
        <v>17</v>
      </c>
      <c r="AS6" s="2271" t="s">
        <v>18</v>
      </c>
      <c r="AT6" s="2272" t="s">
        <v>19</v>
      </c>
      <c r="AU6" s="2270" t="s">
        <v>17</v>
      </c>
      <c r="AV6" s="2271" t="s">
        <v>18</v>
      </c>
      <c r="AW6" s="2272" t="s">
        <v>19</v>
      </c>
      <c r="AX6" s="2270" t="s">
        <v>17</v>
      </c>
      <c r="AY6" s="2271" t="s">
        <v>18</v>
      </c>
      <c r="AZ6" s="2272" t="s">
        <v>19</v>
      </c>
      <c r="BA6" s="2270" t="s">
        <v>17</v>
      </c>
      <c r="BB6" s="2271" t="s">
        <v>18</v>
      </c>
      <c r="BC6" s="2272" t="s">
        <v>19</v>
      </c>
      <c r="BD6" s="2270" t="s">
        <v>17</v>
      </c>
      <c r="BE6" s="2271" t="s">
        <v>18</v>
      </c>
      <c r="BF6" s="2272" t="s">
        <v>19</v>
      </c>
      <c r="BG6" s="2270" t="s">
        <v>17</v>
      </c>
      <c r="BH6" s="2271" t="s">
        <v>18</v>
      </c>
      <c r="BI6" s="2272" t="s">
        <v>19</v>
      </c>
      <c r="BJ6" s="2270" t="s">
        <v>17</v>
      </c>
      <c r="BK6" s="2271" t="s">
        <v>18</v>
      </c>
      <c r="BL6" s="2272" t="s">
        <v>19</v>
      </c>
      <c r="BM6" s="2270" t="s">
        <v>17</v>
      </c>
      <c r="BN6" s="2271" t="s">
        <v>18</v>
      </c>
      <c r="BO6" s="2272" t="s">
        <v>19</v>
      </c>
      <c r="BP6" s="2270" t="s">
        <v>17</v>
      </c>
      <c r="BQ6" s="2271" t="s">
        <v>18</v>
      </c>
      <c r="BR6" s="2272" t="s">
        <v>19</v>
      </c>
      <c r="BS6" s="2270" t="s">
        <v>17</v>
      </c>
      <c r="BT6" s="2271" t="s">
        <v>18</v>
      </c>
      <c r="BU6" s="2272" t="s">
        <v>19</v>
      </c>
      <c r="BV6" s="2270" t="s">
        <v>17</v>
      </c>
      <c r="BW6" s="2271" t="s">
        <v>18</v>
      </c>
      <c r="BX6" s="2272" t="s">
        <v>19</v>
      </c>
      <c r="BY6" s="2273" t="s">
        <v>17</v>
      </c>
      <c r="BZ6" s="2271" t="s">
        <v>18</v>
      </c>
      <c r="CA6" s="2272" t="s">
        <v>19</v>
      </c>
    </row>
    <row r="7" spans="1:79" ht="15.75" thickBot="1" x14ac:dyDescent="0.3">
      <c r="A7" s="2274" t="s">
        <v>220</v>
      </c>
      <c r="B7" s="2275"/>
      <c r="C7" s="2276" t="s">
        <v>221</v>
      </c>
      <c r="D7" s="2277"/>
      <c r="E7" s="2277"/>
      <c r="F7" s="2278"/>
      <c r="G7" s="2278"/>
      <c r="H7" s="2279" t="s">
        <v>20</v>
      </c>
      <c r="I7" s="2280" t="s">
        <v>21</v>
      </c>
      <c r="J7" s="2281" t="s">
        <v>364</v>
      </c>
      <c r="K7" s="2279" t="s">
        <v>20</v>
      </c>
      <c r="L7" s="2280" t="s">
        <v>21</v>
      </c>
      <c r="M7" s="2281" t="s">
        <v>364</v>
      </c>
      <c r="N7" s="2279" t="s">
        <v>20</v>
      </c>
      <c r="O7" s="2280" t="s">
        <v>21</v>
      </c>
      <c r="P7" s="2281" t="s">
        <v>364</v>
      </c>
      <c r="Q7" s="2279" t="s">
        <v>20</v>
      </c>
      <c r="R7" s="2280" t="s">
        <v>21</v>
      </c>
      <c r="S7" s="2281" t="s">
        <v>364</v>
      </c>
      <c r="T7" s="2279" t="s">
        <v>20</v>
      </c>
      <c r="U7" s="2280" t="s">
        <v>21</v>
      </c>
      <c r="V7" s="2281" t="s">
        <v>364</v>
      </c>
      <c r="W7" s="2279" t="s">
        <v>20</v>
      </c>
      <c r="X7" s="2280" t="s">
        <v>21</v>
      </c>
      <c r="Y7" s="2281" t="s">
        <v>364</v>
      </c>
      <c r="Z7" s="2279" t="s">
        <v>20</v>
      </c>
      <c r="AA7" s="2280" t="s">
        <v>21</v>
      </c>
      <c r="AB7" s="2281" t="s">
        <v>364</v>
      </c>
      <c r="AC7" s="2279" t="s">
        <v>20</v>
      </c>
      <c r="AD7" s="2280" t="s">
        <v>21</v>
      </c>
      <c r="AE7" s="2281" t="s">
        <v>364</v>
      </c>
      <c r="AF7" s="2279" t="s">
        <v>20</v>
      </c>
      <c r="AG7" s="2280" t="s">
        <v>21</v>
      </c>
      <c r="AH7" s="2281" t="s">
        <v>364</v>
      </c>
      <c r="AI7" s="2279" t="s">
        <v>20</v>
      </c>
      <c r="AJ7" s="2280" t="s">
        <v>21</v>
      </c>
      <c r="AK7" s="2281" t="s">
        <v>364</v>
      </c>
      <c r="AL7" s="2279" t="s">
        <v>20</v>
      </c>
      <c r="AM7" s="2280" t="s">
        <v>21</v>
      </c>
      <c r="AN7" s="2281" t="s">
        <v>364</v>
      </c>
      <c r="AO7" s="2279" t="s">
        <v>20</v>
      </c>
      <c r="AP7" s="2280" t="s">
        <v>21</v>
      </c>
      <c r="AQ7" s="2281" t="s">
        <v>364</v>
      </c>
      <c r="AR7" s="2279" t="s">
        <v>20</v>
      </c>
      <c r="AS7" s="2280" t="s">
        <v>21</v>
      </c>
      <c r="AT7" s="2281" t="s">
        <v>364</v>
      </c>
      <c r="AU7" s="2279" t="s">
        <v>20</v>
      </c>
      <c r="AV7" s="2280" t="s">
        <v>21</v>
      </c>
      <c r="AW7" s="2281" t="s">
        <v>364</v>
      </c>
      <c r="AX7" s="2279" t="s">
        <v>20</v>
      </c>
      <c r="AY7" s="2280" t="s">
        <v>21</v>
      </c>
      <c r="AZ7" s="2281" t="s">
        <v>364</v>
      </c>
      <c r="BA7" s="2279" t="s">
        <v>20</v>
      </c>
      <c r="BB7" s="2280" t="s">
        <v>21</v>
      </c>
      <c r="BC7" s="2281" t="s">
        <v>364</v>
      </c>
      <c r="BD7" s="2279" t="s">
        <v>20</v>
      </c>
      <c r="BE7" s="2280" t="s">
        <v>21</v>
      </c>
      <c r="BF7" s="2281" t="s">
        <v>364</v>
      </c>
      <c r="BG7" s="2279" t="s">
        <v>20</v>
      </c>
      <c r="BH7" s="2280" t="s">
        <v>21</v>
      </c>
      <c r="BI7" s="2281" t="s">
        <v>364</v>
      </c>
      <c r="BJ7" s="2279" t="s">
        <v>20</v>
      </c>
      <c r="BK7" s="2280" t="s">
        <v>21</v>
      </c>
      <c r="BL7" s="2281" t="s">
        <v>364</v>
      </c>
      <c r="BM7" s="2279" t="s">
        <v>20</v>
      </c>
      <c r="BN7" s="2280" t="s">
        <v>21</v>
      </c>
      <c r="BO7" s="2281" t="s">
        <v>364</v>
      </c>
      <c r="BP7" s="2279" t="s">
        <v>20</v>
      </c>
      <c r="BQ7" s="2280" t="s">
        <v>21</v>
      </c>
      <c r="BR7" s="2281" t="s">
        <v>364</v>
      </c>
      <c r="BS7" s="2279" t="s">
        <v>20</v>
      </c>
      <c r="BT7" s="2280" t="s">
        <v>21</v>
      </c>
      <c r="BU7" s="2281" t="s">
        <v>364</v>
      </c>
      <c r="BV7" s="2279" t="s">
        <v>20</v>
      </c>
      <c r="BW7" s="2280" t="s">
        <v>21</v>
      </c>
      <c r="BX7" s="2281" t="s">
        <v>364</v>
      </c>
      <c r="BY7" s="2279" t="s">
        <v>20</v>
      </c>
      <c r="BZ7" s="2280" t="s">
        <v>21</v>
      </c>
      <c r="CA7" s="2281" t="s">
        <v>364</v>
      </c>
    </row>
    <row r="8" spans="1:79" x14ac:dyDescent="0.25">
      <c r="A8" s="2251"/>
      <c r="B8" s="2267"/>
      <c r="C8" s="2282"/>
      <c r="D8" s="2283"/>
      <c r="E8" s="2284"/>
      <c r="F8" s="2283" t="s">
        <v>372</v>
      </c>
      <c r="G8" s="2285"/>
      <c r="H8" s="2286">
        <v>62.747357517472864</v>
      </c>
      <c r="I8" s="2287">
        <v>24.709300000000002</v>
      </c>
      <c r="J8" s="2288">
        <v>2.91228</v>
      </c>
      <c r="K8" s="2289">
        <v>62.289028472968539</v>
      </c>
      <c r="L8" s="2287">
        <v>24.439799999999998</v>
      </c>
      <c r="M8" s="2290">
        <v>3.7124000000000001</v>
      </c>
      <c r="N8" s="2289">
        <v>61.449658836106138</v>
      </c>
      <c r="O8" s="2287">
        <v>24.06568</v>
      </c>
      <c r="P8" s="2288">
        <v>3.8123399999999998</v>
      </c>
      <c r="Q8" s="2289">
        <v>68.840304384378797</v>
      </c>
      <c r="R8" s="2287">
        <v>26.962119999999999</v>
      </c>
      <c r="S8" s="2291">
        <v>3.41228</v>
      </c>
      <c r="T8" s="2289">
        <v>86.688808918370327</v>
      </c>
      <c r="U8" s="2287">
        <v>34.043559999999999</v>
      </c>
      <c r="V8" s="2291">
        <v>1.21E-2</v>
      </c>
      <c r="W8" s="2289">
        <v>93.747981090709899</v>
      </c>
      <c r="X8" s="2287">
        <v>36.808100000000003</v>
      </c>
      <c r="Y8" s="2291">
        <v>2.3120599999999998</v>
      </c>
      <c r="Z8" s="2289">
        <v>97.115770897704536</v>
      </c>
      <c r="AA8" s="2287">
        <v>37.942540000000001</v>
      </c>
      <c r="AB8" s="2291">
        <v>3.5120200000000001</v>
      </c>
      <c r="AC8" s="2289">
        <v>98.239064601976622</v>
      </c>
      <c r="AD8" s="2287">
        <v>38.54204</v>
      </c>
      <c r="AE8" s="2291">
        <v>2.6120399999999999</v>
      </c>
      <c r="AF8" s="2289">
        <v>29.983695251931501</v>
      </c>
      <c r="AG8" s="2287">
        <v>-1.89168</v>
      </c>
      <c r="AH8" s="2291">
        <v>11.61144</v>
      </c>
      <c r="AI8" s="2289">
        <v>28.967987241706552</v>
      </c>
      <c r="AJ8" s="2287">
        <v>-1.0581400000000001</v>
      </c>
      <c r="AK8" s="2291">
        <v>11.3116</v>
      </c>
      <c r="AL8" s="2289">
        <v>28.916258910202721</v>
      </c>
      <c r="AM8" s="2287">
        <v>-0.65781999999999996</v>
      </c>
      <c r="AN8" s="2291">
        <v>11.311580000000001</v>
      </c>
      <c r="AO8" s="2289">
        <v>28.639398150574099</v>
      </c>
      <c r="AP8" s="2287">
        <v>-0.49187999999999998</v>
      </c>
      <c r="AQ8" s="2291">
        <v>11.211419999999999</v>
      </c>
      <c r="AR8" s="2289">
        <v>28.622777627348583</v>
      </c>
      <c r="AS8" s="2287">
        <v>-0.56118000000000001</v>
      </c>
      <c r="AT8" s="2291">
        <v>11.211559999999999</v>
      </c>
      <c r="AU8" s="2289">
        <v>28.061624427992012</v>
      </c>
      <c r="AV8" s="2287">
        <v>-0.75474000000000008</v>
      </c>
      <c r="AW8" s="2291">
        <v>10.911480000000001</v>
      </c>
      <c r="AX8" s="2289">
        <v>28.318995853594149</v>
      </c>
      <c r="AY8" s="2287">
        <v>-0.89637999999999995</v>
      </c>
      <c r="AZ8" s="2291">
        <v>11.011240000000001</v>
      </c>
      <c r="BA8" s="2289">
        <v>28.299407069542188</v>
      </c>
      <c r="BB8" s="2287">
        <v>-0.85906000000000005</v>
      </c>
      <c r="BC8" s="2291">
        <v>11.01146</v>
      </c>
      <c r="BD8" s="2289">
        <v>28.916835634679561</v>
      </c>
      <c r="BE8" s="2287">
        <v>-1.4582999999999999</v>
      </c>
      <c r="BF8" s="2291">
        <v>11.211459999999999</v>
      </c>
      <c r="BG8" s="2289">
        <v>29.085343325564725</v>
      </c>
      <c r="BH8" s="2287">
        <v>-1.39394</v>
      </c>
      <c r="BI8" s="2291">
        <v>11.311380000000002</v>
      </c>
      <c r="BJ8" s="2289">
        <v>30.280493590041711</v>
      </c>
      <c r="BK8" s="2287">
        <v>-1.9619599999999999</v>
      </c>
      <c r="BL8" s="2291">
        <v>11.61162</v>
      </c>
      <c r="BM8" s="2289">
        <v>30.537410915944026</v>
      </c>
      <c r="BN8" s="2287">
        <v>-2.0623200000000002</v>
      </c>
      <c r="BO8" s="2291">
        <v>11.711779999999999</v>
      </c>
      <c r="BP8" s="2289">
        <v>31.014249278964424</v>
      </c>
      <c r="BQ8" s="2287">
        <v>-2.21068</v>
      </c>
      <c r="BR8" s="2291">
        <v>11.911820000000001</v>
      </c>
      <c r="BS8" s="2289">
        <v>30.741684657526097</v>
      </c>
      <c r="BT8" s="2287">
        <v>-1.8611199999999999</v>
      </c>
      <c r="BU8" s="2291">
        <v>11.912100000000001</v>
      </c>
      <c r="BV8" s="2289">
        <v>30.760879548161402</v>
      </c>
      <c r="BW8" s="2287">
        <v>-1.7466600000000001</v>
      </c>
      <c r="BX8" s="2291">
        <v>12.012320000000001</v>
      </c>
      <c r="BY8" s="2289">
        <v>30.88687726787526</v>
      </c>
      <c r="BZ8" s="2287">
        <v>-1.8308199999999999</v>
      </c>
      <c r="CA8" s="2291">
        <v>12.01224</v>
      </c>
    </row>
    <row r="9" spans="1:79" x14ac:dyDescent="0.25">
      <c r="A9" s="2292"/>
      <c r="B9" s="2293"/>
      <c r="C9" s="2277"/>
      <c r="D9" s="2294" t="s">
        <v>24</v>
      </c>
      <c r="E9" s="2277"/>
      <c r="F9" s="2295" t="s">
        <v>222</v>
      </c>
      <c r="G9" s="2296"/>
      <c r="H9" s="2297">
        <v>118.82256097287625</v>
      </c>
      <c r="I9" s="2298">
        <v>24.6</v>
      </c>
      <c r="J9" s="2288">
        <v>2.9</v>
      </c>
      <c r="K9" s="2299">
        <v>118.28592293271957</v>
      </c>
      <c r="L9" s="2298">
        <v>24.4</v>
      </c>
      <c r="M9" s="2288">
        <v>3.7</v>
      </c>
      <c r="N9" s="2299">
        <v>116.65820661204489</v>
      </c>
      <c r="O9" s="2298">
        <v>24</v>
      </c>
      <c r="P9" s="2288">
        <v>3.8</v>
      </c>
      <c r="Q9" s="2299">
        <v>130.28132229356413</v>
      </c>
      <c r="R9" s="2298">
        <v>26.9</v>
      </c>
      <c r="S9" s="2288">
        <v>3.4</v>
      </c>
      <c r="T9" s="2299">
        <v>164.7374617833315</v>
      </c>
      <c r="U9" s="2298">
        <v>34</v>
      </c>
      <c r="V9" s="2288">
        <v>0</v>
      </c>
      <c r="W9" s="2299">
        <v>177.87022138272107</v>
      </c>
      <c r="X9" s="2298">
        <v>36.700000000000003</v>
      </c>
      <c r="Y9" s="2288">
        <v>2.2999999999999998</v>
      </c>
      <c r="Z9" s="2299">
        <v>184.72487005319698</v>
      </c>
      <c r="AA9" s="2298">
        <v>37.9</v>
      </c>
      <c r="AB9" s="2291">
        <v>3.5</v>
      </c>
      <c r="AC9" s="2299">
        <v>186.80925019297328</v>
      </c>
      <c r="AD9" s="2298">
        <v>38.5</v>
      </c>
      <c r="AE9" s="2288">
        <v>2.6</v>
      </c>
      <c r="AF9" s="2299">
        <v>57.613324534658737</v>
      </c>
      <c r="AG9" s="2298">
        <v>-2</v>
      </c>
      <c r="AH9" s="2288">
        <v>11.6</v>
      </c>
      <c r="AI9" s="2299">
        <v>55.521715831831898</v>
      </c>
      <c r="AJ9" s="2298">
        <v>-1.1000000000000001</v>
      </c>
      <c r="AK9" s="2288">
        <v>11.3</v>
      </c>
      <c r="AL9" s="2299">
        <v>55.413315136947844</v>
      </c>
      <c r="AM9" s="2298">
        <v>-0.7</v>
      </c>
      <c r="AN9" s="2288">
        <v>11.3</v>
      </c>
      <c r="AO9" s="2299">
        <v>54.896457465985819</v>
      </c>
      <c r="AP9" s="2298">
        <v>-0.6</v>
      </c>
      <c r="AQ9" s="2288">
        <v>11.2</v>
      </c>
      <c r="AR9" s="2299">
        <v>54.850013762545899</v>
      </c>
      <c r="AS9" s="2298">
        <v>-0.6</v>
      </c>
      <c r="AT9" s="2288">
        <v>11.2</v>
      </c>
      <c r="AU9" s="2299">
        <v>53.766170795712988</v>
      </c>
      <c r="AV9" s="2298">
        <v>-0.8</v>
      </c>
      <c r="AW9" s="2288">
        <v>10.9</v>
      </c>
      <c r="AX9" s="2299">
        <v>54.337036119479819</v>
      </c>
      <c r="AY9" s="2298">
        <v>-1</v>
      </c>
      <c r="AZ9" s="2288">
        <v>11</v>
      </c>
      <c r="BA9" s="2299">
        <v>54.248539036970726</v>
      </c>
      <c r="BB9" s="2298">
        <v>-0.9</v>
      </c>
      <c r="BC9" s="2291">
        <v>11</v>
      </c>
      <c r="BD9" s="2299">
        <v>55.448148620665961</v>
      </c>
      <c r="BE9" s="2298">
        <v>-1.5</v>
      </c>
      <c r="BF9" s="2288">
        <v>11.2</v>
      </c>
      <c r="BG9" s="2299">
        <v>55.839731425817433</v>
      </c>
      <c r="BH9" s="2298">
        <v>-1.5</v>
      </c>
      <c r="BI9" s="2288">
        <v>11.3</v>
      </c>
      <c r="BJ9" s="2299">
        <v>57.418849177579716</v>
      </c>
      <c r="BK9" s="2298">
        <v>-2</v>
      </c>
      <c r="BL9" s="2288">
        <v>11.6</v>
      </c>
      <c r="BM9" s="2299">
        <v>57.837370106145116</v>
      </c>
      <c r="BN9" s="2298">
        <v>-2.1</v>
      </c>
      <c r="BO9" s="2288">
        <v>11.7</v>
      </c>
      <c r="BP9" s="2299">
        <v>58.774445343235016</v>
      </c>
      <c r="BQ9" s="2298">
        <v>-2.2999999999999998</v>
      </c>
      <c r="BR9" s="2288">
        <v>11.9</v>
      </c>
      <c r="BS9" s="2299">
        <v>58.144721545549345</v>
      </c>
      <c r="BT9" s="2298">
        <v>-1.9</v>
      </c>
      <c r="BU9" s="2288">
        <v>11.9</v>
      </c>
      <c r="BV9" s="2299">
        <v>58.255953419689725</v>
      </c>
      <c r="BW9" s="2298">
        <v>-1.8</v>
      </c>
      <c r="BX9" s="2288">
        <v>12</v>
      </c>
      <c r="BY9" s="2299">
        <v>58.47480464650377</v>
      </c>
      <c r="BZ9" s="2298">
        <v>-1.9</v>
      </c>
      <c r="CA9" s="2291">
        <v>12</v>
      </c>
    </row>
    <row r="10" spans="1:79" ht="15.75" thickBot="1" x14ac:dyDescent="0.3">
      <c r="A10" s="2292"/>
      <c r="B10" s="2300"/>
      <c r="C10" s="2277"/>
      <c r="D10" s="2294"/>
      <c r="E10" s="2277"/>
      <c r="F10" s="2301" t="s">
        <v>223</v>
      </c>
      <c r="G10" s="2296"/>
      <c r="H10" s="2297">
        <v>6.0549228656672796</v>
      </c>
      <c r="I10" s="2298">
        <v>0.10929999999999999</v>
      </c>
      <c r="J10" s="2288">
        <v>1.2279999999999999E-2</v>
      </c>
      <c r="K10" s="2299">
        <v>2.2949038484379818</v>
      </c>
      <c r="L10" s="2298">
        <v>3.9799999999999995E-2</v>
      </c>
      <c r="M10" s="2288">
        <v>1.24E-2</v>
      </c>
      <c r="N10" s="2299">
        <v>3.6790074471597274</v>
      </c>
      <c r="O10" s="2298">
        <v>6.5680000000000002E-2</v>
      </c>
      <c r="P10" s="2288">
        <v>1.234E-2</v>
      </c>
      <c r="Q10" s="2299">
        <v>3.4859419295544392</v>
      </c>
      <c r="R10" s="2298">
        <v>6.2119999999999995E-2</v>
      </c>
      <c r="S10" s="2288">
        <v>1.2279999999999999E-2</v>
      </c>
      <c r="T10" s="2299">
        <v>2.5127462703030208</v>
      </c>
      <c r="U10" s="2298">
        <v>4.3560000000000001E-2</v>
      </c>
      <c r="V10" s="2288">
        <v>1.21E-2</v>
      </c>
      <c r="W10" s="2299">
        <v>6.0455005989151376</v>
      </c>
      <c r="X10" s="2298">
        <v>0.10809999999999999</v>
      </c>
      <c r="Y10" s="2288">
        <v>1.2060000000000001E-2</v>
      </c>
      <c r="Z10" s="2299">
        <v>2.4569567174575551</v>
      </c>
      <c r="AA10" s="2298">
        <v>4.2540000000000001E-2</v>
      </c>
      <c r="AB10" s="2291">
        <v>1.2019999999999999E-2</v>
      </c>
      <c r="AC10" s="2299">
        <v>2.4305312232083143</v>
      </c>
      <c r="AD10" s="2298">
        <v>4.2040000000000001E-2</v>
      </c>
      <c r="AE10" s="2288">
        <v>1.2039999999999999E-2</v>
      </c>
      <c r="AF10" s="2299">
        <v>6.1127128971878983</v>
      </c>
      <c r="AG10" s="2298">
        <v>0.10832</v>
      </c>
      <c r="AH10" s="2288">
        <v>1.1439999999999999E-2</v>
      </c>
      <c r="AI10" s="2299">
        <v>2.4377090051391415</v>
      </c>
      <c r="AJ10" s="2298">
        <v>4.1860000000000001E-2</v>
      </c>
      <c r="AK10" s="2288">
        <v>1.1599999999999999E-2</v>
      </c>
      <c r="AL10" s="2299">
        <v>2.4547224638241625</v>
      </c>
      <c r="AM10" s="2298">
        <v>4.2180000000000002E-2</v>
      </c>
      <c r="AN10" s="2288">
        <v>1.158E-2</v>
      </c>
      <c r="AO10" s="2299">
        <v>6.101433116823741</v>
      </c>
      <c r="AP10" s="2298">
        <v>0.10812000000000001</v>
      </c>
      <c r="AQ10" s="2288">
        <v>1.142E-2</v>
      </c>
      <c r="AR10" s="2299">
        <v>2.2731153100238641</v>
      </c>
      <c r="AS10" s="2298">
        <v>3.882E-2</v>
      </c>
      <c r="AT10" s="2288">
        <v>1.1560000000000001E-2</v>
      </c>
      <c r="AU10" s="2299">
        <v>2.6461086316681999</v>
      </c>
      <c r="AV10" s="2298">
        <v>4.5259999999999995E-2</v>
      </c>
      <c r="AW10" s="2288">
        <v>1.1480000000000001E-2</v>
      </c>
      <c r="AX10" s="2299">
        <v>5.9065984910270286</v>
      </c>
      <c r="AY10" s="2298">
        <v>0.10362</v>
      </c>
      <c r="AZ10" s="2288">
        <v>1.124E-2</v>
      </c>
      <c r="BA10" s="2299">
        <v>2.4092545633703843</v>
      </c>
      <c r="BB10" s="2298">
        <v>4.0939999999999997E-2</v>
      </c>
      <c r="BC10" s="2291">
        <v>1.1460000000000001E-2</v>
      </c>
      <c r="BD10" s="2299">
        <v>2.4507570429538048</v>
      </c>
      <c r="BE10" s="2298">
        <v>4.1700000000000001E-2</v>
      </c>
      <c r="BF10" s="2288">
        <v>1.1460000000000001E-2</v>
      </c>
      <c r="BG10" s="2299">
        <v>6.0449267291429392</v>
      </c>
      <c r="BH10" s="2298">
        <v>0.10606</v>
      </c>
      <c r="BI10" s="2288">
        <v>1.1380000000000001E-2</v>
      </c>
      <c r="BJ10" s="2299">
        <v>2.232178757180562</v>
      </c>
      <c r="BK10" s="2298">
        <v>3.8039999999999997E-2</v>
      </c>
      <c r="BL10" s="2288">
        <v>1.1619999999999998E-2</v>
      </c>
      <c r="BM10" s="2299">
        <v>2.2155275425085446</v>
      </c>
      <c r="BN10" s="2298">
        <v>3.7679999999999998E-2</v>
      </c>
      <c r="BO10" s="2288">
        <v>1.1779999999999999E-2</v>
      </c>
      <c r="BP10" s="2299">
        <v>5.0563272222975355</v>
      </c>
      <c r="BQ10" s="2298">
        <v>8.9319999999999997E-2</v>
      </c>
      <c r="BR10" s="2288">
        <v>1.1820000000000001E-2</v>
      </c>
      <c r="BS10" s="2299">
        <v>2.2631912477639169</v>
      </c>
      <c r="BT10" s="2298">
        <v>3.8880000000000005E-2</v>
      </c>
      <c r="BU10" s="2288">
        <v>1.21E-2</v>
      </c>
      <c r="BV10" s="2299">
        <v>3.0137240025640977</v>
      </c>
      <c r="BW10" s="2298">
        <v>5.3340000000000005E-2</v>
      </c>
      <c r="BX10" s="2288">
        <v>1.2320000000000001E-2</v>
      </c>
      <c r="BY10" s="2299">
        <v>3.8675731379140785</v>
      </c>
      <c r="BZ10" s="2298">
        <v>6.9180000000000005E-2</v>
      </c>
      <c r="CA10" s="2291">
        <v>1.2240000000000001E-2</v>
      </c>
    </row>
    <row r="11" spans="1:79" ht="15.75" thickBot="1" x14ac:dyDescent="0.3">
      <c r="A11" s="2302"/>
      <c r="B11" s="2303" t="s">
        <v>434</v>
      </c>
      <c r="C11" s="2566">
        <v>125</v>
      </c>
      <c r="D11" s="2304" t="s">
        <v>27</v>
      </c>
      <c r="E11" s="2305"/>
      <c r="F11" s="2305"/>
      <c r="G11" s="2306"/>
      <c r="H11" s="2307"/>
      <c r="I11" s="2308" t="s">
        <v>435</v>
      </c>
      <c r="J11" s="2309"/>
      <c r="K11" s="2310"/>
      <c r="L11" s="2308" t="s">
        <v>435</v>
      </c>
      <c r="M11" s="2309"/>
      <c r="N11" s="2310"/>
      <c r="O11" s="2308" t="s">
        <v>435</v>
      </c>
      <c r="P11" s="2309"/>
      <c r="Q11" s="2310"/>
      <c r="R11" s="2308" t="s">
        <v>435</v>
      </c>
      <c r="S11" s="2309"/>
      <c r="T11" s="2310"/>
      <c r="U11" s="2308" t="s">
        <v>435</v>
      </c>
      <c r="V11" s="2309"/>
      <c r="W11" s="2310"/>
      <c r="X11" s="2308" t="s">
        <v>435</v>
      </c>
      <c r="Y11" s="2309"/>
      <c r="Z11" s="2310"/>
      <c r="AA11" s="2308" t="s">
        <v>435</v>
      </c>
      <c r="AB11" s="2309"/>
      <c r="AC11" s="2311"/>
      <c r="AD11" s="2308" t="s">
        <v>435</v>
      </c>
      <c r="AE11" s="2309"/>
      <c r="AF11" s="2310"/>
      <c r="AG11" s="2308" t="s">
        <v>435</v>
      </c>
      <c r="AH11" s="2309"/>
      <c r="AI11" s="2310"/>
      <c r="AJ11" s="2308" t="s">
        <v>435</v>
      </c>
      <c r="AK11" s="2309"/>
      <c r="AL11" s="2310"/>
      <c r="AM11" s="2308" t="s">
        <v>435</v>
      </c>
      <c r="AN11" s="2309"/>
      <c r="AO11" s="2310"/>
      <c r="AP11" s="2308" t="s">
        <v>435</v>
      </c>
      <c r="AQ11" s="2309"/>
      <c r="AR11" s="2310"/>
      <c r="AS11" s="2308" t="s">
        <v>435</v>
      </c>
      <c r="AT11" s="2309"/>
      <c r="AU11" s="2310"/>
      <c r="AV11" s="2308" t="s">
        <v>435</v>
      </c>
      <c r="AW11" s="2309"/>
      <c r="AX11" s="2310"/>
      <c r="AY11" s="2308" t="s">
        <v>435</v>
      </c>
      <c r="AZ11" s="2309"/>
      <c r="BA11" s="2310"/>
      <c r="BB11" s="2308" t="s">
        <v>435</v>
      </c>
      <c r="BC11" s="2309"/>
      <c r="BD11" s="2311"/>
      <c r="BE11" s="2308" t="s">
        <v>435</v>
      </c>
      <c r="BF11" s="2309"/>
      <c r="BG11" s="2310"/>
      <c r="BH11" s="2308" t="s">
        <v>435</v>
      </c>
      <c r="BI11" s="2309"/>
      <c r="BJ11" s="2310"/>
      <c r="BK11" s="2308" t="s">
        <v>435</v>
      </c>
      <c r="BL11" s="2309"/>
      <c r="BM11" s="2310"/>
      <c r="BN11" s="2308" t="s">
        <v>435</v>
      </c>
      <c r="BO11" s="2309"/>
      <c r="BP11" s="2310"/>
      <c r="BQ11" s="2308" t="s">
        <v>435</v>
      </c>
      <c r="BR11" s="2309"/>
      <c r="BS11" s="2310"/>
      <c r="BT11" s="2308" t="s">
        <v>435</v>
      </c>
      <c r="BU11" s="2309"/>
      <c r="BV11" s="2310"/>
      <c r="BW11" s="2308" t="s">
        <v>435</v>
      </c>
      <c r="BX11" s="2309"/>
      <c r="BY11" s="2311"/>
      <c r="BZ11" s="2308" t="s">
        <v>435</v>
      </c>
      <c r="CA11" s="2309"/>
    </row>
    <row r="12" spans="1:79" x14ac:dyDescent="0.25">
      <c r="A12" s="2313"/>
      <c r="B12" s="2314"/>
      <c r="C12" s="2563"/>
      <c r="D12" s="2316"/>
      <c r="E12" s="2317"/>
      <c r="F12" s="2318" t="s">
        <v>372</v>
      </c>
      <c r="G12" s="2319"/>
      <c r="H12" s="2289"/>
      <c r="I12" s="2320">
        <v>229.2</v>
      </c>
      <c r="J12" s="2321"/>
      <c r="K12" s="2289"/>
      <c r="L12" s="2320">
        <v>229.4</v>
      </c>
      <c r="M12" s="2321"/>
      <c r="N12" s="2289"/>
      <c r="O12" s="2320">
        <v>229.2</v>
      </c>
      <c r="P12" s="2321"/>
      <c r="Q12" s="2289"/>
      <c r="R12" s="2320">
        <v>228.2</v>
      </c>
      <c r="S12" s="2321"/>
      <c r="T12" s="2289"/>
      <c r="U12" s="2320">
        <v>227</v>
      </c>
      <c r="V12" s="2321"/>
      <c r="W12" s="2289"/>
      <c r="X12" s="2320">
        <v>227.4</v>
      </c>
      <c r="Y12" s="2321"/>
      <c r="Z12" s="2289"/>
      <c r="AA12" s="2320">
        <v>226.8</v>
      </c>
      <c r="AB12" s="2321"/>
      <c r="AC12" s="2289"/>
      <c r="AD12" s="2320">
        <v>227.3</v>
      </c>
      <c r="AE12" s="2321"/>
      <c r="AF12" s="2289"/>
      <c r="AG12" s="2320">
        <v>226.8</v>
      </c>
      <c r="AH12" s="2321"/>
      <c r="AI12" s="2289"/>
      <c r="AJ12" s="2320">
        <v>226.7</v>
      </c>
      <c r="AK12" s="2321"/>
      <c r="AL12" s="2289"/>
      <c r="AM12" s="2320">
        <v>226.5</v>
      </c>
      <c r="AN12" s="2321"/>
      <c r="AO12" s="2289"/>
      <c r="AP12" s="2320">
        <v>226.5</v>
      </c>
      <c r="AQ12" s="2321"/>
      <c r="AR12" s="2289"/>
      <c r="AS12" s="2320">
        <v>226.7</v>
      </c>
      <c r="AT12" s="2321"/>
      <c r="AU12" s="2289"/>
      <c r="AV12" s="2320">
        <v>225.3</v>
      </c>
      <c r="AW12" s="2321"/>
      <c r="AX12" s="2289"/>
      <c r="AY12" s="2320">
        <v>225.5</v>
      </c>
      <c r="AZ12" s="2321"/>
      <c r="BA12" s="2289"/>
      <c r="BB12" s="2320">
        <v>225.6</v>
      </c>
      <c r="BC12" s="2321"/>
      <c r="BD12" s="2289"/>
      <c r="BE12" s="2320">
        <v>226</v>
      </c>
      <c r="BF12" s="2321"/>
      <c r="BG12" s="2289"/>
      <c r="BH12" s="2320">
        <v>226.5</v>
      </c>
      <c r="BI12" s="2321"/>
      <c r="BJ12" s="2289"/>
      <c r="BK12" s="2320">
        <v>227.7</v>
      </c>
      <c r="BL12" s="2321"/>
      <c r="BM12" s="2289"/>
      <c r="BN12" s="2320">
        <v>228</v>
      </c>
      <c r="BO12" s="2321"/>
      <c r="BP12" s="2289"/>
      <c r="BQ12" s="2320">
        <v>228.8</v>
      </c>
      <c r="BR12" s="2321"/>
      <c r="BS12" s="2289"/>
      <c r="BT12" s="2320">
        <v>230</v>
      </c>
      <c r="BU12" s="2321"/>
      <c r="BV12" s="2289"/>
      <c r="BW12" s="2320">
        <v>231.4</v>
      </c>
      <c r="BX12" s="2321"/>
      <c r="BY12" s="2289"/>
      <c r="BZ12" s="2320">
        <v>230.6</v>
      </c>
      <c r="CA12" s="2321"/>
    </row>
    <row r="13" spans="1:79" x14ac:dyDescent="0.25">
      <c r="A13" s="2322"/>
      <c r="B13" s="2323"/>
      <c r="C13" s="2563"/>
      <c r="D13" s="2316" t="s">
        <v>28</v>
      </c>
      <c r="E13" s="2324"/>
      <c r="F13" s="2325" t="s">
        <v>222</v>
      </c>
      <c r="G13" s="2326"/>
      <c r="H13" s="2327"/>
      <c r="I13" s="2328">
        <v>120.5</v>
      </c>
      <c r="J13" s="2329"/>
      <c r="K13" s="2327"/>
      <c r="L13" s="2328">
        <v>120.6</v>
      </c>
      <c r="M13" s="2329"/>
      <c r="N13" s="2327"/>
      <c r="O13" s="2328">
        <v>120.4</v>
      </c>
      <c r="P13" s="2329"/>
      <c r="Q13" s="2327"/>
      <c r="R13" s="2328">
        <v>120.3</v>
      </c>
      <c r="S13" s="2329"/>
      <c r="T13" s="2327"/>
      <c r="U13" s="2328">
        <v>119.3</v>
      </c>
      <c r="V13" s="2329"/>
      <c r="W13" s="2327"/>
      <c r="X13" s="2328">
        <v>119.5</v>
      </c>
      <c r="Y13" s="2329"/>
      <c r="Z13" s="2327"/>
      <c r="AA13" s="2328">
        <v>119.1</v>
      </c>
      <c r="AB13" s="2329"/>
      <c r="AC13" s="2327"/>
      <c r="AD13" s="2328">
        <v>119.4</v>
      </c>
      <c r="AE13" s="2329"/>
      <c r="AF13" s="2327"/>
      <c r="AG13" s="2328">
        <v>118.1</v>
      </c>
      <c r="AH13" s="2329"/>
      <c r="AI13" s="2327"/>
      <c r="AJ13" s="2328">
        <v>118.2</v>
      </c>
      <c r="AK13" s="2329"/>
      <c r="AL13" s="2327"/>
      <c r="AM13" s="2328">
        <v>118.1</v>
      </c>
      <c r="AN13" s="2329"/>
      <c r="AO13" s="2327"/>
      <c r="AP13" s="2328">
        <v>118.1</v>
      </c>
      <c r="AQ13" s="2329"/>
      <c r="AR13" s="2327"/>
      <c r="AS13" s="2328">
        <v>118.2</v>
      </c>
      <c r="AT13" s="2329"/>
      <c r="AU13" s="2327"/>
      <c r="AV13" s="2328">
        <v>117.5</v>
      </c>
      <c r="AW13" s="2329"/>
      <c r="AX13" s="2327"/>
      <c r="AY13" s="2328">
        <v>117.5</v>
      </c>
      <c r="AZ13" s="2329"/>
      <c r="BA13" s="2327"/>
      <c r="BB13" s="2328">
        <v>117.6</v>
      </c>
      <c r="BC13" s="2329"/>
      <c r="BD13" s="2327"/>
      <c r="BE13" s="2328">
        <v>117.8</v>
      </c>
      <c r="BF13" s="2329"/>
      <c r="BG13" s="2327"/>
      <c r="BH13" s="2328">
        <v>118</v>
      </c>
      <c r="BI13" s="2329"/>
      <c r="BJ13" s="2327"/>
      <c r="BK13" s="2328">
        <v>118.5</v>
      </c>
      <c r="BL13" s="2329"/>
      <c r="BM13" s="2327"/>
      <c r="BN13" s="2328">
        <v>118.8</v>
      </c>
      <c r="BO13" s="2329"/>
      <c r="BP13" s="2327"/>
      <c r="BQ13" s="2328">
        <v>119.2</v>
      </c>
      <c r="BR13" s="2329"/>
      <c r="BS13" s="2327"/>
      <c r="BT13" s="2328">
        <v>119.8</v>
      </c>
      <c r="BU13" s="2329"/>
      <c r="BV13" s="2327"/>
      <c r="BW13" s="2328">
        <v>120.4</v>
      </c>
      <c r="BX13" s="2329"/>
      <c r="BY13" s="2327"/>
      <c r="BZ13" s="2328">
        <v>120.1</v>
      </c>
      <c r="CA13" s="2329"/>
    </row>
    <row r="14" spans="1:79" ht="15.75" thickBot="1" x14ac:dyDescent="0.3">
      <c r="A14" s="2322"/>
      <c r="B14" s="2323"/>
      <c r="C14" s="2563"/>
      <c r="D14" s="2316"/>
      <c r="E14" s="2324"/>
      <c r="F14" s="2330" t="s">
        <v>223</v>
      </c>
      <c r="G14" s="2331"/>
      <c r="H14" s="2299"/>
      <c r="I14" s="2332">
        <v>10.5</v>
      </c>
      <c r="J14" s="2329"/>
      <c r="K14" s="2299"/>
      <c r="L14" s="2332">
        <v>10.5</v>
      </c>
      <c r="M14" s="2329"/>
      <c r="N14" s="2299"/>
      <c r="O14" s="2332">
        <v>10.5</v>
      </c>
      <c r="P14" s="2329"/>
      <c r="Q14" s="2299"/>
      <c r="R14" s="2332">
        <v>10.5</v>
      </c>
      <c r="S14" s="2329"/>
      <c r="T14" s="2299"/>
      <c r="U14" s="2332">
        <v>10.4</v>
      </c>
      <c r="V14" s="2329"/>
      <c r="W14" s="2299"/>
      <c r="X14" s="2332">
        <v>10.4</v>
      </c>
      <c r="Y14" s="2329"/>
      <c r="Z14" s="2299"/>
      <c r="AA14" s="2332">
        <v>10.4</v>
      </c>
      <c r="AB14" s="2329"/>
      <c r="AC14" s="2299"/>
      <c r="AD14" s="2332">
        <v>10.4</v>
      </c>
      <c r="AE14" s="2329"/>
      <c r="AF14" s="2299"/>
      <c r="AG14" s="2332">
        <v>10.3</v>
      </c>
      <c r="AH14" s="2329"/>
      <c r="AI14" s="2299"/>
      <c r="AJ14" s="2332">
        <v>10.3</v>
      </c>
      <c r="AK14" s="2329"/>
      <c r="AL14" s="2299"/>
      <c r="AM14" s="2332">
        <v>10.3</v>
      </c>
      <c r="AN14" s="2329"/>
      <c r="AO14" s="2299"/>
      <c r="AP14" s="2332">
        <v>10.3</v>
      </c>
      <c r="AQ14" s="2329"/>
      <c r="AR14" s="2299"/>
      <c r="AS14" s="2332">
        <v>10.3</v>
      </c>
      <c r="AT14" s="2329"/>
      <c r="AU14" s="2299"/>
      <c r="AV14" s="2332">
        <v>10.199999999999999</v>
      </c>
      <c r="AW14" s="2329"/>
      <c r="AX14" s="2299"/>
      <c r="AY14" s="2332">
        <v>10.199999999999999</v>
      </c>
      <c r="AZ14" s="2329"/>
      <c r="BA14" s="2299"/>
      <c r="BB14" s="2332">
        <v>10.199999999999999</v>
      </c>
      <c r="BC14" s="2329"/>
      <c r="BD14" s="2299"/>
      <c r="BE14" s="2332">
        <v>10.199999999999999</v>
      </c>
      <c r="BF14" s="2329"/>
      <c r="BG14" s="2299"/>
      <c r="BH14" s="2332">
        <v>10.199999999999999</v>
      </c>
      <c r="BI14" s="2329"/>
      <c r="BJ14" s="2299"/>
      <c r="BK14" s="2332">
        <v>10.3</v>
      </c>
      <c r="BL14" s="2329"/>
      <c r="BM14" s="2299"/>
      <c r="BN14" s="2332">
        <v>10.3</v>
      </c>
      <c r="BO14" s="2329"/>
      <c r="BP14" s="2299"/>
      <c r="BQ14" s="2332">
        <v>10.3</v>
      </c>
      <c r="BR14" s="2329"/>
      <c r="BS14" s="2299"/>
      <c r="BT14" s="2332">
        <v>10.4</v>
      </c>
      <c r="BU14" s="2329"/>
      <c r="BV14" s="2299"/>
      <c r="BW14" s="2332">
        <v>10.5</v>
      </c>
      <c r="BX14" s="2329"/>
      <c r="BY14" s="2299"/>
      <c r="BZ14" s="2332">
        <v>10.5</v>
      </c>
      <c r="CA14" s="2329"/>
    </row>
    <row r="15" spans="1:79" ht="15.75" thickBot="1" x14ac:dyDescent="0.3">
      <c r="A15" s="2333"/>
      <c r="B15" s="2334"/>
      <c r="C15" s="2564"/>
      <c r="D15" s="2335" t="s">
        <v>29</v>
      </c>
      <c r="E15" s="2336"/>
      <c r="F15" s="2337"/>
      <c r="G15" s="2336"/>
      <c r="H15" s="2307"/>
      <c r="I15" s="2338"/>
      <c r="J15" s="2339"/>
      <c r="K15" s="2340"/>
      <c r="L15" s="2338"/>
      <c r="M15" s="2339"/>
      <c r="N15" s="2340"/>
      <c r="O15" s="2341"/>
      <c r="P15" s="2339"/>
      <c r="Q15" s="2340"/>
      <c r="R15" s="2341"/>
      <c r="S15" s="2339"/>
      <c r="T15" s="2340"/>
      <c r="U15" s="2341"/>
      <c r="V15" s="2339"/>
      <c r="W15" s="2340"/>
      <c r="X15" s="2341"/>
      <c r="Y15" s="2339"/>
      <c r="Z15" s="2340"/>
      <c r="AA15" s="2341"/>
      <c r="AB15" s="2339"/>
      <c r="AC15" s="2340"/>
      <c r="AD15" s="2341"/>
      <c r="AE15" s="2339"/>
      <c r="AF15" s="2340"/>
      <c r="AG15" s="2341"/>
      <c r="AH15" s="2339"/>
      <c r="AI15" s="2340"/>
      <c r="AJ15" s="2341"/>
      <c r="AK15" s="2339"/>
      <c r="AL15" s="2340"/>
      <c r="AM15" s="2341"/>
      <c r="AN15" s="2339"/>
      <c r="AO15" s="2340"/>
      <c r="AP15" s="2341"/>
      <c r="AQ15" s="2339"/>
      <c r="AR15" s="2340"/>
      <c r="AS15" s="2341"/>
      <c r="AT15" s="2339"/>
      <c r="AU15" s="2340"/>
      <c r="AV15" s="2341"/>
      <c r="AW15" s="2339"/>
      <c r="AX15" s="2340"/>
      <c r="AY15" s="2341"/>
      <c r="AZ15" s="2339"/>
      <c r="BA15" s="2340"/>
      <c r="BB15" s="2341"/>
      <c r="BC15" s="2339"/>
      <c r="BD15" s="2340"/>
      <c r="BE15" s="2341"/>
      <c r="BF15" s="2339"/>
      <c r="BG15" s="2340"/>
      <c r="BH15" s="2341"/>
      <c r="BI15" s="2339"/>
      <c r="BJ15" s="2340"/>
      <c r="BK15" s="2341"/>
      <c r="BL15" s="2339"/>
      <c r="BM15" s="2340"/>
      <c r="BN15" s="2341"/>
      <c r="BO15" s="2339"/>
      <c r="BP15" s="2340"/>
      <c r="BQ15" s="2341"/>
      <c r="BR15" s="2339"/>
      <c r="BS15" s="2340"/>
      <c r="BT15" s="2341"/>
      <c r="BU15" s="2339"/>
      <c r="BV15" s="2340"/>
      <c r="BW15" s="2341"/>
      <c r="BX15" s="2339"/>
      <c r="BY15" s="2340"/>
      <c r="BZ15" s="2341"/>
      <c r="CA15" s="2339"/>
    </row>
    <row r="16" spans="1:79" x14ac:dyDescent="0.25">
      <c r="A16" s="2342"/>
      <c r="B16" s="2343"/>
      <c r="C16" s="2565"/>
      <c r="D16" s="2283"/>
      <c r="E16" s="2284"/>
      <c r="F16" s="2283" t="s">
        <v>372</v>
      </c>
      <c r="G16" s="2285"/>
      <c r="H16" s="2286">
        <v>62.909832185838688</v>
      </c>
      <c r="I16" s="2298">
        <v>24.74184</v>
      </c>
      <c r="J16" s="2288">
        <v>2.8128599999999997</v>
      </c>
      <c r="K16" s="2289">
        <v>62.199246858727207</v>
      </c>
      <c r="L16" s="2298">
        <v>24.541920000000001</v>
      </c>
      <c r="M16" s="2288">
        <v>2.2128000000000001</v>
      </c>
      <c r="N16" s="2289">
        <v>61.669490868899672</v>
      </c>
      <c r="O16" s="2298">
        <v>24.141440000000003</v>
      </c>
      <c r="P16" s="2288">
        <v>3.6127400000000001</v>
      </c>
      <c r="Q16" s="2289">
        <v>68.781633088357694</v>
      </c>
      <c r="R16" s="2287">
        <v>27.042100000000001</v>
      </c>
      <c r="S16" s="2290">
        <v>2.7127400000000002</v>
      </c>
      <c r="T16" s="2289">
        <v>86.950633555314056</v>
      </c>
      <c r="U16" s="2287">
        <v>34.041879999999999</v>
      </c>
      <c r="V16" s="2290">
        <v>1.41248</v>
      </c>
      <c r="W16" s="2289">
        <v>94.155631282602059</v>
      </c>
      <c r="X16" s="2287">
        <v>36.843499999999999</v>
      </c>
      <c r="Y16" s="2290">
        <v>3.3129199999999996</v>
      </c>
      <c r="Z16" s="2289">
        <v>97.351073266789868</v>
      </c>
      <c r="AA16" s="2287">
        <v>38.046759999999999</v>
      </c>
      <c r="AB16" s="2290">
        <v>2.51342</v>
      </c>
      <c r="AC16" s="2289">
        <v>88.954117168560273</v>
      </c>
      <c r="AD16" s="2287">
        <v>34.846879999999999</v>
      </c>
      <c r="AE16" s="2290">
        <v>1.3132000000000001</v>
      </c>
      <c r="AF16" s="2289">
        <v>147.33763651864206</v>
      </c>
      <c r="AG16" s="2287">
        <v>57.144960000000005</v>
      </c>
      <c r="AH16" s="2290">
        <v>0.51268000000000002</v>
      </c>
      <c r="AI16" s="2289">
        <v>145.59520399957754</v>
      </c>
      <c r="AJ16" s="2287">
        <v>56.446239999999996</v>
      </c>
      <c r="AK16" s="2290">
        <v>1.268E-2</v>
      </c>
      <c r="AL16" s="2289">
        <v>145.14084797390871</v>
      </c>
      <c r="AM16" s="2287">
        <v>56.244980000000005</v>
      </c>
      <c r="AN16" s="2290">
        <v>1.2580000000000001E-2</v>
      </c>
      <c r="AO16" s="2289">
        <v>143.71962324045151</v>
      </c>
      <c r="AP16" s="2287">
        <v>55.644500000000001</v>
      </c>
      <c r="AQ16" s="2290">
        <v>1.252E-2</v>
      </c>
      <c r="AR16" s="2289">
        <v>144.68741906069405</v>
      </c>
      <c r="AS16" s="2287">
        <v>56.144359999999999</v>
      </c>
      <c r="AT16" s="2290">
        <v>1.256E-2</v>
      </c>
      <c r="AU16" s="2289">
        <v>152.32350608120592</v>
      </c>
      <c r="AV16" s="2287">
        <v>58.843939999999996</v>
      </c>
      <c r="AW16" s="2290">
        <v>1.242E-2</v>
      </c>
      <c r="AX16" s="2289">
        <v>151.73778169491047</v>
      </c>
      <c r="AY16" s="2287">
        <v>58.643920000000001</v>
      </c>
      <c r="AZ16" s="2290">
        <v>1.256E-2</v>
      </c>
      <c r="BA16" s="2289">
        <v>152.18362974124832</v>
      </c>
      <c r="BB16" s="2287">
        <v>58.842559999999999</v>
      </c>
      <c r="BC16" s="2290">
        <v>1.264E-2</v>
      </c>
      <c r="BD16" s="2289">
        <v>150.56905725950099</v>
      </c>
      <c r="BE16" s="2287">
        <v>58.243940000000002</v>
      </c>
      <c r="BF16" s="2290">
        <v>0.21240000000000001</v>
      </c>
      <c r="BG16" s="2289">
        <v>150.10592913021091</v>
      </c>
      <c r="BH16" s="2287">
        <v>58.143080000000005</v>
      </c>
      <c r="BI16" s="2290">
        <v>1.244E-2</v>
      </c>
      <c r="BJ16" s="2289">
        <v>152.07177426803827</v>
      </c>
      <c r="BK16" s="2287">
        <v>59.14132</v>
      </c>
      <c r="BL16" s="2290">
        <v>1.24E-2</v>
      </c>
      <c r="BM16" s="2289">
        <v>150.07691212287702</v>
      </c>
      <c r="BN16" s="2287">
        <v>58.443399999999997</v>
      </c>
      <c r="BO16" s="2290">
        <v>1.256E-2</v>
      </c>
      <c r="BP16" s="2289">
        <v>143.20837786299421</v>
      </c>
      <c r="BQ16" s="2287">
        <v>55.942059999999998</v>
      </c>
      <c r="BR16" s="2290">
        <v>1.286E-2</v>
      </c>
      <c r="BS16" s="2289">
        <v>130.23249722534871</v>
      </c>
      <c r="BT16" s="2287">
        <v>51.044739999999997</v>
      </c>
      <c r="BU16" s="2290">
        <v>-1.78708</v>
      </c>
      <c r="BV16" s="2289">
        <v>117.05785593248923</v>
      </c>
      <c r="BW16" s="2287">
        <v>46.045180000000002</v>
      </c>
      <c r="BX16" s="2290">
        <v>-3.6869000000000001</v>
      </c>
      <c r="BY16" s="2289">
        <v>107.49263802028945</v>
      </c>
      <c r="BZ16" s="2287">
        <v>42.143819999999998</v>
      </c>
      <c r="CA16" s="2290">
        <v>-3.4868399999999999</v>
      </c>
    </row>
    <row r="17" spans="1:81" x14ac:dyDescent="0.25">
      <c r="A17" s="2302"/>
      <c r="B17" s="2303"/>
      <c r="C17" s="2566"/>
      <c r="D17" s="2294" t="s">
        <v>24</v>
      </c>
      <c r="E17" s="2277"/>
      <c r="F17" s="2295" t="s">
        <v>222</v>
      </c>
      <c r="G17" s="2296"/>
      <c r="H17" s="2297">
        <v>119.44223181432356</v>
      </c>
      <c r="I17" s="2298">
        <v>24.7</v>
      </c>
      <c r="J17" s="2288">
        <v>2.8</v>
      </c>
      <c r="K17" s="2297">
        <v>118.1947693128764</v>
      </c>
      <c r="L17" s="2298">
        <v>24.5</v>
      </c>
      <c r="M17" s="2288">
        <v>2.2000000000000002</v>
      </c>
      <c r="N17" s="2297">
        <v>117.18136559446863</v>
      </c>
      <c r="O17" s="2298">
        <v>24.1</v>
      </c>
      <c r="P17" s="2288">
        <v>3.6</v>
      </c>
      <c r="Q17" s="2297">
        <v>130.70647484116765</v>
      </c>
      <c r="R17" s="2298">
        <v>27</v>
      </c>
      <c r="S17" s="2288">
        <v>2.7</v>
      </c>
      <c r="T17" s="2297">
        <v>165.29271541347586</v>
      </c>
      <c r="U17" s="2298">
        <v>34</v>
      </c>
      <c r="V17" s="2288">
        <v>1.4</v>
      </c>
      <c r="W17" s="2297">
        <v>179.16973314782518</v>
      </c>
      <c r="X17" s="2298">
        <v>36.799999999999997</v>
      </c>
      <c r="Y17" s="2288">
        <v>3.3</v>
      </c>
      <c r="Z17" s="2297">
        <v>185.1371096742258</v>
      </c>
      <c r="AA17" s="2298">
        <v>38</v>
      </c>
      <c r="AB17" s="2291">
        <v>2.5</v>
      </c>
      <c r="AC17" s="2297">
        <v>168.87279912269798</v>
      </c>
      <c r="AD17" s="2298">
        <v>34.799999999999997</v>
      </c>
      <c r="AE17" s="2288">
        <v>1.3</v>
      </c>
      <c r="AF17" s="2297">
        <v>279.9579789862749</v>
      </c>
      <c r="AG17" s="2298">
        <v>57.1</v>
      </c>
      <c r="AH17" s="2288">
        <v>0.5</v>
      </c>
      <c r="AI17" s="2297">
        <v>276.51531865448823</v>
      </c>
      <c r="AJ17" s="2298">
        <v>56.4</v>
      </c>
      <c r="AK17" s="2288">
        <v>0</v>
      </c>
      <c r="AL17" s="2297">
        <v>275.53476787911768</v>
      </c>
      <c r="AM17" s="2298">
        <v>56.2</v>
      </c>
      <c r="AN17" s="2288">
        <v>0</v>
      </c>
      <c r="AO17" s="2297">
        <v>272.82451887690513</v>
      </c>
      <c r="AP17" s="2298">
        <v>55.6</v>
      </c>
      <c r="AQ17" s="2288">
        <v>0</v>
      </c>
      <c r="AR17" s="2297">
        <v>274.81140393847363</v>
      </c>
      <c r="AS17" s="2298">
        <v>56.1</v>
      </c>
      <c r="AT17" s="2288">
        <v>0</v>
      </c>
      <c r="AU17" s="2297">
        <v>290.00374834776778</v>
      </c>
      <c r="AV17" s="2298">
        <v>58.8</v>
      </c>
      <c r="AW17" s="2288">
        <v>0</v>
      </c>
      <c r="AX17" s="2297">
        <v>288.77094944537254</v>
      </c>
      <c r="AY17" s="2298">
        <v>58.6</v>
      </c>
      <c r="AZ17" s="2288">
        <v>0</v>
      </c>
      <c r="BA17" s="2297">
        <v>289.75651582573215</v>
      </c>
      <c r="BB17" s="2298">
        <v>58.8</v>
      </c>
      <c r="BC17" s="2291">
        <v>0</v>
      </c>
      <c r="BD17" s="2297">
        <v>286.06987358734017</v>
      </c>
      <c r="BE17" s="2298">
        <v>58.2</v>
      </c>
      <c r="BF17" s="2288">
        <v>0.2</v>
      </c>
      <c r="BG17" s="2297">
        <v>285.09180839475158</v>
      </c>
      <c r="BH17" s="2298">
        <v>58.1</v>
      </c>
      <c r="BI17" s="2288">
        <v>0</v>
      </c>
      <c r="BJ17" s="2297">
        <v>288.77303221456179</v>
      </c>
      <c r="BK17" s="2298">
        <v>59.1</v>
      </c>
      <c r="BL17" s="2288">
        <v>0</v>
      </c>
      <c r="BM17" s="2297">
        <v>284.6309058476055</v>
      </c>
      <c r="BN17" s="2298">
        <v>58.4</v>
      </c>
      <c r="BO17" s="2288">
        <v>0</v>
      </c>
      <c r="BP17" s="2297">
        <v>271.53057754893865</v>
      </c>
      <c r="BQ17" s="2298">
        <v>55.9</v>
      </c>
      <c r="BR17" s="2288">
        <v>0</v>
      </c>
      <c r="BS17" s="2297">
        <v>246.84622739214845</v>
      </c>
      <c r="BT17" s="2298">
        <v>51</v>
      </c>
      <c r="BU17" s="2288">
        <v>-1.8</v>
      </c>
      <c r="BV17" s="2297">
        <v>221.92571360534853</v>
      </c>
      <c r="BW17" s="2298">
        <v>46</v>
      </c>
      <c r="BX17" s="2288">
        <v>-3.7</v>
      </c>
      <c r="BY17" s="2297">
        <v>203.66315097769106</v>
      </c>
      <c r="BZ17" s="2298">
        <v>42.1</v>
      </c>
      <c r="CA17" s="2291">
        <v>-3.5</v>
      </c>
      <c r="CB17" s="2266"/>
      <c r="CC17" s="2266"/>
    </row>
    <row r="18" spans="1:81" ht="15.75" thickBot="1" x14ac:dyDescent="0.3">
      <c r="A18" s="2302"/>
      <c r="B18" s="2345"/>
      <c r="C18" s="2566"/>
      <c r="D18" s="2294"/>
      <c r="E18" s="2277"/>
      <c r="F18" s="2301" t="s">
        <v>223</v>
      </c>
      <c r="G18" s="2296"/>
      <c r="H18" s="2297">
        <v>2.409674634821211</v>
      </c>
      <c r="I18" s="2298">
        <v>4.1840000000000002E-2</v>
      </c>
      <c r="J18" s="2288">
        <v>1.286E-2</v>
      </c>
      <c r="K18" s="2297">
        <v>2.4129180257918814</v>
      </c>
      <c r="L18" s="2298">
        <v>4.1919999999999999E-2</v>
      </c>
      <c r="M18" s="2288">
        <v>1.2800000000000001E-2</v>
      </c>
      <c r="N18" s="2297">
        <v>2.3866852219925292</v>
      </c>
      <c r="O18" s="2298">
        <v>4.1439999999999998E-2</v>
      </c>
      <c r="P18" s="2288">
        <v>1.274E-2</v>
      </c>
      <c r="Q18" s="2297">
        <v>2.4214381975610291</v>
      </c>
      <c r="R18" s="2298">
        <v>4.2099999999999999E-2</v>
      </c>
      <c r="S18" s="2288">
        <v>1.274E-2</v>
      </c>
      <c r="T18" s="2297">
        <v>2.4288539630609156</v>
      </c>
      <c r="U18" s="2298">
        <v>4.1880000000000001E-2</v>
      </c>
      <c r="V18" s="2288">
        <v>1.248E-2</v>
      </c>
      <c r="W18" s="2297">
        <v>2.5221292200171375</v>
      </c>
      <c r="X18" s="2298">
        <v>4.3499999999999997E-2</v>
      </c>
      <c r="Y18" s="2288">
        <v>1.2919999999999999E-2</v>
      </c>
      <c r="Z18" s="2297">
        <v>2.7038490182485568</v>
      </c>
      <c r="AA18" s="2298">
        <v>4.6759999999999996E-2</v>
      </c>
      <c r="AB18" s="2291">
        <v>1.342E-2</v>
      </c>
      <c r="AC18" s="2297">
        <v>2.7069208442827146</v>
      </c>
      <c r="AD18" s="2298">
        <v>4.6880000000000005E-2</v>
      </c>
      <c r="AE18" s="2288">
        <v>1.32E-2</v>
      </c>
      <c r="AF18" s="2297">
        <v>2.6215754158625568</v>
      </c>
      <c r="AG18" s="2298">
        <v>4.496E-2</v>
      </c>
      <c r="AH18" s="2288">
        <v>1.268E-2</v>
      </c>
      <c r="AI18" s="2297">
        <v>2.6907825429405476</v>
      </c>
      <c r="AJ18" s="2298">
        <v>4.6240000000000003E-2</v>
      </c>
      <c r="AK18" s="2288">
        <v>1.268E-2</v>
      </c>
      <c r="AL18" s="2297">
        <v>2.6211385671610175</v>
      </c>
      <c r="AM18" s="2298">
        <v>4.4979999999999999E-2</v>
      </c>
      <c r="AN18" s="2288">
        <v>1.2580000000000001E-2</v>
      </c>
      <c r="AO18" s="2297">
        <v>2.5942927017069013</v>
      </c>
      <c r="AP18" s="2298">
        <v>4.4499999999999998E-2</v>
      </c>
      <c r="AQ18" s="2288">
        <v>1.252E-2</v>
      </c>
      <c r="AR18" s="2297">
        <v>2.5873410765728084</v>
      </c>
      <c r="AS18" s="2298">
        <v>4.4359999999999997E-2</v>
      </c>
      <c r="AT18" s="2288">
        <v>1.256E-2</v>
      </c>
      <c r="AU18" s="2297">
        <v>2.5876448614619956</v>
      </c>
      <c r="AV18" s="2298">
        <v>4.394E-2</v>
      </c>
      <c r="AW18" s="2288">
        <v>1.242E-2</v>
      </c>
      <c r="AX18" s="2297">
        <v>2.5887243833448847</v>
      </c>
      <c r="AY18" s="2298">
        <v>4.3920000000000001E-2</v>
      </c>
      <c r="AZ18" s="2288">
        <v>1.256E-2</v>
      </c>
      <c r="BA18" s="2297">
        <v>2.4915726613866345</v>
      </c>
      <c r="BB18" s="2298">
        <v>4.2560000000000001E-2</v>
      </c>
      <c r="BC18" s="2291">
        <v>1.264E-2</v>
      </c>
      <c r="BD18" s="2297">
        <v>2.562217030135006</v>
      </c>
      <c r="BE18" s="2298">
        <v>4.394E-2</v>
      </c>
      <c r="BF18" s="2288">
        <v>1.24E-2</v>
      </c>
      <c r="BG18" s="2297">
        <v>2.5164240737769417</v>
      </c>
      <c r="BH18" s="2298">
        <v>4.308E-2</v>
      </c>
      <c r="BI18" s="2288">
        <v>1.244E-2</v>
      </c>
      <c r="BJ18" s="2297">
        <v>2.4210391187210085</v>
      </c>
      <c r="BK18" s="2298">
        <v>4.1320000000000003E-2</v>
      </c>
      <c r="BL18" s="2288">
        <v>1.24E-2</v>
      </c>
      <c r="BM18" s="2297">
        <v>2.5111659970417253</v>
      </c>
      <c r="BN18" s="2298">
        <v>4.3400000000000001E-2</v>
      </c>
      <c r="BO18" s="2288">
        <v>1.256E-2</v>
      </c>
      <c r="BP18" s="2297">
        <v>2.4445352472361122</v>
      </c>
      <c r="BQ18" s="2298">
        <v>4.206E-2</v>
      </c>
      <c r="BR18" s="2288">
        <v>1.286E-2</v>
      </c>
      <c r="BS18" s="2297">
        <v>2.5882706253677172</v>
      </c>
      <c r="BT18" s="2298">
        <v>4.4740000000000002E-2</v>
      </c>
      <c r="BU18" s="2288">
        <v>1.2919999999999999E-2</v>
      </c>
      <c r="BV18" s="2297">
        <v>2.5896426554196141</v>
      </c>
      <c r="BW18" s="2298">
        <v>4.5179999999999998E-2</v>
      </c>
      <c r="BX18" s="2288">
        <v>1.3099999999999999E-2</v>
      </c>
      <c r="BY18" s="2297">
        <v>2.5187694994496947</v>
      </c>
      <c r="BZ18" s="2298">
        <v>4.3819999999999998E-2</v>
      </c>
      <c r="CA18" s="2291">
        <v>1.316E-2</v>
      </c>
      <c r="CB18" s="2266"/>
      <c r="CC18" s="2266"/>
    </row>
    <row r="19" spans="1:81" ht="15.75" thickBot="1" x14ac:dyDescent="0.3">
      <c r="A19" s="2302"/>
      <c r="B19" s="2303" t="s">
        <v>436</v>
      </c>
      <c r="C19" s="2566">
        <v>125</v>
      </c>
      <c r="D19" s="2304" t="s">
        <v>27</v>
      </c>
      <c r="E19" s="2305"/>
      <c r="F19" s="2305"/>
      <c r="G19" s="2306"/>
      <c r="H19" s="2346"/>
      <c r="I19" s="2308" t="s">
        <v>435</v>
      </c>
      <c r="J19" s="2309"/>
      <c r="K19" s="2310"/>
      <c r="L19" s="2308" t="s">
        <v>435</v>
      </c>
      <c r="M19" s="2309"/>
      <c r="N19" s="2310"/>
      <c r="O19" s="2308" t="s">
        <v>435</v>
      </c>
      <c r="P19" s="2309"/>
      <c r="Q19" s="2310"/>
      <c r="R19" s="2308" t="s">
        <v>435</v>
      </c>
      <c r="S19" s="2347"/>
      <c r="T19" s="2310"/>
      <c r="U19" s="2308" t="s">
        <v>435</v>
      </c>
      <c r="V19" s="2347"/>
      <c r="W19" s="2310"/>
      <c r="X19" s="2308" t="s">
        <v>435</v>
      </c>
      <c r="Y19" s="2347"/>
      <c r="Z19" s="2310"/>
      <c r="AA19" s="2308" t="s">
        <v>435</v>
      </c>
      <c r="AB19" s="2347"/>
      <c r="AC19" s="2311"/>
      <c r="AD19" s="2308" t="s">
        <v>435</v>
      </c>
      <c r="AE19" s="2347"/>
      <c r="AF19" s="2310"/>
      <c r="AG19" s="2308" t="s">
        <v>435</v>
      </c>
      <c r="AH19" s="2347"/>
      <c r="AI19" s="2310"/>
      <c r="AJ19" s="2308" t="s">
        <v>435</v>
      </c>
      <c r="AK19" s="2347"/>
      <c r="AL19" s="2310"/>
      <c r="AM19" s="2308" t="s">
        <v>435</v>
      </c>
      <c r="AN19" s="2347"/>
      <c r="AO19" s="2310"/>
      <c r="AP19" s="2308" t="s">
        <v>435</v>
      </c>
      <c r="AQ19" s="2347"/>
      <c r="AR19" s="2310"/>
      <c r="AS19" s="2308" t="s">
        <v>435</v>
      </c>
      <c r="AT19" s="2347"/>
      <c r="AU19" s="2310"/>
      <c r="AV19" s="2308" t="s">
        <v>435</v>
      </c>
      <c r="AW19" s="2347"/>
      <c r="AX19" s="2310"/>
      <c r="AY19" s="2308" t="s">
        <v>435</v>
      </c>
      <c r="AZ19" s="2347"/>
      <c r="BA19" s="2310"/>
      <c r="BB19" s="2308" t="s">
        <v>435</v>
      </c>
      <c r="BC19" s="2347"/>
      <c r="BD19" s="2311"/>
      <c r="BE19" s="2308" t="s">
        <v>435</v>
      </c>
      <c r="BF19" s="2347"/>
      <c r="BG19" s="2310"/>
      <c r="BH19" s="2308" t="s">
        <v>435</v>
      </c>
      <c r="BI19" s="2347"/>
      <c r="BJ19" s="2310"/>
      <c r="BK19" s="2308" t="s">
        <v>435</v>
      </c>
      <c r="BL19" s="2347"/>
      <c r="BM19" s="2310"/>
      <c r="BN19" s="2308" t="s">
        <v>435</v>
      </c>
      <c r="BO19" s="2347"/>
      <c r="BP19" s="2310"/>
      <c r="BQ19" s="2308" t="s">
        <v>435</v>
      </c>
      <c r="BR19" s="2347"/>
      <c r="BS19" s="2310"/>
      <c r="BT19" s="2308" t="s">
        <v>435</v>
      </c>
      <c r="BU19" s="2347"/>
      <c r="BV19" s="2310"/>
      <c r="BW19" s="2308" t="s">
        <v>435</v>
      </c>
      <c r="BX19" s="2347"/>
      <c r="BY19" s="2311"/>
      <c r="BZ19" s="2308" t="s">
        <v>435</v>
      </c>
      <c r="CA19" s="2347"/>
      <c r="CB19" s="2312"/>
      <c r="CC19" s="2312"/>
    </row>
    <row r="20" spans="1:81" x14ac:dyDescent="0.25">
      <c r="A20" s="2313"/>
      <c r="B20" s="2314"/>
      <c r="C20" s="2317"/>
      <c r="D20" s="2316"/>
      <c r="E20" s="2317"/>
      <c r="F20" s="2318" t="s">
        <v>372</v>
      </c>
      <c r="G20" s="2319"/>
      <c r="H20" s="2289"/>
      <c r="I20" s="2320">
        <v>228.8</v>
      </c>
      <c r="J20" s="2321"/>
      <c r="K20" s="2289"/>
      <c r="L20" s="2320">
        <v>229</v>
      </c>
      <c r="M20" s="2321"/>
      <c r="N20" s="2289"/>
      <c r="O20" s="2320">
        <v>228.8</v>
      </c>
      <c r="P20" s="2321"/>
      <c r="Q20" s="2289"/>
      <c r="R20" s="2320">
        <v>228.4</v>
      </c>
      <c r="S20" s="2321"/>
      <c r="T20" s="2289"/>
      <c r="U20" s="2320">
        <v>226.5</v>
      </c>
      <c r="V20" s="2321"/>
      <c r="W20" s="2289"/>
      <c r="X20" s="2320">
        <v>227.1</v>
      </c>
      <c r="Y20" s="2321"/>
      <c r="Z20" s="2289"/>
      <c r="AA20" s="2320">
        <v>226.4</v>
      </c>
      <c r="AB20" s="2321"/>
      <c r="AC20" s="2289"/>
      <c r="AD20" s="2320">
        <v>226.6</v>
      </c>
      <c r="AE20" s="2321"/>
      <c r="AF20" s="2289"/>
      <c r="AG20" s="2320">
        <v>224.2</v>
      </c>
      <c r="AH20" s="2321"/>
      <c r="AI20" s="2289"/>
      <c r="AJ20" s="2320">
        <v>224.1</v>
      </c>
      <c r="AK20" s="2321"/>
      <c r="AL20" s="2289"/>
      <c r="AM20" s="2320">
        <v>224</v>
      </c>
      <c r="AN20" s="2321"/>
      <c r="AO20" s="2289"/>
      <c r="AP20" s="2320">
        <v>223.8</v>
      </c>
      <c r="AQ20" s="2321"/>
      <c r="AR20" s="2289"/>
      <c r="AS20" s="2320">
        <v>224.3</v>
      </c>
      <c r="AT20" s="2321"/>
      <c r="AU20" s="2289"/>
      <c r="AV20" s="2320">
        <v>223.3</v>
      </c>
      <c r="AW20" s="2321"/>
      <c r="AX20" s="2289"/>
      <c r="AY20" s="2320">
        <v>223.4</v>
      </c>
      <c r="AZ20" s="2321"/>
      <c r="BA20" s="2289"/>
      <c r="BB20" s="2320">
        <v>223.5</v>
      </c>
      <c r="BC20" s="2321"/>
      <c r="BD20" s="2289"/>
      <c r="BE20" s="2320">
        <v>223.6</v>
      </c>
      <c r="BF20" s="2321"/>
      <c r="BG20" s="2289"/>
      <c r="BH20" s="2320">
        <v>223.9</v>
      </c>
      <c r="BI20" s="2321"/>
      <c r="BJ20" s="2289"/>
      <c r="BK20" s="2320">
        <v>224.8</v>
      </c>
      <c r="BL20" s="2321"/>
      <c r="BM20" s="2289"/>
      <c r="BN20" s="2320">
        <v>225.1</v>
      </c>
      <c r="BO20" s="2321"/>
      <c r="BP20" s="2289"/>
      <c r="BQ20" s="2320">
        <v>225.8</v>
      </c>
      <c r="BR20" s="2321"/>
      <c r="BS20" s="2289"/>
      <c r="BT20" s="2320">
        <v>226.7</v>
      </c>
      <c r="BU20" s="2321"/>
      <c r="BV20" s="2289"/>
      <c r="BW20" s="2320">
        <v>228.1</v>
      </c>
      <c r="BX20" s="2321"/>
      <c r="BY20" s="2289"/>
      <c r="BZ20" s="2320">
        <v>227.4</v>
      </c>
      <c r="CA20" s="2321"/>
      <c r="CB20" s="2348"/>
      <c r="CC20" s="2348"/>
    </row>
    <row r="21" spans="1:81" x14ac:dyDescent="0.25">
      <c r="A21" s="2316"/>
      <c r="B21" s="2324"/>
      <c r="C21" s="2315"/>
      <c r="D21" s="2316" t="s">
        <v>28</v>
      </c>
      <c r="E21" s="2324"/>
      <c r="F21" s="2325" t="s">
        <v>222</v>
      </c>
      <c r="G21" s="2349"/>
      <c r="H21" s="2327"/>
      <c r="I21" s="2328">
        <v>120.3</v>
      </c>
      <c r="J21" s="2329"/>
      <c r="K21" s="2327"/>
      <c r="L21" s="2328">
        <v>120.3</v>
      </c>
      <c r="M21" s="2329"/>
      <c r="N21" s="2327"/>
      <c r="O21" s="2328">
        <v>120.2</v>
      </c>
      <c r="P21" s="2329"/>
      <c r="Q21" s="2327"/>
      <c r="R21" s="2328">
        <v>120</v>
      </c>
      <c r="S21" s="2329"/>
      <c r="T21" s="2327"/>
      <c r="U21" s="2328">
        <v>119</v>
      </c>
      <c r="V21" s="2329"/>
      <c r="W21" s="2327"/>
      <c r="X21" s="2328">
        <v>119.2</v>
      </c>
      <c r="Y21" s="2329"/>
      <c r="Z21" s="2327"/>
      <c r="AA21" s="2328">
        <v>118.9</v>
      </c>
      <c r="AB21" s="2329"/>
      <c r="AC21" s="2327"/>
      <c r="AD21" s="2328">
        <v>119.2</v>
      </c>
      <c r="AE21" s="2329"/>
      <c r="AF21" s="2327"/>
      <c r="AG21" s="2328">
        <v>117.9</v>
      </c>
      <c r="AH21" s="2329"/>
      <c r="AI21" s="2327"/>
      <c r="AJ21" s="2328">
        <v>117.9</v>
      </c>
      <c r="AK21" s="2329"/>
      <c r="AL21" s="2327"/>
      <c r="AM21" s="2328">
        <v>117.9</v>
      </c>
      <c r="AN21" s="2329"/>
      <c r="AO21" s="2327"/>
      <c r="AP21" s="2328">
        <v>117.8</v>
      </c>
      <c r="AQ21" s="2329"/>
      <c r="AR21" s="2327"/>
      <c r="AS21" s="2328">
        <v>118</v>
      </c>
      <c r="AT21" s="2329"/>
      <c r="AU21" s="2327"/>
      <c r="AV21" s="2328">
        <v>117.2</v>
      </c>
      <c r="AW21" s="2329"/>
      <c r="AX21" s="2327"/>
      <c r="AY21" s="2328">
        <v>117.3</v>
      </c>
      <c r="AZ21" s="2329"/>
      <c r="BA21" s="2327"/>
      <c r="BB21" s="2328">
        <v>117.3</v>
      </c>
      <c r="BC21" s="2329"/>
      <c r="BD21" s="2327"/>
      <c r="BE21" s="2328">
        <v>117.6</v>
      </c>
      <c r="BF21" s="2329"/>
      <c r="BG21" s="2327"/>
      <c r="BH21" s="2328">
        <v>117.8</v>
      </c>
      <c r="BI21" s="2329"/>
      <c r="BJ21" s="2327"/>
      <c r="BK21" s="2328">
        <v>118.3</v>
      </c>
      <c r="BL21" s="2329"/>
      <c r="BM21" s="2327"/>
      <c r="BN21" s="2328">
        <v>118.6</v>
      </c>
      <c r="BO21" s="2329"/>
      <c r="BP21" s="2327"/>
      <c r="BQ21" s="2328">
        <v>119</v>
      </c>
      <c r="BR21" s="2329"/>
      <c r="BS21" s="2327"/>
      <c r="BT21" s="2328">
        <v>119.5</v>
      </c>
      <c r="BU21" s="2329"/>
      <c r="BV21" s="2327"/>
      <c r="BW21" s="2328">
        <v>120.2</v>
      </c>
      <c r="BX21" s="2329"/>
      <c r="BY21" s="2327"/>
      <c r="BZ21" s="2328">
        <v>119.9</v>
      </c>
      <c r="CA21" s="2329"/>
      <c r="CB21" s="2348"/>
      <c r="CC21" s="2348"/>
    </row>
    <row r="22" spans="1:81" ht="15.75" thickBot="1" x14ac:dyDescent="0.3">
      <c r="A22" s="2316"/>
      <c r="B22" s="2324"/>
      <c r="C22" s="2317"/>
      <c r="D22" s="2316"/>
      <c r="E22" s="2324"/>
      <c r="F22" s="2330" t="s">
        <v>223</v>
      </c>
      <c r="G22" s="2350"/>
      <c r="H22" s="2299"/>
      <c r="I22" s="2332">
        <v>10.5</v>
      </c>
      <c r="J22" s="2329"/>
      <c r="K22" s="2299"/>
      <c r="L22" s="2332">
        <v>10.5</v>
      </c>
      <c r="M22" s="2329"/>
      <c r="N22" s="2299"/>
      <c r="O22" s="2332">
        <v>10.5</v>
      </c>
      <c r="P22" s="2329"/>
      <c r="Q22" s="2299"/>
      <c r="R22" s="2332">
        <v>10.5</v>
      </c>
      <c r="S22" s="2329"/>
      <c r="T22" s="2299"/>
      <c r="U22" s="2332">
        <v>10.4</v>
      </c>
      <c r="V22" s="2329"/>
      <c r="W22" s="2299"/>
      <c r="X22" s="2332">
        <v>10.4</v>
      </c>
      <c r="Y22" s="2329"/>
      <c r="Z22" s="2299"/>
      <c r="AA22" s="2332">
        <v>10.4</v>
      </c>
      <c r="AB22" s="2329"/>
      <c r="AC22" s="2299"/>
      <c r="AD22" s="2332">
        <v>10.4</v>
      </c>
      <c r="AE22" s="2329"/>
      <c r="AF22" s="2299"/>
      <c r="AG22" s="2332">
        <v>10.3</v>
      </c>
      <c r="AH22" s="2329"/>
      <c r="AI22" s="2299"/>
      <c r="AJ22" s="2332">
        <v>10.3</v>
      </c>
      <c r="AK22" s="2329"/>
      <c r="AL22" s="2299"/>
      <c r="AM22" s="2332">
        <v>10.3</v>
      </c>
      <c r="AN22" s="2329"/>
      <c r="AO22" s="2299"/>
      <c r="AP22" s="2332">
        <v>10.3</v>
      </c>
      <c r="AQ22" s="2329"/>
      <c r="AR22" s="2299"/>
      <c r="AS22" s="2332">
        <v>10.3</v>
      </c>
      <c r="AT22" s="2329"/>
      <c r="AU22" s="2299"/>
      <c r="AV22" s="2332">
        <v>10.199999999999999</v>
      </c>
      <c r="AW22" s="2329"/>
      <c r="AX22" s="2299"/>
      <c r="AY22" s="2332">
        <v>10.199999999999999</v>
      </c>
      <c r="AZ22" s="2329"/>
      <c r="BA22" s="2299"/>
      <c r="BB22" s="2332">
        <v>10.3</v>
      </c>
      <c r="BC22" s="2329"/>
      <c r="BD22" s="2299"/>
      <c r="BE22" s="2332">
        <v>10.3</v>
      </c>
      <c r="BF22" s="2329"/>
      <c r="BG22" s="2299"/>
      <c r="BH22" s="2332">
        <v>10.3</v>
      </c>
      <c r="BI22" s="2329"/>
      <c r="BJ22" s="2299"/>
      <c r="BK22" s="2332">
        <v>10.3</v>
      </c>
      <c r="BL22" s="2329"/>
      <c r="BM22" s="2299"/>
      <c r="BN22" s="2332">
        <v>10.4</v>
      </c>
      <c r="BO22" s="2329"/>
      <c r="BP22" s="2299"/>
      <c r="BQ22" s="2332">
        <v>10.4</v>
      </c>
      <c r="BR22" s="2329"/>
      <c r="BS22" s="2299"/>
      <c r="BT22" s="2332">
        <v>10.4</v>
      </c>
      <c r="BU22" s="2329"/>
      <c r="BV22" s="2299"/>
      <c r="BW22" s="2332">
        <v>10.5</v>
      </c>
      <c r="BX22" s="2329"/>
      <c r="BY22" s="2299"/>
      <c r="BZ22" s="2332">
        <v>10.5</v>
      </c>
      <c r="CA22" s="2329"/>
      <c r="CB22" s="2348"/>
      <c r="CC22" s="2348"/>
    </row>
    <row r="23" spans="1:81" ht="15.75" thickBot="1" x14ac:dyDescent="0.3">
      <c r="A23" s="2351"/>
      <c r="B23" s="2352"/>
      <c r="C23" s="2352"/>
      <c r="D23" s="2335" t="s">
        <v>29</v>
      </c>
      <c r="E23" s="2336"/>
      <c r="F23" s="2337"/>
      <c r="G23" s="2336"/>
      <c r="H23" s="2307"/>
      <c r="I23" s="2353"/>
      <c r="J23" s="2354"/>
      <c r="K23" s="2307"/>
      <c r="L23" s="2355"/>
      <c r="M23" s="2356"/>
      <c r="N23" s="2307"/>
      <c r="O23" s="2357"/>
      <c r="P23" s="2356"/>
      <c r="Q23" s="2307"/>
      <c r="R23" s="2357"/>
      <c r="S23" s="2356"/>
      <c r="T23" s="2307"/>
      <c r="U23" s="2357"/>
      <c r="V23" s="2356"/>
      <c r="W23" s="2307"/>
      <c r="X23" s="2357"/>
      <c r="Y23" s="2356"/>
      <c r="Z23" s="2307"/>
      <c r="AA23" s="2357"/>
      <c r="AB23" s="2356"/>
      <c r="AC23" s="2307"/>
      <c r="AD23" s="2357"/>
      <c r="AE23" s="2356"/>
      <c r="AF23" s="2307"/>
      <c r="AG23" s="2357"/>
      <c r="AH23" s="2356"/>
      <c r="AI23" s="2307"/>
      <c r="AJ23" s="2357"/>
      <c r="AK23" s="2356"/>
      <c r="AL23" s="2307"/>
      <c r="AM23" s="2357"/>
      <c r="AN23" s="2356"/>
      <c r="AO23" s="2307"/>
      <c r="AP23" s="2357"/>
      <c r="AQ23" s="2356"/>
      <c r="AR23" s="2307"/>
      <c r="AS23" s="2357"/>
      <c r="AT23" s="2356"/>
      <c r="AU23" s="2307"/>
      <c r="AV23" s="2357"/>
      <c r="AW23" s="2356"/>
      <c r="AX23" s="2307"/>
      <c r="AY23" s="2357"/>
      <c r="AZ23" s="2356"/>
      <c r="BA23" s="2307"/>
      <c r="BB23" s="2357"/>
      <c r="BC23" s="2356"/>
      <c r="BD23" s="2307"/>
      <c r="BE23" s="2357"/>
      <c r="BF23" s="2356"/>
      <c r="BG23" s="2307"/>
      <c r="BH23" s="2357"/>
      <c r="BI23" s="2356"/>
      <c r="BJ23" s="2307"/>
      <c r="BK23" s="2357"/>
      <c r="BL23" s="2356"/>
      <c r="BM23" s="2307"/>
      <c r="BN23" s="2357"/>
      <c r="BO23" s="2356"/>
      <c r="BP23" s="2307"/>
      <c r="BQ23" s="2357"/>
      <c r="BR23" s="2356"/>
      <c r="BS23" s="2307"/>
      <c r="BT23" s="2357"/>
      <c r="BU23" s="2356"/>
      <c r="BV23" s="2307"/>
      <c r="BW23" s="2357"/>
      <c r="BX23" s="2356"/>
      <c r="BY23" s="2307"/>
      <c r="BZ23" s="2357"/>
      <c r="CA23" s="2356"/>
      <c r="CB23" s="2266"/>
      <c r="CC23" s="2266"/>
    </row>
    <row r="24" spans="1:81" x14ac:dyDescent="0.25">
      <c r="A24" s="2283"/>
      <c r="B24" s="2284"/>
      <c r="C24" s="2284"/>
      <c r="D24" s="2283"/>
      <c r="E24" s="2284"/>
      <c r="F24" s="2358" t="s">
        <v>372</v>
      </c>
      <c r="G24" s="2285"/>
      <c r="H24" s="2289">
        <v>125.76662127483118</v>
      </c>
      <c r="I24" s="2359">
        <v>49.451140000000002</v>
      </c>
      <c r="J24" s="2360">
        <v>5.7251399999999997</v>
      </c>
      <c r="K24" s="2289">
        <v>124.53945780317521</v>
      </c>
      <c r="L24" s="2359">
        <v>48.981719999999996</v>
      </c>
      <c r="M24" s="2360">
        <v>5.9252000000000002</v>
      </c>
      <c r="N24" s="2289">
        <v>123.22545002714222</v>
      </c>
      <c r="O24" s="2359">
        <v>48.207120000000003</v>
      </c>
      <c r="P24" s="2360">
        <v>7.4250799999999995</v>
      </c>
      <c r="Q24" s="2289">
        <v>137.55011525230708</v>
      </c>
      <c r="R24" s="2359">
        <v>54.004220000000004</v>
      </c>
      <c r="S24" s="2360">
        <v>6.1250200000000001</v>
      </c>
      <c r="T24" s="2289">
        <v>173.79408161223768</v>
      </c>
      <c r="U24" s="2359">
        <v>68.085440000000006</v>
      </c>
      <c r="V24" s="2360">
        <v>1.42458</v>
      </c>
      <c r="W24" s="2289">
        <v>188.01038851087145</v>
      </c>
      <c r="X24" s="2359">
        <v>73.651600000000002</v>
      </c>
      <c r="Y24" s="2360">
        <v>5.624979999999999</v>
      </c>
      <c r="Z24" s="2289">
        <v>194.62155603382442</v>
      </c>
      <c r="AA24" s="2359">
        <v>75.9893</v>
      </c>
      <c r="AB24" s="2360">
        <v>6.0254399999999997</v>
      </c>
      <c r="AC24" s="2289">
        <v>187.47561760908928</v>
      </c>
      <c r="AD24" s="2359">
        <v>73.388919999999999</v>
      </c>
      <c r="AE24" s="2360">
        <v>3.9252400000000001</v>
      </c>
      <c r="AF24" s="2289">
        <v>145.84374148669374</v>
      </c>
      <c r="AG24" s="2359">
        <v>55.253280000000004</v>
      </c>
      <c r="AH24" s="2360">
        <v>12.12412</v>
      </c>
      <c r="AI24" s="2289">
        <v>145.82128630387797</v>
      </c>
      <c r="AJ24" s="2359">
        <v>55.388099999999994</v>
      </c>
      <c r="AK24" s="2360">
        <v>11.32428</v>
      </c>
      <c r="AL24" s="2289">
        <v>146.38962528877911</v>
      </c>
      <c r="AM24" s="2359">
        <v>55.587160000000004</v>
      </c>
      <c r="AN24" s="2360">
        <v>11.324160000000001</v>
      </c>
      <c r="AO24" s="2289">
        <v>145.36902961926893</v>
      </c>
      <c r="AP24" s="2359">
        <v>55.152619999999999</v>
      </c>
      <c r="AQ24" s="2360">
        <v>11.223939999999999</v>
      </c>
      <c r="AR24" s="2289">
        <v>146.1325309716718</v>
      </c>
      <c r="AS24" s="2359">
        <v>55.583179999999999</v>
      </c>
      <c r="AT24" s="2360">
        <v>11.224119999999999</v>
      </c>
      <c r="AU24" s="2289">
        <v>153.0055396821808</v>
      </c>
      <c r="AV24" s="2359">
        <v>58.089199999999998</v>
      </c>
      <c r="AW24" s="2360">
        <v>10.923900000000001</v>
      </c>
      <c r="AX24" s="2289">
        <v>152.11659778884805</v>
      </c>
      <c r="AY24" s="2359">
        <v>57.747540000000001</v>
      </c>
      <c r="AZ24" s="2360">
        <v>11.023800000000001</v>
      </c>
      <c r="BA24" s="2289">
        <v>152.64815985526207</v>
      </c>
      <c r="BB24" s="2359">
        <v>57.983499999999999</v>
      </c>
      <c r="BC24" s="2360">
        <v>11.024099999999999</v>
      </c>
      <c r="BD24" s="2289">
        <v>149.73926777265854</v>
      </c>
      <c r="BE24" s="2359">
        <v>56.785640000000001</v>
      </c>
      <c r="BF24" s="2360">
        <v>11.423859999999999</v>
      </c>
      <c r="BG24" s="2289">
        <v>149.39550191217654</v>
      </c>
      <c r="BH24" s="2359">
        <v>56.749140000000004</v>
      </c>
      <c r="BI24" s="2360">
        <v>11.323820000000001</v>
      </c>
      <c r="BJ24" s="2361">
        <v>150.03426300534889</v>
      </c>
      <c r="BK24" s="2359">
        <v>57.179360000000003</v>
      </c>
      <c r="BL24" s="2360">
        <v>11.62402</v>
      </c>
      <c r="BM24" s="2361">
        <v>147.87828738508847</v>
      </c>
      <c r="BN24" s="2359">
        <v>56.381079999999997</v>
      </c>
      <c r="BO24" s="2360">
        <v>11.72434</v>
      </c>
      <c r="BP24" s="2361">
        <v>140.89584185592244</v>
      </c>
      <c r="BQ24" s="2359">
        <v>53.731380000000001</v>
      </c>
      <c r="BR24" s="2360">
        <v>11.92468</v>
      </c>
      <c r="BS24" s="2361">
        <v>128.03706073477605</v>
      </c>
      <c r="BT24" s="2359">
        <v>49.183619999999998</v>
      </c>
      <c r="BU24" s="2360">
        <v>10.125020000000001</v>
      </c>
      <c r="BV24" s="2361">
        <v>114.22347144853919</v>
      </c>
      <c r="BW24" s="2359">
        <v>44.298520000000003</v>
      </c>
      <c r="BX24" s="2360">
        <v>8.3254200000000012</v>
      </c>
      <c r="BY24" s="2289">
        <v>104.73921438647122</v>
      </c>
      <c r="BZ24" s="2359">
        <v>40.312999999999995</v>
      </c>
      <c r="CA24" s="2360">
        <v>8.5254000000000012</v>
      </c>
      <c r="CB24" s="2266"/>
      <c r="CC24" s="2266"/>
    </row>
    <row r="25" spans="1:81" x14ac:dyDescent="0.25">
      <c r="A25" s="2294"/>
      <c r="B25" s="2277" t="s">
        <v>190</v>
      </c>
      <c r="C25" s="2277"/>
      <c r="D25" s="2294"/>
      <c r="E25" s="2277"/>
      <c r="F25" s="2344" t="s">
        <v>222</v>
      </c>
      <c r="G25" s="2293"/>
      <c r="H25" s="2362">
        <v>238.46174197294775</v>
      </c>
      <c r="I25" s="2363">
        <v>49.3</v>
      </c>
      <c r="J25" s="2364">
        <v>5.6999999999999993</v>
      </c>
      <c r="K25" s="2362">
        <v>236.66577511450944</v>
      </c>
      <c r="L25" s="2363">
        <v>48.9</v>
      </c>
      <c r="M25" s="2364">
        <v>5.9</v>
      </c>
      <c r="N25" s="2362">
        <v>234.03143999150672</v>
      </c>
      <c r="O25" s="2363">
        <v>48.1</v>
      </c>
      <c r="P25" s="2364">
        <v>7.4</v>
      </c>
      <c r="Q25" s="2362">
        <v>261.29131993154715</v>
      </c>
      <c r="R25" s="2363">
        <v>53.9</v>
      </c>
      <c r="S25" s="2364">
        <v>6.1</v>
      </c>
      <c r="T25" s="2362">
        <v>330.37552940122993</v>
      </c>
      <c r="U25" s="2363">
        <v>68</v>
      </c>
      <c r="V25" s="2364">
        <v>1.4</v>
      </c>
      <c r="W25" s="2362">
        <v>357.45540903373859</v>
      </c>
      <c r="X25" s="2363">
        <v>73.5</v>
      </c>
      <c r="Y25" s="2364">
        <v>5.6</v>
      </c>
      <c r="Z25" s="2362">
        <v>370.14047264710507</v>
      </c>
      <c r="AA25" s="2363">
        <v>75.900000000000006</v>
      </c>
      <c r="AB25" s="2364">
        <v>6</v>
      </c>
      <c r="AC25" s="2362">
        <v>355.9553011499828</v>
      </c>
      <c r="AD25" s="2363">
        <v>73.3</v>
      </c>
      <c r="AE25" s="2364">
        <v>3.9000000000000004</v>
      </c>
      <c r="AF25" s="2362">
        <v>276.57876900466448</v>
      </c>
      <c r="AG25" s="2363">
        <v>55.1</v>
      </c>
      <c r="AH25" s="2364">
        <v>12.1</v>
      </c>
      <c r="AI25" s="2362">
        <v>276.72473646075491</v>
      </c>
      <c r="AJ25" s="2363">
        <v>55.3</v>
      </c>
      <c r="AK25" s="2364">
        <v>11.3</v>
      </c>
      <c r="AL25" s="2362">
        <v>277.68550482742239</v>
      </c>
      <c r="AM25" s="2363">
        <v>55.5</v>
      </c>
      <c r="AN25" s="2364">
        <v>11.3</v>
      </c>
      <c r="AO25" s="2362">
        <v>275.41920025262635</v>
      </c>
      <c r="AP25" s="2363">
        <v>55</v>
      </c>
      <c r="AQ25" s="2364">
        <v>11.2</v>
      </c>
      <c r="AR25" s="2362">
        <v>277.35286140782546</v>
      </c>
      <c r="AS25" s="2363">
        <v>55.5</v>
      </c>
      <c r="AT25" s="2364">
        <v>11.2</v>
      </c>
      <c r="AU25" s="2362">
        <v>291.06579824830567</v>
      </c>
      <c r="AV25" s="2363">
        <v>58</v>
      </c>
      <c r="AW25" s="2364">
        <v>10.9</v>
      </c>
      <c r="AX25" s="2362">
        <v>288.97270143457035</v>
      </c>
      <c r="AY25" s="2363">
        <v>57.6</v>
      </c>
      <c r="AZ25" s="2364">
        <v>11</v>
      </c>
      <c r="BA25" s="2362">
        <v>290.42494106685854</v>
      </c>
      <c r="BB25" s="2363">
        <v>57.9</v>
      </c>
      <c r="BC25" s="2364">
        <v>11</v>
      </c>
      <c r="BD25" s="2362">
        <v>284.2725324328959</v>
      </c>
      <c r="BE25" s="2363">
        <v>56.7</v>
      </c>
      <c r="BF25" s="2364">
        <v>11.399999999999999</v>
      </c>
      <c r="BG25" s="2362">
        <v>283.21237084053496</v>
      </c>
      <c r="BH25" s="2363">
        <v>56.6</v>
      </c>
      <c r="BI25" s="2364">
        <v>11.3</v>
      </c>
      <c r="BJ25" s="2297">
        <v>284.69977420988431</v>
      </c>
      <c r="BK25" s="2363">
        <v>57.1</v>
      </c>
      <c r="BL25" s="2364">
        <v>11.6</v>
      </c>
      <c r="BM25" s="2297">
        <v>280.25845604118103</v>
      </c>
      <c r="BN25" s="2363">
        <v>56.3</v>
      </c>
      <c r="BO25" s="2364">
        <v>11.7</v>
      </c>
      <c r="BP25" s="2297">
        <v>266.69791589483265</v>
      </c>
      <c r="BQ25" s="2363">
        <v>53.6</v>
      </c>
      <c r="BR25" s="2364">
        <v>11.9</v>
      </c>
      <c r="BS25" s="2297">
        <v>242.47484009796986</v>
      </c>
      <c r="BT25" s="2363">
        <v>49.1</v>
      </c>
      <c r="BU25" s="2364">
        <v>10.1</v>
      </c>
      <c r="BV25" s="2297">
        <v>216.27031624357397</v>
      </c>
      <c r="BW25" s="2363">
        <v>44.2</v>
      </c>
      <c r="BX25" s="2364">
        <v>8.3000000000000007</v>
      </c>
      <c r="BY25" s="2362">
        <v>198.08803223090462</v>
      </c>
      <c r="BZ25" s="2363">
        <v>40.200000000000003</v>
      </c>
      <c r="CA25" s="2364">
        <v>8.5</v>
      </c>
      <c r="CB25" s="2266"/>
      <c r="CC25" s="2266"/>
    </row>
    <row r="26" spans="1:81" ht="15.75" thickBot="1" x14ac:dyDescent="0.3">
      <c r="A26" s="2365"/>
      <c r="B26" s="2278"/>
      <c r="C26" s="2278"/>
      <c r="D26" s="2365"/>
      <c r="E26" s="2278"/>
      <c r="F26" s="2366" t="s">
        <v>223</v>
      </c>
      <c r="G26" s="2352"/>
      <c r="H26" s="2367">
        <v>8.464597500488491</v>
      </c>
      <c r="I26" s="2368">
        <v>0.15114</v>
      </c>
      <c r="J26" s="2369">
        <v>2.5139999999999999E-2</v>
      </c>
      <c r="K26" s="2367">
        <v>4.7078218742298628</v>
      </c>
      <c r="L26" s="2368">
        <v>8.1719999999999987E-2</v>
      </c>
      <c r="M26" s="2369">
        <v>2.52E-2</v>
      </c>
      <c r="N26" s="2367">
        <v>6.0656926691522566</v>
      </c>
      <c r="O26" s="2368">
        <v>0.10711999999999999</v>
      </c>
      <c r="P26" s="2369">
        <v>2.5079999999999998E-2</v>
      </c>
      <c r="Q26" s="2367">
        <v>5.9073801271154682</v>
      </c>
      <c r="R26" s="2368">
        <v>0.10421999999999999</v>
      </c>
      <c r="S26" s="2369">
        <v>2.5020000000000001E-2</v>
      </c>
      <c r="T26" s="2367">
        <v>4.9416002333639364</v>
      </c>
      <c r="U26" s="2368">
        <v>8.5440000000000002E-2</v>
      </c>
      <c r="V26" s="2369">
        <v>2.4579999999999998E-2</v>
      </c>
      <c r="W26" s="2367">
        <v>8.567629818932275</v>
      </c>
      <c r="X26" s="2368">
        <v>0.15159999999999998</v>
      </c>
      <c r="Y26" s="2369">
        <v>2.4980000000000002E-2</v>
      </c>
      <c r="Z26" s="2367">
        <v>5.1608057357061119</v>
      </c>
      <c r="AA26" s="2368">
        <v>8.929999999999999E-2</v>
      </c>
      <c r="AB26" s="2369">
        <v>2.5439999999999997E-2</v>
      </c>
      <c r="AC26" s="2367">
        <v>5.1374520674910293</v>
      </c>
      <c r="AD26" s="2368">
        <v>8.8919999999999999E-2</v>
      </c>
      <c r="AE26" s="2369">
        <v>2.5239999999999999E-2</v>
      </c>
      <c r="AF26" s="2367">
        <v>8.7342883130504561</v>
      </c>
      <c r="AG26" s="2368">
        <v>0.15328</v>
      </c>
      <c r="AH26" s="2369">
        <v>2.4119999999999999E-2</v>
      </c>
      <c r="AI26" s="2367">
        <v>5.1284915480796887</v>
      </c>
      <c r="AJ26" s="2368">
        <v>8.8100000000000012E-2</v>
      </c>
      <c r="AK26" s="2369">
        <v>2.4279999999999999E-2</v>
      </c>
      <c r="AL26" s="2367">
        <v>5.0758610309851804</v>
      </c>
      <c r="AM26" s="2368">
        <v>8.7160000000000001E-2</v>
      </c>
      <c r="AN26" s="2369">
        <v>2.4160000000000001E-2</v>
      </c>
      <c r="AO26" s="2367">
        <v>8.6957258185306419</v>
      </c>
      <c r="AP26" s="2368">
        <v>0.15262000000000001</v>
      </c>
      <c r="AQ26" s="2369">
        <v>2.3939999999999999E-2</v>
      </c>
      <c r="AR26" s="2367">
        <v>4.8604563865966721</v>
      </c>
      <c r="AS26" s="2368">
        <v>8.3180000000000004E-2</v>
      </c>
      <c r="AT26" s="2369">
        <v>2.4120000000000003E-2</v>
      </c>
      <c r="AU26" s="2367">
        <v>5.2337534931301954</v>
      </c>
      <c r="AV26" s="2368">
        <v>8.9200000000000002E-2</v>
      </c>
      <c r="AW26" s="2369">
        <v>2.3900000000000001E-2</v>
      </c>
      <c r="AX26" s="2367">
        <v>8.4953228743719134</v>
      </c>
      <c r="AY26" s="2368">
        <v>0.14754</v>
      </c>
      <c r="AZ26" s="2369">
        <v>2.3800000000000002E-2</v>
      </c>
      <c r="BA26" s="2367">
        <v>4.9008272247570188</v>
      </c>
      <c r="BB26" s="2368">
        <v>8.3499999999999991E-2</v>
      </c>
      <c r="BC26" s="2369">
        <v>2.4100000000000003E-2</v>
      </c>
      <c r="BD26" s="2367">
        <v>5.0129740730888113</v>
      </c>
      <c r="BE26" s="2368">
        <v>8.5639999999999994E-2</v>
      </c>
      <c r="BF26" s="2369">
        <v>2.3859999999999999E-2</v>
      </c>
      <c r="BG26" s="2367">
        <v>8.5613508029198808</v>
      </c>
      <c r="BH26" s="2368">
        <v>0.14913999999999999</v>
      </c>
      <c r="BI26" s="2369">
        <v>2.3820000000000001E-2</v>
      </c>
      <c r="BJ26" s="2367">
        <v>4.6532178759015705</v>
      </c>
      <c r="BK26" s="2368">
        <v>7.936E-2</v>
      </c>
      <c r="BL26" s="2369">
        <v>2.402E-2</v>
      </c>
      <c r="BM26" s="2367">
        <v>4.7266935395502703</v>
      </c>
      <c r="BN26" s="2368">
        <v>8.1079999999999999E-2</v>
      </c>
      <c r="BO26" s="2369">
        <v>2.4340000000000001E-2</v>
      </c>
      <c r="BP26" s="2367">
        <v>7.5008624695336472</v>
      </c>
      <c r="BQ26" s="2368">
        <v>0.13138</v>
      </c>
      <c r="BR26" s="2369">
        <v>2.4680000000000001E-2</v>
      </c>
      <c r="BS26" s="2367">
        <v>4.8514618731316341</v>
      </c>
      <c r="BT26" s="2368">
        <v>8.362E-2</v>
      </c>
      <c r="BU26" s="2369">
        <v>2.5020000000000001E-2</v>
      </c>
      <c r="BV26" s="2367">
        <v>5.6033666579837114</v>
      </c>
      <c r="BW26" s="2368">
        <v>9.8519999999999996E-2</v>
      </c>
      <c r="BX26" s="2369">
        <v>2.5419999999999998E-2</v>
      </c>
      <c r="BY26" s="2367">
        <v>6.3863426373637733</v>
      </c>
      <c r="BZ26" s="2368">
        <v>0.113</v>
      </c>
      <c r="CA26" s="2369">
        <v>2.5399999999999999E-2</v>
      </c>
      <c r="CB26" s="2266"/>
      <c r="CC26" s="2266"/>
    </row>
    <row r="27" spans="1:81" x14ac:dyDescent="0.25">
      <c r="A27" s="2283"/>
      <c r="B27" s="2284"/>
      <c r="C27" s="2285"/>
      <c r="D27" s="2283"/>
      <c r="E27" s="2284"/>
      <c r="F27" s="2358"/>
      <c r="G27" s="2285"/>
      <c r="H27" s="2370"/>
      <c r="I27" s="2371"/>
      <c r="J27" s="2371"/>
      <c r="K27" s="2370"/>
      <c r="L27" s="2371"/>
      <c r="M27" s="2371"/>
      <c r="N27" s="2370"/>
      <c r="O27" s="2371"/>
      <c r="P27" s="2371"/>
      <c r="Q27" s="2370"/>
      <c r="R27" s="2371"/>
      <c r="S27" s="2371"/>
      <c r="T27" s="2370"/>
      <c r="U27" s="2371"/>
      <c r="V27" s="2371"/>
      <c r="W27" s="2370"/>
      <c r="X27" s="2371"/>
      <c r="Y27" s="2371"/>
      <c r="Z27" s="2370"/>
      <c r="AA27" s="2371"/>
      <c r="AB27" s="2300"/>
      <c r="AC27" s="2372"/>
      <c r="AD27" s="2371"/>
      <c r="AE27" s="2371"/>
      <c r="AF27" s="2370"/>
      <c r="AG27" s="2371"/>
      <c r="AH27" s="2371"/>
      <c r="AI27" s="2370"/>
      <c r="AJ27" s="2371"/>
      <c r="AK27" s="2371"/>
      <c r="AL27" s="2370"/>
      <c r="AM27" s="2371"/>
      <c r="AN27" s="2371"/>
      <c r="AO27" s="2370"/>
      <c r="AP27" s="2371"/>
      <c r="AQ27" s="2371"/>
      <c r="AR27" s="2370"/>
      <c r="AS27" s="2371"/>
      <c r="AT27" s="2371"/>
      <c r="AU27" s="2370"/>
      <c r="AV27" s="2371"/>
      <c r="AW27" s="2371"/>
      <c r="AX27" s="2370"/>
      <c r="AY27" s="2371"/>
      <c r="AZ27" s="2371"/>
      <c r="BA27" s="2370"/>
      <c r="BB27" s="2371"/>
      <c r="BC27" s="2300"/>
      <c r="BD27" s="2372"/>
      <c r="BE27" s="2371"/>
      <c r="BF27" s="2371"/>
      <c r="BG27" s="2370"/>
      <c r="BH27" s="2371"/>
      <c r="BI27" s="2371"/>
      <c r="BJ27" s="2370"/>
      <c r="BK27" s="2371"/>
      <c r="BL27" s="2371"/>
      <c r="BM27" s="2370"/>
      <c r="BN27" s="2371"/>
      <c r="BO27" s="2371"/>
      <c r="BP27" s="2370"/>
      <c r="BQ27" s="2371"/>
      <c r="BR27" s="2371"/>
      <c r="BS27" s="2370"/>
      <c r="BT27" s="2371"/>
      <c r="BU27" s="2371"/>
      <c r="BV27" s="2370"/>
      <c r="BW27" s="2371"/>
      <c r="BX27" s="2371"/>
      <c r="BY27" s="2370"/>
      <c r="BZ27" s="2371"/>
      <c r="CA27" s="2300"/>
      <c r="CB27" s="2266"/>
      <c r="CC27" s="2266"/>
    </row>
    <row r="28" spans="1:81" ht="15.75" thickBot="1" x14ac:dyDescent="0.3">
      <c r="A28" s="2373" t="s">
        <v>35</v>
      </c>
      <c r="B28" s="2278"/>
      <c r="C28" s="2374">
        <v>0.9745941201720254</v>
      </c>
      <c r="D28" s="2373" t="s">
        <v>36</v>
      </c>
      <c r="E28" s="2236">
        <v>0.22981705368348032</v>
      </c>
      <c r="F28" s="2236"/>
      <c r="G28" s="2352"/>
      <c r="H28" s="2277"/>
      <c r="I28" s="2277"/>
      <c r="J28" s="2277"/>
      <c r="K28" s="2277"/>
      <c r="L28" s="2277"/>
      <c r="M28" s="2277"/>
      <c r="N28" s="2277"/>
      <c r="O28" s="2277"/>
      <c r="P28" s="2277"/>
      <c r="Q28" s="2277"/>
      <c r="R28" s="2277"/>
      <c r="S28" s="2277"/>
      <c r="T28" s="2277"/>
      <c r="U28" s="2277"/>
      <c r="V28" s="2277"/>
      <c r="W28" s="2277"/>
      <c r="X28" s="2277"/>
      <c r="Y28" s="2277"/>
      <c r="Z28" s="2277"/>
      <c r="AA28" s="2277"/>
      <c r="AB28" s="2293"/>
      <c r="AC28" s="2294"/>
      <c r="AD28" s="2277"/>
      <c r="AE28" s="2277"/>
      <c r="AF28" s="2277"/>
      <c r="AG28" s="2277"/>
      <c r="AH28" s="2277"/>
      <c r="AI28" s="2277"/>
      <c r="AJ28" s="2277"/>
      <c r="AK28" s="2277"/>
      <c r="AL28" s="2277"/>
      <c r="AM28" s="2277"/>
      <c r="AN28" s="2277"/>
      <c r="AO28" s="2277"/>
      <c r="AP28" s="2277"/>
      <c r="AQ28" s="2277"/>
      <c r="AR28" s="2277"/>
      <c r="AS28" s="2277"/>
      <c r="AT28" s="2277"/>
      <c r="AU28" s="2277"/>
      <c r="AV28" s="2277"/>
      <c r="AW28" s="2277"/>
      <c r="AX28" s="2277"/>
      <c r="AY28" s="2277"/>
      <c r="AZ28" s="2277"/>
      <c r="BA28" s="2277"/>
      <c r="BB28" s="2277"/>
      <c r="BC28" s="2293"/>
      <c r="BD28" s="2294"/>
      <c r="BE28" s="2277"/>
      <c r="BF28" s="2277"/>
      <c r="BG28" s="2277"/>
      <c r="BH28" s="2277"/>
      <c r="BI28" s="2277"/>
      <c r="BJ28" s="2277"/>
      <c r="BK28" s="2277"/>
      <c r="BL28" s="2277"/>
      <c r="BM28" s="2277"/>
      <c r="BN28" s="2277"/>
      <c r="BO28" s="2277"/>
      <c r="BP28" s="2277"/>
      <c r="BQ28" s="2277"/>
      <c r="BR28" s="2277"/>
      <c r="BS28" s="2277"/>
      <c r="BT28" s="2277"/>
      <c r="BU28" s="2277"/>
      <c r="BV28" s="2277"/>
      <c r="BW28" s="2277"/>
      <c r="BX28" s="2277"/>
      <c r="BY28" s="2277"/>
      <c r="BZ28" s="2277"/>
      <c r="CA28" s="2293"/>
      <c r="CB28" s="2266"/>
      <c r="CC28" s="2266"/>
    </row>
    <row r="29" spans="1:81" x14ac:dyDescent="0.25">
      <c r="A29" s="2251" t="s">
        <v>37</v>
      </c>
      <c r="B29" s="2375"/>
      <c r="C29" s="2376"/>
      <c r="D29" s="2377" t="s">
        <v>38</v>
      </c>
      <c r="E29" s="2378"/>
      <c r="F29" s="2377" t="s">
        <v>39</v>
      </c>
      <c r="G29" s="2379"/>
      <c r="H29" s="2380"/>
      <c r="I29" s="2381"/>
      <c r="J29" s="2381"/>
      <c r="K29" s="2381"/>
      <c r="L29" s="2381"/>
      <c r="M29" s="2381"/>
      <c r="N29" s="2381"/>
      <c r="O29" s="2381"/>
      <c r="P29" s="2381"/>
      <c r="Q29" s="2381"/>
      <c r="R29" s="2381"/>
      <c r="S29" s="2382"/>
      <c r="T29" s="2381"/>
      <c r="U29" s="2381"/>
      <c r="V29" s="2382"/>
      <c r="W29" s="2381"/>
      <c r="X29" s="2381"/>
      <c r="Y29" s="2382"/>
      <c r="Z29" s="2381"/>
      <c r="AA29" s="2381"/>
      <c r="AB29" s="2382"/>
      <c r="AC29" s="2380"/>
      <c r="AD29" s="2381"/>
      <c r="AE29" s="2382"/>
      <c r="AF29" s="2381"/>
      <c r="AG29" s="2381"/>
      <c r="AH29" s="2382"/>
      <c r="AI29" s="2381"/>
      <c r="AJ29" s="2381"/>
      <c r="AK29" s="2382"/>
      <c r="AL29" s="2381"/>
      <c r="AM29" s="2381"/>
      <c r="AN29" s="2382"/>
      <c r="AO29" s="2381"/>
      <c r="AP29" s="2381"/>
      <c r="AQ29" s="2382"/>
      <c r="AR29" s="2381"/>
      <c r="AS29" s="2381"/>
      <c r="AT29" s="2382"/>
      <c r="AU29" s="2381"/>
      <c r="AV29" s="2381"/>
      <c r="AW29" s="2382"/>
      <c r="AX29" s="2381"/>
      <c r="AY29" s="2381"/>
      <c r="AZ29" s="2382"/>
      <c r="BA29" s="2381"/>
      <c r="BB29" s="2381"/>
      <c r="BC29" s="2382"/>
      <c r="BD29" s="2380"/>
      <c r="BE29" s="2381"/>
      <c r="BF29" s="2382"/>
      <c r="BG29" s="2381"/>
      <c r="BH29" s="2381"/>
      <c r="BI29" s="2382"/>
      <c r="BJ29" s="2381"/>
      <c r="BK29" s="2381"/>
      <c r="BL29" s="2382"/>
      <c r="BM29" s="2381"/>
      <c r="BN29" s="2381"/>
      <c r="BO29" s="2382"/>
      <c r="BP29" s="2381"/>
      <c r="BQ29" s="2381"/>
      <c r="BR29" s="2382"/>
      <c r="BS29" s="2381"/>
      <c r="BT29" s="2381"/>
      <c r="BU29" s="2382"/>
      <c r="BV29" s="2381"/>
      <c r="BW29" s="2381"/>
      <c r="BX29" s="2382"/>
      <c r="BY29" s="2381"/>
      <c r="BZ29" s="2381"/>
      <c r="CA29" s="2382"/>
      <c r="CB29" s="2266"/>
      <c r="CC29" s="2266"/>
    </row>
    <row r="30" spans="1:81" ht="15.75" thickBot="1" x14ac:dyDescent="0.3">
      <c r="A30" s="2365"/>
      <c r="B30" s="2383" t="s">
        <v>437</v>
      </c>
      <c r="C30" s="2384"/>
      <c r="D30" s="2385" t="s">
        <v>41</v>
      </c>
      <c r="E30" s="2385" t="s">
        <v>42</v>
      </c>
      <c r="F30" s="2385" t="s">
        <v>41</v>
      </c>
      <c r="G30" s="2386" t="s">
        <v>42</v>
      </c>
      <c r="H30" s="2387"/>
      <c r="I30" s="2388"/>
      <c r="J30" s="2388"/>
      <c r="K30" s="2388"/>
      <c r="L30" s="2388"/>
      <c r="M30" s="2388"/>
      <c r="N30" s="2388"/>
      <c r="O30" s="2388"/>
      <c r="P30" s="2388"/>
      <c r="Q30" s="2388"/>
      <c r="R30" s="2388"/>
      <c r="S30" s="2384"/>
      <c r="T30" s="2388"/>
      <c r="U30" s="2388"/>
      <c r="V30" s="2384"/>
      <c r="W30" s="2388"/>
      <c r="X30" s="2388"/>
      <c r="Y30" s="2384"/>
      <c r="Z30" s="2388"/>
      <c r="AA30" s="2388"/>
      <c r="AB30" s="2384"/>
      <c r="AC30" s="2387"/>
      <c r="AD30" s="2388"/>
      <c r="AE30" s="2384"/>
      <c r="AF30" s="2388"/>
      <c r="AG30" s="2388"/>
      <c r="AH30" s="2384"/>
      <c r="AI30" s="2388"/>
      <c r="AJ30" s="2388"/>
      <c r="AK30" s="2384"/>
      <c r="AL30" s="2388"/>
      <c r="AM30" s="2388"/>
      <c r="AN30" s="2384"/>
      <c r="AO30" s="2388"/>
      <c r="AP30" s="2388"/>
      <c r="AQ30" s="2384"/>
      <c r="AR30" s="2388"/>
      <c r="AS30" s="2388"/>
      <c r="AT30" s="2384"/>
      <c r="AU30" s="2388"/>
      <c r="AV30" s="2388"/>
      <c r="AW30" s="2384"/>
      <c r="AX30" s="2388"/>
      <c r="AY30" s="2388"/>
      <c r="AZ30" s="2384"/>
      <c r="BA30" s="2388"/>
      <c r="BB30" s="2388"/>
      <c r="BC30" s="2384"/>
      <c r="BD30" s="2387"/>
      <c r="BE30" s="2388"/>
      <c r="BF30" s="2384"/>
      <c r="BG30" s="2388"/>
      <c r="BH30" s="2388"/>
      <c r="BI30" s="2384"/>
      <c r="BJ30" s="2388"/>
      <c r="BK30" s="2388"/>
      <c r="BL30" s="2384"/>
      <c r="BM30" s="2388"/>
      <c r="BN30" s="2388"/>
      <c r="BO30" s="2384"/>
      <c r="BP30" s="2388"/>
      <c r="BQ30" s="2388"/>
      <c r="BR30" s="2384"/>
      <c r="BS30" s="2388"/>
      <c r="BT30" s="2388"/>
      <c r="BU30" s="2384"/>
      <c r="BV30" s="2388"/>
      <c r="BW30" s="2388"/>
      <c r="BX30" s="2384"/>
      <c r="BY30" s="2388"/>
      <c r="BZ30" s="2388"/>
      <c r="CA30" s="2384"/>
      <c r="CB30" s="2266"/>
      <c r="CC30" s="2266"/>
    </row>
    <row r="31" spans="1:81" x14ac:dyDescent="0.25">
      <c r="A31" s="2389">
        <v>1</v>
      </c>
      <c r="B31" s="2390" t="s">
        <v>438</v>
      </c>
      <c r="C31" s="2391"/>
      <c r="D31" s="2392"/>
      <c r="E31" s="2393"/>
      <c r="F31" s="2394"/>
      <c r="G31" s="2395"/>
      <c r="H31" s="2396">
        <v>62.846064974291721</v>
      </c>
      <c r="I31" s="2397">
        <v>24.7</v>
      </c>
      <c r="J31" s="2398">
        <v>3.3</v>
      </c>
      <c r="K31" s="2396">
        <v>62.508521860848724</v>
      </c>
      <c r="L31" s="2397">
        <v>24.6</v>
      </c>
      <c r="M31" s="2398">
        <v>3.2</v>
      </c>
      <c r="N31" s="2396">
        <v>61.859675128739248</v>
      </c>
      <c r="O31" s="2397">
        <v>24.2</v>
      </c>
      <c r="P31" s="2398">
        <v>4</v>
      </c>
      <c r="Q31" s="2396">
        <v>69.065509322901036</v>
      </c>
      <c r="R31" s="2397">
        <v>27</v>
      </c>
      <c r="S31" s="2398">
        <v>3.8</v>
      </c>
      <c r="T31" s="2396">
        <v>87.03540098654274</v>
      </c>
      <c r="U31" s="2397">
        <v>34</v>
      </c>
      <c r="V31" s="2398">
        <v>3.5</v>
      </c>
      <c r="W31" s="2396">
        <v>94.242514942178147</v>
      </c>
      <c r="X31" s="2397">
        <v>36.9</v>
      </c>
      <c r="Y31" s="2398">
        <v>3.6</v>
      </c>
      <c r="Z31" s="2396">
        <v>97.466932765575564</v>
      </c>
      <c r="AA31" s="2397">
        <v>38</v>
      </c>
      <c r="AB31" s="2398">
        <v>4.3</v>
      </c>
      <c r="AC31" s="2399">
        <v>98.949384229752098</v>
      </c>
      <c r="AD31" s="2397">
        <v>38.6</v>
      </c>
      <c r="AE31" s="2398">
        <v>4.9000000000000004</v>
      </c>
      <c r="AF31" s="2396">
        <v>30.384614079739823</v>
      </c>
      <c r="AG31" s="2397">
        <v>-1.7</v>
      </c>
      <c r="AH31" s="2398">
        <v>11.8</v>
      </c>
      <c r="AI31" s="2396">
        <v>29.393312195683517</v>
      </c>
      <c r="AJ31" s="2397">
        <v>-0.8</v>
      </c>
      <c r="AK31" s="2398">
        <v>11.5</v>
      </c>
      <c r="AL31" s="2396">
        <v>29.376065620899432</v>
      </c>
      <c r="AM31" s="2397">
        <v>-0.5</v>
      </c>
      <c r="AN31" s="2398">
        <v>11.5</v>
      </c>
      <c r="AO31" s="2396">
        <v>29.103208373844069</v>
      </c>
      <c r="AP31" s="2397">
        <v>-0.3</v>
      </c>
      <c r="AQ31" s="2398">
        <v>11.4</v>
      </c>
      <c r="AR31" s="2396">
        <v>29.077532848150337</v>
      </c>
      <c r="AS31" s="2397">
        <v>-0.3</v>
      </c>
      <c r="AT31" s="2398">
        <v>11.4</v>
      </c>
      <c r="AU31" s="2396">
        <v>28.763588584615277</v>
      </c>
      <c r="AV31" s="2397">
        <v>-0.5</v>
      </c>
      <c r="AW31" s="2398">
        <v>11.2</v>
      </c>
      <c r="AX31" s="2396">
        <v>2.9000957407392085</v>
      </c>
      <c r="AY31" s="2397">
        <v>-0.8</v>
      </c>
      <c r="AZ31" s="2398">
        <v>-0.8</v>
      </c>
      <c r="BA31" s="2396">
        <v>28.737906146865804</v>
      </c>
      <c r="BB31" s="2397">
        <v>-0.6</v>
      </c>
      <c r="BC31" s="2398">
        <v>11.2</v>
      </c>
      <c r="BD31" s="2399">
        <v>29.318594057817997</v>
      </c>
      <c r="BE31" s="2397">
        <v>-1.2</v>
      </c>
      <c r="BF31" s="2398">
        <v>11.4</v>
      </c>
      <c r="BG31" s="2396">
        <v>29.507685919251944</v>
      </c>
      <c r="BH31" s="2397">
        <v>-1.2</v>
      </c>
      <c r="BI31" s="2398">
        <v>11.5</v>
      </c>
      <c r="BJ31" s="2396">
        <v>30.515802102886894</v>
      </c>
      <c r="BK31" s="2397">
        <v>-1.7</v>
      </c>
      <c r="BL31" s="2398">
        <v>11.9</v>
      </c>
      <c r="BM31" s="2396">
        <v>30.551480882266716</v>
      </c>
      <c r="BN31" s="2397">
        <v>-1.9</v>
      </c>
      <c r="BO31" s="2398">
        <v>11.9</v>
      </c>
      <c r="BP31" s="2396">
        <v>31.275057609290858</v>
      </c>
      <c r="BQ31" s="2397">
        <v>-2.1</v>
      </c>
      <c r="BR31" s="2398">
        <v>12.2</v>
      </c>
      <c r="BS31" s="2396">
        <v>30.923525338571547</v>
      </c>
      <c r="BT31" s="2397">
        <v>-1.6</v>
      </c>
      <c r="BU31" s="2398">
        <v>12.2</v>
      </c>
      <c r="BV31" s="2396">
        <v>30.952897559559631</v>
      </c>
      <c r="BW31" s="2397">
        <v>-1.5</v>
      </c>
      <c r="BX31" s="2398">
        <v>12.3</v>
      </c>
      <c r="BY31" s="2396">
        <v>31.124946569880379</v>
      </c>
      <c r="BZ31" s="2397">
        <v>-1.7</v>
      </c>
      <c r="CA31" s="2398">
        <v>12.3</v>
      </c>
      <c r="CB31" s="2266"/>
      <c r="CC31" s="2266"/>
    </row>
    <row r="32" spans="1:81" ht="15.75" thickBot="1" x14ac:dyDescent="0.3">
      <c r="A32" s="2400">
        <v>2</v>
      </c>
      <c r="B32" s="2401" t="s">
        <v>439</v>
      </c>
      <c r="C32" s="2402"/>
      <c r="D32" s="2403"/>
      <c r="E32" s="2404"/>
      <c r="F32" s="2405"/>
      <c r="G32" s="2406"/>
      <c r="H32" s="2407">
        <v>62.989889391700643</v>
      </c>
      <c r="I32" s="2408">
        <v>24.7</v>
      </c>
      <c r="J32" s="2409">
        <v>3.4</v>
      </c>
      <c r="K32" s="2407">
        <v>62.581574940555697</v>
      </c>
      <c r="L32" s="2408">
        <v>24.5</v>
      </c>
      <c r="M32" s="2409">
        <v>3.8</v>
      </c>
      <c r="N32" s="2407">
        <v>62.009521643662055</v>
      </c>
      <c r="O32" s="2408">
        <v>24.2</v>
      </c>
      <c r="P32" s="2409">
        <v>4.0999999999999996</v>
      </c>
      <c r="Q32" s="2407">
        <v>68.864732990350504</v>
      </c>
      <c r="R32" s="2408">
        <v>26.9</v>
      </c>
      <c r="S32" s="2409">
        <v>4.0999999999999996</v>
      </c>
      <c r="T32" s="2407">
        <v>87.1061167853412</v>
      </c>
      <c r="U32" s="2408">
        <v>34</v>
      </c>
      <c r="V32" s="2409">
        <v>3</v>
      </c>
      <c r="W32" s="2407">
        <v>94.191096538764938</v>
      </c>
      <c r="X32" s="2408">
        <v>36.799999999999997</v>
      </c>
      <c r="Y32" s="2409">
        <v>3.9</v>
      </c>
      <c r="Z32" s="2407">
        <v>97.529584263936968</v>
      </c>
      <c r="AA32" s="2408">
        <v>38</v>
      </c>
      <c r="AB32" s="2409">
        <v>3.9</v>
      </c>
      <c r="AC32" s="2410">
        <v>88.771433964766928</v>
      </c>
      <c r="AD32" s="2408">
        <v>34.799999999999997</v>
      </c>
      <c r="AE32" s="2409">
        <v>0</v>
      </c>
      <c r="AF32" s="2407">
        <v>147.59278354587548</v>
      </c>
      <c r="AG32" s="2408">
        <v>57.2</v>
      </c>
      <c r="AH32" s="2409">
        <v>2.2999999999999998</v>
      </c>
      <c r="AI32" s="2407">
        <v>145.66080459419251</v>
      </c>
      <c r="AJ32" s="2408">
        <v>56.3</v>
      </c>
      <c r="AK32" s="2409">
        <v>4.4000000000000004</v>
      </c>
      <c r="AL32" s="2407">
        <v>145.19204239745852</v>
      </c>
      <c r="AM32" s="2408">
        <v>56.2</v>
      </c>
      <c r="AN32" s="2409">
        <v>2.7</v>
      </c>
      <c r="AO32" s="2407">
        <v>143.45897836231427</v>
      </c>
      <c r="AP32" s="2408">
        <v>55.5</v>
      </c>
      <c r="AQ32" s="2409">
        <v>2.2000000000000002</v>
      </c>
      <c r="AR32" s="2407">
        <v>144.63946063500114</v>
      </c>
      <c r="AS32" s="2408">
        <v>56.1</v>
      </c>
      <c r="AT32" s="2409">
        <v>1.7</v>
      </c>
      <c r="AU32" s="2407">
        <v>153.05355873803768</v>
      </c>
      <c r="AV32" s="2408">
        <v>58.8</v>
      </c>
      <c r="AW32" s="2409">
        <v>6.2</v>
      </c>
      <c r="AX32" s="2407">
        <v>214.79483161259949</v>
      </c>
      <c r="AY32" s="2408">
        <v>58.7</v>
      </c>
      <c r="AZ32" s="2409">
        <v>58.7</v>
      </c>
      <c r="BA32" s="2407">
        <v>152.66706536406468</v>
      </c>
      <c r="BB32" s="2408">
        <v>58.8</v>
      </c>
      <c r="BC32" s="2409">
        <v>5.2</v>
      </c>
      <c r="BD32" s="2410">
        <v>150.9442652249578</v>
      </c>
      <c r="BE32" s="2408">
        <v>58.2</v>
      </c>
      <c r="BF32" s="2409">
        <v>4.7</v>
      </c>
      <c r="BG32" s="2407">
        <v>150.25287403800726</v>
      </c>
      <c r="BH32" s="2408">
        <v>58.2</v>
      </c>
      <c r="BI32" s="2409">
        <v>0</v>
      </c>
      <c r="BJ32" s="2407">
        <v>152.02120379161244</v>
      </c>
      <c r="BK32" s="2408">
        <v>59.1</v>
      </c>
      <c r="BL32" s="2409">
        <v>1.6</v>
      </c>
      <c r="BM32" s="2407">
        <v>150.59074377596551</v>
      </c>
      <c r="BN32" s="2408">
        <v>58.5</v>
      </c>
      <c r="BO32" s="2409">
        <v>4.0999999999999996</v>
      </c>
      <c r="BP32" s="2407">
        <v>143.15930857098536</v>
      </c>
      <c r="BQ32" s="2408">
        <v>55.9</v>
      </c>
      <c r="BR32" s="2409">
        <v>1.6</v>
      </c>
      <c r="BS32" s="2407">
        <v>130.03868013289443</v>
      </c>
      <c r="BT32" s="2408">
        <v>51</v>
      </c>
      <c r="BU32" s="2409">
        <v>0</v>
      </c>
      <c r="BV32" s="2407">
        <v>116.57431229472979</v>
      </c>
      <c r="BW32" s="2408">
        <v>46</v>
      </c>
      <c r="BX32" s="2409">
        <v>-0.4</v>
      </c>
      <c r="BY32" s="2407">
        <v>107.0200461478254</v>
      </c>
      <c r="BZ32" s="2408">
        <v>42.1</v>
      </c>
      <c r="CA32" s="2409">
        <v>-0.4</v>
      </c>
      <c r="CB32" s="2266"/>
      <c r="CC32" s="2266"/>
    </row>
    <row r="33" spans="1:79" ht="15.75" thickBot="1" x14ac:dyDescent="0.3">
      <c r="A33" s="2411" t="s">
        <v>440</v>
      </c>
      <c r="B33" s="2412"/>
      <c r="C33" s="2413"/>
      <c r="D33" s="2414"/>
      <c r="E33" s="2415"/>
      <c r="F33" s="2416"/>
      <c r="G33" s="2417"/>
      <c r="H33" s="2418">
        <v>125.83595436599236</v>
      </c>
      <c r="I33" s="2419">
        <v>49.4</v>
      </c>
      <c r="J33" s="2419">
        <v>6.6999999999999993</v>
      </c>
      <c r="K33" s="2418">
        <v>125.09009680140443</v>
      </c>
      <c r="L33" s="2419">
        <v>49.1</v>
      </c>
      <c r="M33" s="2419">
        <v>7</v>
      </c>
      <c r="N33" s="2418">
        <v>123.8691967724013</v>
      </c>
      <c r="O33" s="2419">
        <v>48.4</v>
      </c>
      <c r="P33" s="2419">
        <v>8.1</v>
      </c>
      <c r="Q33" s="2418">
        <v>137.93024231325154</v>
      </c>
      <c r="R33" s="2419">
        <v>53.9</v>
      </c>
      <c r="S33" s="2419">
        <v>7.8999999999999995</v>
      </c>
      <c r="T33" s="2418">
        <v>174.14151777188394</v>
      </c>
      <c r="U33" s="2419">
        <v>68</v>
      </c>
      <c r="V33" s="2419">
        <v>6.5</v>
      </c>
      <c r="W33" s="2418">
        <v>188.43361148094309</v>
      </c>
      <c r="X33" s="2419">
        <v>73.699999999999989</v>
      </c>
      <c r="Y33" s="2419">
        <v>7.5</v>
      </c>
      <c r="Z33" s="2418">
        <v>194.99651702951252</v>
      </c>
      <c r="AA33" s="2419">
        <v>76</v>
      </c>
      <c r="AB33" s="2420">
        <v>8.1999999999999993</v>
      </c>
      <c r="AC33" s="2421">
        <v>187.72081819451904</v>
      </c>
      <c r="AD33" s="2419">
        <v>73.400000000000006</v>
      </c>
      <c r="AE33" s="2419">
        <v>4.9000000000000004</v>
      </c>
      <c r="AF33" s="2418">
        <v>177.97739762561531</v>
      </c>
      <c r="AG33" s="2419">
        <v>55.5</v>
      </c>
      <c r="AH33" s="2419">
        <v>14.100000000000001</v>
      </c>
      <c r="AI33" s="2418">
        <v>175.05411678987602</v>
      </c>
      <c r="AJ33" s="2419">
        <v>55.5</v>
      </c>
      <c r="AK33" s="2419">
        <v>15.9</v>
      </c>
      <c r="AL33" s="2418">
        <v>174.56810801835795</v>
      </c>
      <c r="AM33" s="2419">
        <v>55.7</v>
      </c>
      <c r="AN33" s="2419">
        <v>14.2</v>
      </c>
      <c r="AO33" s="2418">
        <v>172.56218673615834</v>
      </c>
      <c r="AP33" s="2419">
        <v>55.2</v>
      </c>
      <c r="AQ33" s="2419">
        <v>13.600000000000001</v>
      </c>
      <c r="AR33" s="2418">
        <v>173.71699348315147</v>
      </c>
      <c r="AS33" s="2419">
        <v>55.800000000000004</v>
      </c>
      <c r="AT33" s="2419">
        <v>13.1</v>
      </c>
      <c r="AU33" s="2418">
        <v>181.81714732265294</v>
      </c>
      <c r="AV33" s="2419">
        <v>58.3</v>
      </c>
      <c r="AW33" s="2419">
        <v>17.399999999999999</v>
      </c>
      <c r="AX33" s="2418">
        <v>217.6949273533387</v>
      </c>
      <c r="AY33" s="2419">
        <v>57.900000000000006</v>
      </c>
      <c r="AZ33" s="2419">
        <v>57.900000000000006</v>
      </c>
      <c r="BA33" s="2418">
        <v>181.40497151093049</v>
      </c>
      <c r="BB33" s="2419">
        <v>58.199999999999996</v>
      </c>
      <c r="BC33" s="2420">
        <v>16.399999999999999</v>
      </c>
      <c r="BD33" s="2421">
        <v>180.26285928277579</v>
      </c>
      <c r="BE33" s="2419">
        <v>57</v>
      </c>
      <c r="BF33" s="2419">
        <v>16.100000000000001</v>
      </c>
      <c r="BG33" s="2418">
        <v>179.7605599572592</v>
      </c>
      <c r="BH33" s="2419">
        <v>57</v>
      </c>
      <c r="BI33" s="2419">
        <v>11.5</v>
      </c>
      <c r="BJ33" s="2418">
        <v>182.53700589449932</v>
      </c>
      <c r="BK33" s="2419">
        <v>57.4</v>
      </c>
      <c r="BL33" s="2419">
        <v>13.5</v>
      </c>
      <c r="BM33" s="2418">
        <v>181.14222465823224</v>
      </c>
      <c r="BN33" s="2419">
        <v>56.6</v>
      </c>
      <c r="BO33" s="2419">
        <v>16</v>
      </c>
      <c r="BP33" s="2418">
        <v>174.43436618027621</v>
      </c>
      <c r="BQ33" s="2419">
        <v>53.8</v>
      </c>
      <c r="BR33" s="2419">
        <v>13.799999999999999</v>
      </c>
      <c r="BS33" s="2418">
        <v>160.96220547146598</v>
      </c>
      <c r="BT33" s="2419">
        <v>49.4</v>
      </c>
      <c r="BU33" s="2419">
        <v>12.2</v>
      </c>
      <c r="BV33" s="2418">
        <v>147.52720985428942</v>
      </c>
      <c r="BW33" s="2419">
        <v>44.5</v>
      </c>
      <c r="BX33" s="2419">
        <v>11.9</v>
      </c>
      <c r="BY33" s="2418">
        <v>138.14499271770578</v>
      </c>
      <c r="BZ33" s="2419">
        <v>40.4</v>
      </c>
      <c r="CA33" s="2420">
        <v>11.9</v>
      </c>
    </row>
    <row r="34" spans="1:79" x14ac:dyDescent="0.25">
      <c r="A34" s="2251" t="s">
        <v>37</v>
      </c>
      <c r="B34" s="2375"/>
      <c r="C34" s="2375"/>
      <c r="D34" s="2422"/>
      <c r="E34" s="2423"/>
      <c r="F34" s="2422"/>
      <c r="G34" s="2423"/>
      <c r="H34" s="2424"/>
      <c r="I34" s="2422"/>
      <c r="J34" s="2425"/>
      <c r="K34" s="2424"/>
      <c r="L34" s="2422"/>
      <c r="M34" s="2425"/>
      <c r="N34" s="2424"/>
      <c r="O34" s="2422"/>
      <c r="P34" s="2425"/>
      <c r="Q34" s="2424"/>
      <c r="R34" s="2422"/>
      <c r="S34" s="2425"/>
      <c r="T34" s="2424"/>
      <c r="U34" s="2422"/>
      <c r="V34" s="2425"/>
      <c r="W34" s="2424"/>
      <c r="X34" s="2422"/>
      <c r="Y34" s="2425"/>
      <c r="Z34" s="2424"/>
      <c r="AA34" s="2422"/>
      <c r="AB34" s="2425"/>
      <c r="AC34" s="2426"/>
      <c r="AD34" s="2422"/>
      <c r="AE34" s="2425"/>
      <c r="AF34" s="2424"/>
      <c r="AG34" s="2422"/>
      <c r="AH34" s="2425"/>
      <c r="AI34" s="2424"/>
      <c r="AJ34" s="2422"/>
      <c r="AK34" s="2425"/>
      <c r="AL34" s="2424"/>
      <c r="AM34" s="2422"/>
      <c r="AN34" s="2425"/>
      <c r="AO34" s="2424"/>
      <c r="AP34" s="2422"/>
      <c r="AQ34" s="2425"/>
      <c r="AR34" s="2424"/>
      <c r="AS34" s="2422"/>
      <c r="AT34" s="2425"/>
      <c r="AU34" s="2424"/>
      <c r="AV34" s="2422"/>
      <c r="AW34" s="2425"/>
      <c r="AX34" s="2424"/>
      <c r="AY34" s="2422"/>
      <c r="AZ34" s="2425"/>
      <c r="BA34" s="2424"/>
      <c r="BB34" s="2422"/>
      <c r="BC34" s="2425"/>
      <c r="BD34" s="2426"/>
      <c r="BE34" s="2422"/>
      <c r="BF34" s="2425"/>
      <c r="BG34" s="2424"/>
      <c r="BH34" s="2422"/>
      <c r="BI34" s="2425"/>
      <c r="BJ34" s="2424"/>
      <c r="BK34" s="2422"/>
      <c r="BL34" s="2425"/>
      <c r="BM34" s="2424"/>
      <c r="BN34" s="2422"/>
      <c r="BO34" s="2425"/>
      <c r="BP34" s="2424"/>
      <c r="BQ34" s="2422"/>
      <c r="BR34" s="2425"/>
      <c r="BS34" s="2424"/>
      <c r="BT34" s="2422"/>
      <c r="BU34" s="2425"/>
      <c r="BV34" s="2424"/>
      <c r="BW34" s="2422"/>
      <c r="BX34" s="2425"/>
      <c r="BY34" s="2424"/>
      <c r="BZ34" s="2422"/>
      <c r="CA34" s="2425"/>
    </row>
    <row r="35" spans="1:79" x14ac:dyDescent="0.25">
      <c r="A35" s="2294"/>
      <c r="B35" s="2427" t="s">
        <v>441</v>
      </c>
      <c r="C35" s="2428"/>
      <c r="D35" s="2422"/>
      <c r="E35" s="2423"/>
      <c r="F35" s="2422"/>
      <c r="G35" s="2423"/>
      <c r="H35" s="2424"/>
      <c r="I35" s="2422"/>
      <c r="J35" s="2425"/>
      <c r="K35" s="2424"/>
      <c r="L35" s="2422"/>
      <c r="M35" s="2425"/>
      <c r="N35" s="2424"/>
      <c r="O35" s="2422"/>
      <c r="P35" s="2425"/>
      <c r="Q35" s="2424"/>
      <c r="R35" s="2422"/>
      <c r="S35" s="2425"/>
      <c r="T35" s="2424"/>
      <c r="U35" s="2422"/>
      <c r="V35" s="2425"/>
      <c r="W35" s="2424"/>
      <c r="X35" s="2422"/>
      <c r="Y35" s="2425"/>
      <c r="Z35" s="2424"/>
      <c r="AA35" s="2422"/>
      <c r="AB35" s="2425"/>
      <c r="AC35" s="2426"/>
      <c r="AD35" s="2422"/>
      <c r="AE35" s="2425"/>
      <c r="AF35" s="2424"/>
      <c r="AG35" s="2422"/>
      <c r="AH35" s="2425"/>
      <c r="AI35" s="2424"/>
      <c r="AJ35" s="2422"/>
      <c r="AK35" s="2425"/>
      <c r="AL35" s="2424"/>
      <c r="AM35" s="2422"/>
      <c r="AN35" s="2425"/>
      <c r="AO35" s="2424"/>
      <c r="AP35" s="2422"/>
      <c r="AQ35" s="2425"/>
      <c r="AR35" s="2424"/>
      <c r="AS35" s="2422"/>
      <c r="AT35" s="2425"/>
      <c r="AU35" s="2424"/>
      <c r="AV35" s="2422"/>
      <c r="AW35" s="2425"/>
      <c r="AX35" s="2424"/>
      <c r="AY35" s="2422"/>
      <c r="AZ35" s="2425"/>
      <c r="BA35" s="2424"/>
      <c r="BB35" s="2422"/>
      <c r="BC35" s="2425"/>
      <c r="BD35" s="2426"/>
      <c r="BE35" s="2422"/>
      <c r="BF35" s="2425"/>
      <c r="BG35" s="2424"/>
      <c r="BH35" s="2422"/>
      <c r="BI35" s="2425"/>
      <c r="BJ35" s="2424"/>
      <c r="BK35" s="2422"/>
      <c r="BL35" s="2425"/>
      <c r="BM35" s="2424"/>
      <c r="BN35" s="2422"/>
      <c r="BO35" s="2425"/>
      <c r="BP35" s="2424"/>
      <c r="BQ35" s="2422"/>
      <c r="BR35" s="2425"/>
      <c r="BS35" s="2424"/>
      <c r="BT35" s="2422"/>
      <c r="BU35" s="2425"/>
      <c r="BV35" s="2424"/>
      <c r="BW35" s="2422"/>
      <c r="BX35" s="2425"/>
      <c r="BY35" s="2424"/>
      <c r="BZ35" s="2422"/>
      <c r="CA35" s="2425"/>
    </row>
    <row r="36" spans="1:79" x14ac:dyDescent="0.25">
      <c r="A36" s="2400">
        <v>1</v>
      </c>
      <c r="B36" s="2401" t="s">
        <v>442</v>
      </c>
      <c r="C36" s="2402"/>
      <c r="D36" s="2429"/>
      <c r="E36" s="2430"/>
      <c r="F36" s="2431"/>
      <c r="G36" s="2432"/>
      <c r="H36" s="2433">
        <v>54.954082427725275</v>
      </c>
      <c r="I36" s="2434">
        <v>-11</v>
      </c>
      <c r="J36" s="2435">
        <v>-3.2</v>
      </c>
      <c r="K36" s="2433">
        <v>51.096518375093105</v>
      </c>
      <c r="L36" s="2434">
        <v>-10.199999999999999</v>
      </c>
      <c r="M36" s="2435">
        <v>-3.1</v>
      </c>
      <c r="N36" s="2433">
        <v>49.122448934935363</v>
      </c>
      <c r="O36" s="2434">
        <v>-9.5</v>
      </c>
      <c r="P36" s="2435">
        <v>-3.8</v>
      </c>
      <c r="Q36" s="2433">
        <v>56.520922301797064</v>
      </c>
      <c r="R36" s="2434">
        <v>-11.4</v>
      </c>
      <c r="S36" s="2435">
        <v>-2.9</v>
      </c>
      <c r="T36" s="2433">
        <v>79.405445731887156</v>
      </c>
      <c r="U36" s="2434">
        <v>-16.3</v>
      </c>
      <c r="V36" s="2435">
        <v>-1.7</v>
      </c>
      <c r="W36" s="2433">
        <v>86.058432311022742</v>
      </c>
      <c r="X36" s="2434">
        <v>-17.7</v>
      </c>
      <c r="Y36" s="2435">
        <v>-1.8</v>
      </c>
      <c r="Z36" s="2433">
        <v>91.757951869048512</v>
      </c>
      <c r="AA36" s="2434">
        <v>-18.8</v>
      </c>
      <c r="AB36" s="2435">
        <v>-2</v>
      </c>
      <c r="AC36" s="2436">
        <v>95.5954729113582</v>
      </c>
      <c r="AD36" s="2434">
        <v>-19.600000000000001</v>
      </c>
      <c r="AE36" s="2435">
        <v>-2.4</v>
      </c>
      <c r="AF36" s="2433">
        <v>50.129311905045171</v>
      </c>
      <c r="AG36" s="2434">
        <v>-9.1</v>
      </c>
      <c r="AH36" s="2435">
        <v>-4.7</v>
      </c>
      <c r="AI36" s="2433">
        <v>51.441322993093941</v>
      </c>
      <c r="AJ36" s="2434">
        <v>-9.6</v>
      </c>
      <c r="AK36" s="2435">
        <v>-4.3</v>
      </c>
      <c r="AL36" s="2433">
        <v>51.686887402932108</v>
      </c>
      <c r="AM36" s="2434">
        <v>-9.6</v>
      </c>
      <c r="AN36" s="2435">
        <v>-4.4000000000000004</v>
      </c>
      <c r="AO36" s="2433">
        <v>51.092537775916824</v>
      </c>
      <c r="AP36" s="2434">
        <v>-9.6</v>
      </c>
      <c r="AQ36" s="2435">
        <v>-4.0999999999999996</v>
      </c>
      <c r="AR36" s="2433">
        <v>50.313189744430751</v>
      </c>
      <c r="AS36" s="2434">
        <v>-9.3000000000000007</v>
      </c>
      <c r="AT36" s="2435">
        <v>-4.4000000000000004</v>
      </c>
      <c r="AU36" s="2433">
        <v>50.825262401345661</v>
      </c>
      <c r="AV36" s="2434">
        <v>-9.3000000000000007</v>
      </c>
      <c r="AW36" s="2435">
        <v>-4.5</v>
      </c>
      <c r="AX36" s="2433">
        <v>64.005730039761275</v>
      </c>
      <c r="AY36" s="2434">
        <v>-9.1999999999999993</v>
      </c>
      <c r="AZ36" s="2435">
        <v>-9.1999999999999993</v>
      </c>
      <c r="BA36" s="2433">
        <v>51.881038678881225</v>
      </c>
      <c r="BB36" s="2434">
        <v>-9.5</v>
      </c>
      <c r="BC36" s="2435">
        <v>-4.5999999999999996</v>
      </c>
      <c r="BD36" s="2436">
        <v>47.839283557342625</v>
      </c>
      <c r="BE36" s="2434">
        <v>-8.6999999999999993</v>
      </c>
      <c r="BF36" s="2435">
        <v>-4.4000000000000004</v>
      </c>
      <c r="BG36" s="2433">
        <v>48.634479001523012</v>
      </c>
      <c r="BH36" s="2434">
        <v>-8.9</v>
      </c>
      <c r="BI36" s="2435">
        <v>-4.4000000000000004</v>
      </c>
      <c r="BJ36" s="2433">
        <v>51.926473528631064</v>
      </c>
      <c r="BK36" s="2434">
        <v>-9.6</v>
      </c>
      <c r="BL36" s="2435">
        <v>-4.5999999999999996</v>
      </c>
      <c r="BM36" s="2433">
        <v>52.027930348098721</v>
      </c>
      <c r="BN36" s="2434">
        <v>-9.6999999999999993</v>
      </c>
      <c r="BO36" s="2435">
        <v>-4.5</v>
      </c>
      <c r="BP36" s="2433">
        <v>58.586097336924219</v>
      </c>
      <c r="BQ36" s="2434">
        <v>-11.4</v>
      </c>
      <c r="BR36" s="2435">
        <v>-4</v>
      </c>
      <c r="BS36" s="2433">
        <v>48.136452480624662</v>
      </c>
      <c r="BT36" s="2434">
        <v>-8.8000000000000007</v>
      </c>
      <c r="BU36" s="2435">
        <v>-4.7</v>
      </c>
      <c r="BV36" s="2433">
        <v>45.941377940274464</v>
      </c>
      <c r="BW36" s="2434">
        <v>-7.9</v>
      </c>
      <c r="BX36" s="2435">
        <v>-5.4</v>
      </c>
      <c r="BY36" s="2433">
        <v>40.568871822395629</v>
      </c>
      <c r="BZ36" s="2434">
        <v>-6.3</v>
      </c>
      <c r="CA36" s="2435">
        <v>-5.6</v>
      </c>
    </row>
    <row r="37" spans="1:79" x14ac:dyDescent="0.25">
      <c r="A37" s="2400">
        <v>2</v>
      </c>
      <c r="B37" s="2401" t="s">
        <v>443</v>
      </c>
      <c r="C37" s="2402"/>
      <c r="D37" s="2437"/>
      <c r="E37" s="2438"/>
      <c r="F37" s="2439"/>
      <c r="G37" s="2440"/>
      <c r="H37" s="2396">
        <v>49.994505939273452</v>
      </c>
      <c r="I37" s="2397">
        <v>-10.1</v>
      </c>
      <c r="J37" s="2398">
        <v>-2.5</v>
      </c>
      <c r="K37" s="2396">
        <v>46.349649920888275</v>
      </c>
      <c r="L37" s="2397">
        <v>-9.1999999999999993</v>
      </c>
      <c r="M37" s="2398">
        <v>-2.9</v>
      </c>
      <c r="N37" s="2396">
        <v>44.867700986980452</v>
      </c>
      <c r="O37" s="2397">
        <v>-8.8000000000000007</v>
      </c>
      <c r="P37" s="2398">
        <v>-3.1</v>
      </c>
      <c r="Q37" s="2396">
        <v>48.385834311551768</v>
      </c>
      <c r="R37" s="2397">
        <v>-9.9</v>
      </c>
      <c r="S37" s="2398">
        <v>-1.7</v>
      </c>
      <c r="T37" s="2396">
        <v>71.727382216011506</v>
      </c>
      <c r="U37" s="2397">
        <v>-14.7</v>
      </c>
      <c r="V37" s="2398">
        <v>-1.4</v>
      </c>
      <c r="W37" s="2396">
        <v>75.263953478169057</v>
      </c>
      <c r="X37" s="2397">
        <v>-15.5</v>
      </c>
      <c r="Y37" s="2398">
        <v>-0.8</v>
      </c>
      <c r="Z37" s="2396">
        <v>76.81200989805393</v>
      </c>
      <c r="AA37" s="2397">
        <v>-15.8</v>
      </c>
      <c r="AB37" s="2398">
        <v>0</v>
      </c>
      <c r="AC37" s="2399">
        <v>79.528261628583621</v>
      </c>
      <c r="AD37" s="2397">
        <v>-16.399999999999999</v>
      </c>
      <c r="AE37" s="2398">
        <v>0</v>
      </c>
      <c r="AF37" s="2396">
        <v>33.143486507436144</v>
      </c>
      <c r="AG37" s="2397">
        <v>-5.9</v>
      </c>
      <c r="AH37" s="2398">
        <v>-3.3</v>
      </c>
      <c r="AI37" s="2396">
        <v>34.653835271533715</v>
      </c>
      <c r="AJ37" s="2397">
        <v>-6.4</v>
      </c>
      <c r="AK37" s="2398">
        <v>-3</v>
      </c>
      <c r="AL37" s="2396">
        <v>34.895761862015412</v>
      </c>
      <c r="AM37" s="2397">
        <v>-6.5</v>
      </c>
      <c r="AN37" s="2398">
        <v>-2.9</v>
      </c>
      <c r="AO37" s="2396">
        <v>34.925384749843957</v>
      </c>
      <c r="AP37" s="2397">
        <v>-6.5</v>
      </c>
      <c r="AQ37" s="2398">
        <v>-2.9</v>
      </c>
      <c r="AR37" s="2396">
        <v>35.930480691471047</v>
      </c>
      <c r="AS37" s="2397">
        <v>-6.6</v>
      </c>
      <c r="AT37" s="2398">
        <v>-3.2</v>
      </c>
      <c r="AU37" s="2396">
        <v>35.514087923207583</v>
      </c>
      <c r="AV37" s="2397">
        <v>-6.4</v>
      </c>
      <c r="AW37" s="2398">
        <v>-3.3</v>
      </c>
      <c r="AX37" s="2396">
        <v>45.298543606015485</v>
      </c>
      <c r="AY37" s="2397">
        <v>-6.5</v>
      </c>
      <c r="AZ37" s="2398">
        <v>-6.5</v>
      </c>
      <c r="BA37" s="2396">
        <v>36.148258622657792</v>
      </c>
      <c r="BB37" s="2397">
        <v>-6.5</v>
      </c>
      <c r="BC37" s="2398">
        <v>-3.4</v>
      </c>
      <c r="BD37" s="2399">
        <v>33.412929887454958</v>
      </c>
      <c r="BE37" s="2397">
        <v>-6.1</v>
      </c>
      <c r="BF37" s="2398">
        <v>-3</v>
      </c>
      <c r="BG37" s="2396">
        <v>35.770036347699339</v>
      </c>
      <c r="BH37" s="2397">
        <v>-6.5</v>
      </c>
      <c r="BI37" s="2398">
        <v>-3.3</v>
      </c>
      <c r="BJ37" s="2396">
        <v>40.44030645426502</v>
      </c>
      <c r="BK37" s="2397">
        <v>-7.5</v>
      </c>
      <c r="BL37" s="2398">
        <v>-3.5</v>
      </c>
      <c r="BM37" s="2396">
        <v>57.842577015622965</v>
      </c>
      <c r="BN37" s="2397">
        <v>-11.1</v>
      </c>
      <c r="BO37" s="2398">
        <v>-4.2</v>
      </c>
      <c r="BP37" s="2396">
        <v>57.547785377645646</v>
      </c>
      <c r="BQ37" s="2397">
        <v>-11</v>
      </c>
      <c r="BR37" s="2398">
        <v>-4.4000000000000004</v>
      </c>
      <c r="BS37" s="2396">
        <v>56.726333393424134</v>
      </c>
      <c r="BT37" s="2397">
        <v>-10.7</v>
      </c>
      <c r="BU37" s="2398">
        <v>-4.8</v>
      </c>
      <c r="BV37" s="2396">
        <v>55.076544963344418</v>
      </c>
      <c r="BW37" s="2397">
        <v>-10.1</v>
      </c>
      <c r="BX37" s="2398">
        <v>-5.4</v>
      </c>
      <c r="BY37" s="2396">
        <v>48.670344609424859</v>
      </c>
      <c r="BZ37" s="2397">
        <v>-8.4</v>
      </c>
      <c r="CA37" s="2398">
        <v>-5.6</v>
      </c>
    </row>
    <row r="38" spans="1:79" x14ac:dyDescent="0.25">
      <c r="A38" s="2400">
        <v>3</v>
      </c>
      <c r="B38" s="2401" t="s">
        <v>444</v>
      </c>
      <c r="C38" s="2402"/>
      <c r="D38" s="2437"/>
      <c r="E38" s="2438"/>
      <c r="F38" s="2439"/>
      <c r="G38" s="2440"/>
      <c r="H38" s="2396">
        <v>68.857802610808307</v>
      </c>
      <c r="I38" s="2397">
        <v>-14.2</v>
      </c>
      <c r="J38" s="2398">
        <v>-2.1</v>
      </c>
      <c r="K38" s="2396">
        <v>70.223448305581684</v>
      </c>
      <c r="L38" s="2397">
        <v>-14.5</v>
      </c>
      <c r="M38" s="2398">
        <v>-2.1</v>
      </c>
      <c r="N38" s="2396">
        <v>68.846395522606159</v>
      </c>
      <c r="O38" s="2397">
        <v>-14.2</v>
      </c>
      <c r="P38" s="2398">
        <v>-2</v>
      </c>
      <c r="Q38" s="2396">
        <v>73.86652986446316</v>
      </c>
      <c r="R38" s="2397">
        <v>-15.2</v>
      </c>
      <c r="S38" s="2398">
        <v>-2.2999999999999998</v>
      </c>
      <c r="T38" s="2396">
        <v>85.391408844696983</v>
      </c>
      <c r="U38" s="2397">
        <v>-17.399999999999999</v>
      </c>
      <c r="V38" s="2398">
        <v>-2.8</v>
      </c>
      <c r="W38" s="2396">
        <v>94.317449423513992</v>
      </c>
      <c r="X38" s="2397">
        <v>-19.2</v>
      </c>
      <c r="Y38" s="2398">
        <v>-3.4</v>
      </c>
      <c r="Z38" s="2396">
        <v>98.714203774922879</v>
      </c>
      <c r="AA38" s="2397">
        <v>-20</v>
      </c>
      <c r="AB38" s="2398">
        <v>-3.7</v>
      </c>
      <c r="AC38" s="2399">
        <v>97.341059670898474</v>
      </c>
      <c r="AD38" s="2397">
        <v>-19.8</v>
      </c>
      <c r="AE38" s="2398">
        <v>-3.5</v>
      </c>
      <c r="AF38" s="2396">
        <v>98.246887618429199</v>
      </c>
      <c r="AG38" s="2397">
        <v>-19.8</v>
      </c>
      <c r="AH38" s="2398">
        <v>-3.3</v>
      </c>
      <c r="AI38" s="2396">
        <v>95.354781777579717</v>
      </c>
      <c r="AJ38" s="2397">
        <v>-19.2</v>
      </c>
      <c r="AK38" s="2398">
        <v>-3.4</v>
      </c>
      <c r="AL38" s="2396">
        <v>96.96697105009936</v>
      </c>
      <c r="AM38" s="2397">
        <v>-19.5</v>
      </c>
      <c r="AN38" s="2398">
        <v>-3.5</v>
      </c>
      <c r="AO38" s="2396">
        <v>95.040613451347156</v>
      </c>
      <c r="AP38" s="2397">
        <v>-19.100000000000001</v>
      </c>
      <c r="AQ38" s="2398">
        <v>-3.5</v>
      </c>
      <c r="AR38" s="2396">
        <v>97.763407201958273</v>
      </c>
      <c r="AS38" s="2397">
        <v>-19.7</v>
      </c>
      <c r="AT38" s="2398">
        <v>-3.4</v>
      </c>
      <c r="AU38" s="2396">
        <v>104.68248774470139</v>
      </c>
      <c r="AV38" s="2397">
        <v>-20.9</v>
      </c>
      <c r="AW38" s="2398">
        <v>-4</v>
      </c>
      <c r="AX38" s="2396">
        <v>144.01289258946287</v>
      </c>
      <c r="AY38" s="2397">
        <v>-20.7</v>
      </c>
      <c r="AZ38" s="2398">
        <v>-20.7</v>
      </c>
      <c r="BA38" s="2396">
        <v>104.01904552971581</v>
      </c>
      <c r="BB38" s="2397">
        <v>-20.8</v>
      </c>
      <c r="BC38" s="2398">
        <v>-3.9</v>
      </c>
      <c r="BD38" s="2399">
        <v>104.80717299622697</v>
      </c>
      <c r="BE38" s="2397">
        <v>-21</v>
      </c>
      <c r="BF38" s="2398">
        <v>-3.9</v>
      </c>
      <c r="BG38" s="2396">
        <v>103.40570041703741</v>
      </c>
      <c r="BH38" s="2397">
        <v>-20.8</v>
      </c>
      <c r="BI38" s="2398">
        <v>-3.6</v>
      </c>
      <c r="BJ38" s="2396">
        <v>99.521723046618277</v>
      </c>
      <c r="BK38" s="2397">
        <v>-20.100000000000001</v>
      </c>
      <c r="BL38" s="2398">
        <v>-3.5</v>
      </c>
      <c r="BM38" s="2396">
        <v>95.188330301360295</v>
      </c>
      <c r="BN38" s="2397">
        <v>-19.3</v>
      </c>
      <c r="BO38" s="2398">
        <v>-3.2</v>
      </c>
      <c r="BP38" s="2396">
        <v>77.699093476396556</v>
      </c>
      <c r="BQ38" s="2397">
        <v>-15.7</v>
      </c>
      <c r="BR38" s="2398">
        <v>-3.2</v>
      </c>
      <c r="BS38" s="2396">
        <v>86.06502372241944</v>
      </c>
      <c r="BT38" s="2397">
        <v>-17.600000000000001</v>
      </c>
      <c r="BU38" s="2398">
        <v>-2.9</v>
      </c>
      <c r="BV38" s="2396">
        <v>75.229562418600977</v>
      </c>
      <c r="BW38" s="2397">
        <v>-15.5</v>
      </c>
      <c r="BX38" s="2398">
        <v>-2.2999999999999998</v>
      </c>
      <c r="BY38" s="2396">
        <v>70.586394536529056</v>
      </c>
      <c r="BZ38" s="2397">
        <v>-14.5</v>
      </c>
      <c r="CA38" s="2398">
        <v>-2.2000000000000002</v>
      </c>
    </row>
    <row r="39" spans="1:79" x14ac:dyDescent="0.25">
      <c r="A39" s="2400">
        <v>4</v>
      </c>
      <c r="B39" s="2401" t="s">
        <v>445</v>
      </c>
      <c r="C39" s="2402"/>
      <c r="D39" s="2437"/>
      <c r="E39" s="2438"/>
      <c r="F39" s="2439"/>
      <c r="G39" s="2440"/>
      <c r="H39" s="2396">
        <v>43.414996220725712</v>
      </c>
      <c r="I39" s="2397">
        <v>-9</v>
      </c>
      <c r="J39" s="2398">
        <v>-0.8</v>
      </c>
      <c r="K39" s="2396">
        <v>43.819924027789121</v>
      </c>
      <c r="L39" s="2397">
        <v>-9.1</v>
      </c>
      <c r="M39" s="2398">
        <v>-0.6</v>
      </c>
      <c r="N39" s="2396">
        <v>43.323192096237328</v>
      </c>
      <c r="O39" s="2397">
        <v>-9</v>
      </c>
      <c r="P39" s="2398">
        <v>-0.4</v>
      </c>
      <c r="Q39" s="2396">
        <v>45.343393446969976</v>
      </c>
      <c r="R39" s="2397">
        <v>-9.4</v>
      </c>
      <c r="S39" s="2398">
        <v>-0.5</v>
      </c>
      <c r="T39" s="2396">
        <v>51.190075494973421</v>
      </c>
      <c r="U39" s="2397">
        <v>-10.5</v>
      </c>
      <c r="V39" s="2398">
        <v>-0.9</v>
      </c>
      <c r="W39" s="2396">
        <v>57.622883879089684</v>
      </c>
      <c r="X39" s="2397">
        <v>-11.8</v>
      </c>
      <c r="Y39" s="2398">
        <v>-1.4</v>
      </c>
      <c r="Z39" s="2396">
        <v>58.792236262307298</v>
      </c>
      <c r="AA39" s="2397">
        <v>-12</v>
      </c>
      <c r="AB39" s="2398">
        <v>-1.5</v>
      </c>
      <c r="AC39" s="2399">
        <v>58.163116577534986</v>
      </c>
      <c r="AD39" s="2397">
        <v>-11.9</v>
      </c>
      <c r="AE39" s="2398">
        <v>-1.5</v>
      </c>
      <c r="AF39" s="2396">
        <v>57.127076675499545</v>
      </c>
      <c r="AG39" s="2397">
        <v>-11.6</v>
      </c>
      <c r="AH39" s="2398">
        <v>-1.1000000000000001</v>
      </c>
      <c r="AI39" s="2396">
        <v>57.127076675499545</v>
      </c>
      <c r="AJ39" s="2397">
        <v>-11.6</v>
      </c>
      <c r="AK39" s="2398">
        <v>-1.1000000000000001</v>
      </c>
      <c r="AL39" s="2396">
        <v>56.065300423733007</v>
      </c>
      <c r="AM39" s="2397">
        <v>-11.4</v>
      </c>
      <c r="AN39" s="2398">
        <v>-0.9</v>
      </c>
      <c r="AO39" s="2396">
        <v>56.198647746977926</v>
      </c>
      <c r="AP39" s="2397">
        <v>-11.4</v>
      </c>
      <c r="AQ39" s="2398">
        <v>-1.1000000000000001</v>
      </c>
      <c r="AR39" s="2396">
        <v>56.692686427664583</v>
      </c>
      <c r="AS39" s="2397">
        <v>-11.5</v>
      </c>
      <c r="AT39" s="2398">
        <v>-1.3</v>
      </c>
      <c r="AU39" s="2396">
        <v>61.603090960396358</v>
      </c>
      <c r="AV39" s="2397">
        <v>-12.4</v>
      </c>
      <c r="AW39" s="2398">
        <v>-1.5</v>
      </c>
      <c r="AX39" s="2433">
        <v>84.324981174274981</v>
      </c>
      <c r="AY39" s="2397">
        <v>-12.1</v>
      </c>
      <c r="AZ39" s="2398">
        <v>-12.1</v>
      </c>
      <c r="BA39" s="2433">
        <v>60.024552796631319</v>
      </c>
      <c r="BB39" s="2397">
        <v>-12.1</v>
      </c>
      <c r="BC39" s="2398">
        <v>-1.4</v>
      </c>
      <c r="BD39" s="2436">
        <v>59.328237514041447</v>
      </c>
      <c r="BE39" s="2397">
        <v>-12</v>
      </c>
      <c r="BF39" s="2398">
        <v>-1.3</v>
      </c>
      <c r="BG39" s="2433">
        <v>58.034522869063935</v>
      </c>
      <c r="BH39" s="2397">
        <v>-11.8</v>
      </c>
      <c r="BI39" s="2398">
        <v>-0.8</v>
      </c>
      <c r="BJ39" s="2433">
        <v>57.954255627879498</v>
      </c>
      <c r="BK39" s="2397">
        <v>-11.8</v>
      </c>
      <c r="BL39" s="2398">
        <v>-1.2</v>
      </c>
      <c r="BM39" s="2396">
        <v>39.965298423807624</v>
      </c>
      <c r="BN39" s="2397">
        <v>-8.1999999999999993</v>
      </c>
      <c r="BO39" s="2398">
        <v>0</v>
      </c>
      <c r="BP39" s="2396">
        <v>36.430757274007867</v>
      </c>
      <c r="BQ39" s="2397">
        <v>-7.5</v>
      </c>
      <c r="BR39" s="2398">
        <v>0</v>
      </c>
      <c r="BS39" s="2396">
        <v>29.506372892833824</v>
      </c>
      <c r="BT39" s="2397">
        <v>-6.1</v>
      </c>
      <c r="BU39" s="2398">
        <v>0</v>
      </c>
      <c r="BV39" s="2396">
        <v>34.173945167379742</v>
      </c>
      <c r="BW39" s="2397">
        <v>-7.1</v>
      </c>
      <c r="BX39" s="2398">
        <v>-0.3</v>
      </c>
      <c r="BY39" s="2396">
        <v>32.31490794326465</v>
      </c>
      <c r="BZ39" s="2397">
        <v>-6.7</v>
      </c>
      <c r="CA39" s="2398">
        <v>-0.2</v>
      </c>
    </row>
    <row r="40" spans="1:79" x14ac:dyDescent="0.25">
      <c r="A40" s="2400">
        <v>5</v>
      </c>
      <c r="B40" s="2401" t="s">
        <v>446</v>
      </c>
      <c r="C40" s="2402"/>
      <c r="D40" s="2437"/>
      <c r="E40" s="2438"/>
      <c r="F40" s="2439"/>
      <c r="G40" s="2440"/>
      <c r="H40" s="2396">
        <v>5.4033733346669699</v>
      </c>
      <c r="I40" s="2397">
        <v>-1.0529999999999999</v>
      </c>
      <c r="J40" s="2398">
        <v>-0.4</v>
      </c>
      <c r="K40" s="2396">
        <v>7.8266764924019574</v>
      </c>
      <c r="L40" s="2397">
        <v>-1.48</v>
      </c>
      <c r="M40" s="2397">
        <v>-0.69000000000000006</v>
      </c>
      <c r="N40" s="2396">
        <v>10.158298190923551</v>
      </c>
      <c r="O40" s="2397">
        <v>-1.87</v>
      </c>
      <c r="P40" s="2397">
        <v>-0.99</v>
      </c>
      <c r="Q40" s="2396">
        <v>12.70132578463458</v>
      </c>
      <c r="R40" s="2397">
        <v>-2.4099999999999997</v>
      </c>
      <c r="S40" s="2398">
        <v>-1.0860000000000001</v>
      </c>
      <c r="T40" s="2396">
        <v>15.169533315493792</v>
      </c>
      <c r="U40" s="2397">
        <v>-2.9079999999999999</v>
      </c>
      <c r="V40" s="2398">
        <v>-1.1599999999999999</v>
      </c>
      <c r="W40" s="2396">
        <v>15.638180137812892</v>
      </c>
      <c r="X40" s="2397">
        <v>-3</v>
      </c>
      <c r="Y40" s="2397">
        <v>-1.2050000000000001</v>
      </c>
      <c r="Z40" s="2396">
        <v>15.645675422997618</v>
      </c>
      <c r="AA40" s="2397">
        <v>-2.9899999999999998</v>
      </c>
      <c r="AB40" s="2398">
        <v>-1.2050000000000001</v>
      </c>
      <c r="AC40" s="2399">
        <v>15.047080681761784</v>
      </c>
      <c r="AD40" s="2397">
        <v>-2.8679999999999999</v>
      </c>
      <c r="AE40" s="2397">
        <v>-1.198</v>
      </c>
      <c r="AF40" s="2396">
        <v>14.58850674929948</v>
      </c>
      <c r="AG40" s="2397">
        <v>-2.7489999999999997</v>
      </c>
      <c r="AH40" s="2398">
        <v>-1.1520000000000001</v>
      </c>
      <c r="AI40" s="2396">
        <v>14.408849420557143</v>
      </c>
      <c r="AJ40" s="2397">
        <v>-2.7619999999999996</v>
      </c>
      <c r="AK40" s="2398">
        <v>-1.026</v>
      </c>
      <c r="AL40" s="2396">
        <v>14.445053670144521</v>
      </c>
      <c r="AM40" s="2397">
        <v>-2.7619999999999996</v>
      </c>
      <c r="AN40" s="2397">
        <v>-1.04</v>
      </c>
      <c r="AO40" s="2396">
        <v>14.536704518059576</v>
      </c>
      <c r="AP40" s="2397">
        <v>-2.7819999999999996</v>
      </c>
      <c r="AQ40" s="2397">
        <v>-1.04</v>
      </c>
      <c r="AR40" s="2396">
        <v>14.534706568069439</v>
      </c>
      <c r="AS40" s="2397">
        <v>-2.7819999999999996</v>
      </c>
      <c r="AT40" s="2397">
        <v>-1.046</v>
      </c>
      <c r="AU40" s="2396">
        <v>15.700222231326105</v>
      </c>
      <c r="AV40" s="2397">
        <v>-2.9469999999999996</v>
      </c>
      <c r="AW40" s="2398">
        <v>-1.2250000000000001</v>
      </c>
      <c r="AX40" s="2396">
        <v>20.920133720604582</v>
      </c>
      <c r="AY40" s="2397">
        <v>-3.0069999999999997</v>
      </c>
      <c r="AZ40" s="2398">
        <v>-3.0069999999999997</v>
      </c>
      <c r="BA40" s="2396">
        <v>15.732769675144214</v>
      </c>
      <c r="BB40" s="2397">
        <v>-2.96</v>
      </c>
      <c r="BC40" s="2398">
        <v>-1.218</v>
      </c>
      <c r="BD40" s="2399">
        <v>15.085032399623298</v>
      </c>
      <c r="BE40" s="2397">
        <v>-2.8609999999999998</v>
      </c>
      <c r="BF40" s="2397">
        <v>-1.125</v>
      </c>
      <c r="BG40" s="2396">
        <v>13.743106581382527</v>
      </c>
      <c r="BH40" s="2397">
        <v>-2.6429999999999998</v>
      </c>
      <c r="BI40" s="2397">
        <v>-0.94100000000000006</v>
      </c>
      <c r="BJ40" s="2396">
        <v>11.804010611599146</v>
      </c>
      <c r="BK40" s="2397">
        <v>-2.327</v>
      </c>
      <c r="BL40" s="2398">
        <v>-0.66400000000000003</v>
      </c>
      <c r="BM40" s="2396">
        <v>10.941316740799831</v>
      </c>
      <c r="BN40" s="2397">
        <v>-2.1749999999999998</v>
      </c>
      <c r="BO40" s="2397">
        <v>-0.57100000000000006</v>
      </c>
      <c r="BP40" s="2396">
        <v>10.964363580858006</v>
      </c>
      <c r="BQ40" s="2397">
        <v>-2.1879999999999997</v>
      </c>
      <c r="BR40" s="2397">
        <v>-0.57000000000000006</v>
      </c>
      <c r="BS40" s="2396">
        <v>6.4100448395424854</v>
      </c>
      <c r="BT40" s="2397">
        <v>-1.304</v>
      </c>
      <c r="BU40" s="2398">
        <v>-0.254</v>
      </c>
      <c r="BV40" s="2396">
        <v>1.3892765395925888</v>
      </c>
      <c r="BW40" s="2397">
        <v>-0.28700000000000003</v>
      </c>
      <c r="BX40" s="2397">
        <v>-3.6999999999999998E-2</v>
      </c>
      <c r="BY40" s="2396">
        <v>3.2251507480794586</v>
      </c>
      <c r="BZ40" s="2397">
        <v>-0.63700000000000001</v>
      </c>
      <c r="CA40" s="2398">
        <v>-0.20799999999999999</v>
      </c>
    </row>
    <row r="41" spans="1:79" x14ac:dyDescent="0.25">
      <c r="A41" s="2400">
        <v>6</v>
      </c>
      <c r="B41" s="2401" t="s">
        <v>447</v>
      </c>
      <c r="C41" s="2402"/>
      <c r="D41" s="2437"/>
      <c r="E41" s="2438"/>
      <c r="F41" s="2439"/>
      <c r="G41" s="2440"/>
      <c r="H41" s="2396">
        <v>8.7472379924451573</v>
      </c>
      <c r="I41" s="2397">
        <v>-1.7730000000000001</v>
      </c>
      <c r="J41" s="2397">
        <v>-0.41299999999999998</v>
      </c>
      <c r="K41" s="2396">
        <v>11.445292296769052</v>
      </c>
      <c r="L41" s="2397">
        <v>-2.2509999999999999</v>
      </c>
      <c r="M41" s="2397">
        <v>-0.77900000000000003</v>
      </c>
      <c r="N41" s="2396">
        <v>14.199492762326448</v>
      </c>
      <c r="O41" s="2397">
        <v>-2.72</v>
      </c>
      <c r="P41" s="2397">
        <v>-1.149</v>
      </c>
      <c r="Q41" s="2396">
        <v>16.468345155636047</v>
      </c>
      <c r="R41" s="2397">
        <v>-3.2080000000000002</v>
      </c>
      <c r="S41" s="2398">
        <v>-1.1819999999999999</v>
      </c>
      <c r="T41" s="2396">
        <v>19.220668672861844</v>
      </c>
      <c r="U41" s="2397">
        <v>-3.7529999999999997</v>
      </c>
      <c r="V41" s="2397">
        <v>-1.254</v>
      </c>
      <c r="W41" s="2396">
        <v>19.574864317852079</v>
      </c>
      <c r="X41" s="2397">
        <v>-3.8279999999999998</v>
      </c>
      <c r="Y41" s="2397">
        <v>-1.2810000000000001</v>
      </c>
      <c r="Z41" s="2396">
        <v>19.519751955313236</v>
      </c>
      <c r="AA41" s="2397">
        <v>-3.8119999999999998</v>
      </c>
      <c r="AB41" s="2398">
        <v>-1.2610000000000001</v>
      </c>
      <c r="AC41" s="2399">
        <v>18.140075699372801</v>
      </c>
      <c r="AD41" s="2397">
        <v>-3.5579999999999998</v>
      </c>
      <c r="AE41" s="2397">
        <v>-1.155</v>
      </c>
      <c r="AF41" s="2396">
        <v>17.949036180041386</v>
      </c>
      <c r="AG41" s="2397">
        <v>-3.4889999999999999</v>
      </c>
      <c r="AH41" s="2397">
        <v>-1.109</v>
      </c>
      <c r="AI41" s="2396">
        <v>18.226118595549291</v>
      </c>
      <c r="AJ41" s="2397">
        <v>-3.5739999999999998</v>
      </c>
      <c r="AK41" s="2398">
        <v>-1.0229999999999999</v>
      </c>
      <c r="AL41" s="2396">
        <v>18.103602418138902</v>
      </c>
      <c r="AM41" s="2397">
        <v>-3.548</v>
      </c>
      <c r="AN41" s="2397">
        <v>-1.0229999999999999</v>
      </c>
      <c r="AO41" s="2396">
        <v>17.349311100309041</v>
      </c>
      <c r="AP41" s="2397">
        <v>-3.3959999999999999</v>
      </c>
      <c r="AQ41" s="2397">
        <v>-0.98399999999999999</v>
      </c>
      <c r="AR41" s="2396">
        <v>17.915299022226353</v>
      </c>
      <c r="AS41" s="2397">
        <v>-3.5149999999999997</v>
      </c>
      <c r="AT41" s="2397">
        <v>-1.01</v>
      </c>
      <c r="AU41" s="2396">
        <v>17.50324108542301</v>
      </c>
      <c r="AV41" s="2397">
        <v>-3.3899999999999997</v>
      </c>
      <c r="AW41" s="2397">
        <v>-1.05</v>
      </c>
      <c r="AX41" s="2396">
        <v>26.335876351866542</v>
      </c>
      <c r="AY41" s="2397">
        <v>-3.7789999999999999</v>
      </c>
      <c r="AZ41" s="2397">
        <v>-3.7789999999999999</v>
      </c>
      <c r="BA41" s="2396">
        <v>19.661583052936884</v>
      </c>
      <c r="BB41" s="2397">
        <v>-3.7919999999999998</v>
      </c>
      <c r="BC41" s="2398">
        <v>-1.2410000000000001</v>
      </c>
      <c r="BD41" s="2399">
        <v>19.667715557218351</v>
      </c>
      <c r="BE41" s="2397">
        <v>-3.806</v>
      </c>
      <c r="BF41" s="2397">
        <v>-1.2350000000000001</v>
      </c>
      <c r="BG41" s="2396">
        <v>18.574835377122703</v>
      </c>
      <c r="BH41" s="2397">
        <v>-3.6339999999999999</v>
      </c>
      <c r="BI41" s="2397">
        <v>-1.06</v>
      </c>
      <c r="BJ41" s="2396">
        <v>18.496328042477213</v>
      </c>
      <c r="BK41" s="2397">
        <v>-3.6339999999999999</v>
      </c>
      <c r="BL41" s="2397">
        <v>-1.06</v>
      </c>
      <c r="BM41" s="2396">
        <v>16.926128896965626</v>
      </c>
      <c r="BN41" s="2397">
        <v>-3.3699999999999997</v>
      </c>
      <c r="BO41" s="2397">
        <v>-0.83900000000000008</v>
      </c>
      <c r="BP41" s="2396">
        <v>16.294809813234071</v>
      </c>
      <c r="BQ41" s="2397">
        <v>-3.2480000000000002</v>
      </c>
      <c r="BR41" s="2397">
        <v>-0.83900000000000008</v>
      </c>
      <c r="BS41" s="2396">
        <v>11.612475414205067</v>
      </c>
      <c r="BT41" s="2397">
        <v>-2.3570000000000002</v>
      </c>
      <c r="BU41" s="2397">
        <v>-0.45599999999999996</v>
      </c>
      <c r="BV41" s="2396">
        <v>6.2630818396396455</v>
      </c>
      <c r="BW41" s="2397">
        <v>-1.3009999999999999</v>
      </c>
      <c r="BX41" s="2397">
        <v>-0.06</v>
      </c>
      <c r="BY41" s="2396">
        <v>12.125610070420237</v>
      </c>
      <c r="BZ41" s="2397">
        <v>-1.4850000000000001</v>
      </c>
      <c r="CA41" s="2398">
        <v>-2.0299999999999998</v>
      </c>
    </row>
    <row r="42" spans="1:79" x14ac:dyDescent="0.25">
      <c r="A42" s="2400">
        <v>7</v>
      </c>
      <c r="B42" s="2401" t="s">
        <v>448</v>
      </c>
      <c r="C42" s="2402"/>
      <c r="D42" s="2437"/>
      <c r="E42" s="2438"/>
      <c r="F42" s="2439"/>
      <c r="G42" s="2440"/>
      <c r="H42" s="2396">
        <v>8.0053338777629985</v>
      </c>
      <c r="I42" s="2397">
        <v>-1.19</v>
      </c>
      <c r="J42" s="2398">
        <v>1.17</v>
      </c>
      <c r="K42" s="2396">
        <v>8.1342574190216332</v>
      </c>
      <c r="L42" s="2397">
        <v>-1.21</v>
      </c>
      <c r="M42" s="2398">
        <v>1.19</v>
      </c>
      <c r="N42" s="2396">
        <v>8.2165044688020767</v>
      </c>
      <c r="O42" s="2397">
        <v>-1.23</v>
      </c>
      <c r="P42" s="2398">
        <v>1.19</v>
      </c>
      <c r="Q42" s="2396">
        <v>8.403707139278886</v>
      </c>
      <c r="R42" s="2397">
        <v>-1.3</v>
      </c>
      <c r="S42" s="2398">
        <v>1.17</v>
      </c>
      <c r="T42" s="2396">
        <v>8.755916197883078</v>
      </c>
      <c r="U42" s="2397">
        <v>-1.36</v>
      </c>
      <c r="V42" s="2398">
        <v>1.19</v>
      </c>
      <c r="W42" s="2396">
        <v>8.9219447408947765</v>
      </c>
      <c r="X42" s="2397">
        <v>-1.45</v>
      </c>
      <c r="Y42" s="2398">
        <v>1.1399999999999999</v>
      </c>
      <c r="Z42" s="2396">
        <v>8.9692589874063771</v>
      </c>
      <c r="AA42" s="2397">
        <v>-1.47</v>
      </c>
      <c r="AB42" s="2398">
        <v>1.1200000000000001</v>
      </c>
      <c r="AC42" s="2399">
        <v>8.8535036408961698</v>
      </c>
      <c r="AD42" s="2397">
        <v>-1.43</v>
      </c>
      <c r="AE42" s="2398">
        <v>1.1399999999999999</v>
      </c>
      <c r="AF42" s="2396">
        <v>8.706759516322979</v>
      </c>
      <c r="AG42" s="2397">
        <v>-1.34</v>
      </c>
      <c r="AH42" s="2398">
        <v>1.17</v>
      </c>
      <c r="AI42" s="2396">
        <v>8.3822829381242041</v>
      </c>
      <c r="AJ42" s="2397">
        <v>-1.28</v>
      </c>
      <c r="AK42" s="2398">
        <v>1.1399999999999999</v>
      </c>
      <c r="AL42" s="2396">
        <v>8.308754323490982</v>
      </c>
      <c r="AM42" s="2397">
        <v>-1.23</v>
      </c>
      <c r="AN42" s="2398">
        <v>1.17</v>
      </c>
      <c r="AO42" s="2396">
        <v>8.2082441309404803</v>
      </c>
      <c r="AP42" s="2397">
        <v>-1.23</v>
      </c>
      <c r="AQ42" s="2398">
        <v>1.1399999999999999</v>
      </c>
      <c r="AR42" s="2396">
        <v>8.3822829381242041</v>
      </c>
      <c r="AS42" s="2397">
        <v>-1.28</v>
      </c>
      <c r="AT42" s="2398">
        <v>1.1399999999999999</v>
      </c>
      <c r="AU42" s="2396">
        <v>8.5914397720196689</v>
      </c>
      <c r="AV42" s="2397">
        <v>-1.34</v>
      </c>
      <c r="AW42" s="2398">
        <v>1.1200000000000001</v>
      </c>
      <c r="AX42" s="2396">
        <v>9.6704309516595828</v>
      </c>
      <c r="AY42" s="2397">
        <v>-1.39</v>
      </c>
      <c r="AZ42" s="2398">
        <v>-1.39</v>
      </c>
      <c r="BA42" s="2396">
        <v>8.6597914142366594</v>
      </c>
      <c r="BB42" s="2397">
        <v>-1.36</v>
      </c>
      <c r="BC42" s="2398">
        <v>1.1200000000000001</v>
      </c>
      <c r="BD42" s="2399">
        <v>8.8211280312392191</v>
      </c>
      <c r="BE42" s="2397">
        <v>-1.39</v>
      </c>
      <c r="BF42" s="2398">
        <v>1.1399999999999999</v>
      </c>
      <c r="BG42" s="2396">
        <v>8.9634992317725271</v>
      </c>
      <c r="BH42" s="2397">
        <v>-1.39</v>
      </c>
      <c r="BI42" s="2398">
        <v>1.19</v>
      </c>
      <c r="BJ42" s="2396">
        <v>9.0126931170544431</v>
      </c>
      <c r="BK42" s="2397">
        <v>-1.43</v>
      </c>
      <c r="BL42" s="2398">
        <v>1.17</v>
      </c>
      <c r="BM42" s="2396">
        <v>8.9772845257232117</v>
      </c>
      <c r="BN42" s="2397">
        <v>-1.41</v>
      </c>
      <c r="BO42" s="2398">
        <v>1.19</v>
      </c>
      <c r="BP42" s="2396">
        <v>8.9366401429159463</v>
      </c>
      <c r="BQ42" s="2397">
        <v>-1.39</v>
      </c>
      <c r="BR42" s="2398">
        <v>1.21</v>
      </c>
      <c r="BS42" s="2396">
        <v>8.6399792793913157</v>
      </c>
      <c r="BT42" s="2397">
        <v>-1.32</v>
      </c>
      <c r="BU42" s="2398">
        <v>1.21</v>
      </c>
      <c r="BV42" s="2433">
        <v>8.4193432352462647</v>
      </c>
      <c r="BW42" s="2397">
        <v>-1.23</v>
      </c>
      <c r="BX42" s="2398">
        <v>1.25</v>
      </c>
      <c r="BY42" s="2396">
        <v>8.3731409757099318</v>
      </c>
      <c r="BZ42" s="2397">
        <v>-1.21</v>
      </c>
      <c r="CA42" s="2398">
        <v>1.25</v>
      </c>
    </row>
    <row r="43" spans="1:79" ht="15.75" thickBot="1" x14ac:dyDescent="0.3">
      <c r="A43" s="2400">
        <v>8</v>
      </c>
      <c r="B43" s="2441" t="s">
        <v>449</v>
      </c>
      <c r="C43" s="2442"/>
      <c r="D43" s="2443"/>
      <c r="E43" s="2444"/>
      <c r="F43" s="2445"/>
      <c r="G43" s="2446"/>
      <c r="H43" s="2447">
        <v>6.7488503658308714</v>
      </c>
      <c r="I43" s="2448">
        <v>-0.48</v>
      </c>
      <c r="J43" s="2449">
        <v>1.32</v>
      </c>
      <c r="K43" s="2447">
        <v>6.7488503658308714</v>
      </c>
      <c r="L43" s="2448">
        <v>-0.48</v>
      </c>
      <c r="M43" s="2449">
        <v>1.32</v>
      </c>
      <c r="N43" s="2447">
        <v>6.8130998426225418</v>
      </c>
      <c r="O43" s="2448">
        <v>-0.46</v>
      </c>
      <c r="P43" s="2449">
        <v>1.34</v>
      </c>
      <c r="Q43" s="2447">
        <v>6.8563404041071623</v>
      </c>
      <c r="R43" s="2448">
        <v>-0.48</v>
      </c>
      <c r="S43" s="2449">
        <v>1.34</v>
      </c>
      <c r="T43" s="2447">
        <v>6.9644496572220795</v>
      </c>
      <c r="U43" s="2448">
        <v>-0.51</v>
      </c>
      <c r="V43" s="2449">
        <v>1.34</v>
      </c>
      <c r="W43" s="2447">
        <v>7.0241007680708885</v>
      </c>
      <c r="X43" s="2448">
        <v>-0.55000000000000004</v>
      </c>
      <c r="Y43" s="2449">
        <v>1.34</v>
      </c>
      <c r="Z43" s="2447">
        <v>6.9899455799482313</v>
      </c>
      <c r="AA43" s="2448">
        <v>-0.56999999999999995</v>
      </c>
      <c r="AB43" s="2449">
        <v>1.32</v>
      </c>
      <c r="AC43" s="2450">
        <v>6.9344764712728413</v>
      </c>
      <c r="AD43" s="2448">
        <v>-0.55000000000000004</v>
      </c>
      <c r="AE43" s="2449">
        <v>1.32</v>
      </c>
      <c r="AF43" s="2447">
        <v>6.8829146865769326</v>
      </c>
      <c r="AG43" s="2448">
        <v>-0.53</v>
      </c>
      <c r="AH43" s="2449">
        <v>1.3</v>
      </c>
      <c r="AI43" s="2447">
        <v>6.8862315437612702</v>
      </c>
      <c r="AJ43" s="2448">
        <v>-0.48</v>
      </c>
      <c r="AK43" s="2449">
        <v>1.32</v>
      </c>
      <c r="AL43" s="2447">
        <v>6.8533414738684408</v>
      </c>
      <c r="AM43" s="2448">
        <v>-0.46</v>
      </c>
      <c r="AN43" s="2449">
        <v>1.32</v>
      </c>
      <c r="AO43" s="2447">
        <v>6.8591592510109445</v>
      </c>
      <c r="AP43" s="2448">
        <v>-0.46</v>
      </c>
      <c r="AQ43" s="2449">
        <v>1.32</v>
      </c>
      <c r="AR43" s="2447">
        <v>6.7230482861948717</v>
      </c>
      <c r="AS43" s="2448">
        <v>-0.44</v>
      </c>
      <c r="AT43" s="2449">
        <v>1.3</v>
      </c>
      <c r="AU43" s="2447">
        <v>6.8347421339225507</v>
      </c>
      <c r="AV43" s="2448">
        <v>-0.48</v>
      </c>
      <c r="AW43" s="2449">
        <v>1.3</v>
      </c>
      <c r="AX43" s="2447">
        <v>3.5541934213950617</v>
      </c>
      <c r="AY43" s="2448">
        <v>-0.51</v>
      </c>
      <c r="AZ43" s="2449">
        <v>-0.51</v>
      </c>
      <c r="BA43" s="2447">
        <v>6.9181214113164575</v>
      </c>
      <c r="BB43" s="2448">
        <v>-0.53</v>
      </c>
      <c r="BC43" s="2449">
        <v>1.3</v>
      </c>
      <c r="BD43" s="2450">
        <v>7.1067601930452939</v>
      </c>
      <c r="BE43" s="2448">
        <v>-0.59</v>
      </c>
      <c r="BF43" s="2449">
        <v>1.32</v>
      </c>
      <c r="BG43" s="2447">
        <v>7.0168896042081723</v>
      </c>
      <c r="BH43" s="2448">
        <v>-0.55000000000000004</v>
      </c>
      <c r="BI43" s="2449">
        <v>1.32</v>
      </c>
      <c r="BJ43" s="2447">
        <v>7.0410125752051789</v>
      </c>
      <c r="BK43" s="2448">
        <v>-0.53</v>
      </c>
      <c r="BL43" s="2449">
        <v>1.34</v>
      </c>
      <c r="BM43" s="2447">
        <v>7.1499076369938805</v>
      </c>
      <c r="BN43" s="2448">
        <v>-0.55000000000000004</v>
      </c>
      <c r="BO43" s="2449">
        <v>1.36</v>
      </c>
      <c r="BP43" s="2447">
        <v>7.2611738124737393</v>
      </c>
      <c r="BQ43" s="2448">
        <v>-0.55000000000000004</v>
      </c>
      <c r="BR43" s="2449">
        <v>1.39</v>
      </c>
      <c r="BS43" s="2447">
        <v>7.1957604746710953</v>
      </c>
      <c r="BT43" s="2448">
        <v>-0.53</v>
      </c>
      <c r="BU43" s="2449">
        <v>1.39</v>
      </c>
      <c r="BV43" s="2447">
        <v>7.2438037717457577</v>
      </c>
      <c r="BW43" s="2448">
        <v>-0.53</v>
      </c>
      <c r="BX43" s="2449">
        <v>1.41</v>
      </c>
      <c r="BY43" s="2447">
        <v>7.2285665798183256</v>
      </c>
      <c r="BZ43" s="2448">
        <v>-0.51</v>
      </c>
      <c r="CA43" s="2449">
        <v>1.41</v>
      </c>
    </row>
    <row r="44" spans="1:79" x14ac:dyDescent="0.25">
      <c r="A44" s="2451" t="s">
        <v>450</v>
      </c>
      <c r="B44" s="2452"/>
      <c r="C44" s="2453"/>
      <c r="D44" s="2454"/>
      <c r="E44" s="2455"/>
      <c r="F44" s="2454"/>
      <c r="G44" s="2456"/>
      <c r="H44" s="2457">
        <v>137.22059225096356</v>
      </c>
      <c r="I44" s="2458">
        <v>-27.443000000000001</v>
      </c>
      <c r="J44" s="2459">
        <v>-4.5300000000000011</v>
      </c>
      <c r="K44" s="2460">
        <v>137.28090059209839</v>
      </c>
      <c r="L44" s="2458">
        <v>-27.39</v>
      </c>
      <c r="M44" s="2461">
        <v>-4.7</v>
      </c>
      <c r="N44" s="2460">
        <v>136.34364711726715</v>
      </c>
      <c r="O44" s="2458">
        <v>-26.8</v>
      </c>
      <c r="P44" s="2459">
        <v>-5.6</v>
      </c>
      <c r="Q44" s="2460">
        <v>151.49248509017369</v>
      </c>
      <c r="R44" s="2458">
        <v>-30.31</v>
      </c>
      <c r="S44" s="2459">
        <v>-5.1159999999999997</v>
      </c>
      <c r="T44" s="2460">
        <v>188.722304089961</v>
      </c>
      <c r="U44" s="2458">
        <v>-37.968000000000004</v>
      </c>
      <c r="V44" s="2459">
        <v>-4.47</v>
      </c>
      <c r="W44" s="2460">
        <v>204.93600661324442</v>
      </c>
      <c r="X44" s="2458">
        <v>-41.349999999999994</v>
      </c>
      <c r="Y44" s="2459">
        <v>-5.2650000000000006</v>
      </c>
      <c r="Z44" s="2460">
        <v>215.08709005437538</v>
      </c>
      <c r="AA44" s="2458">
        <v>-43.26</v>
      </c>
      <c r="AB44" s="2459">
        <v>-5.7850000000000001</v>
      </c>
      <c r="AC44" s="2462">
        <v>216.83711690491464</v>
      </c>
      <c r="AD44" s="2458">
        <v>-43.698</v>
      </c>
      <c r="AE44" s="2459">
        <v>-5.9580000000000002</v>
      </c>
      <c r="AF44" s="2460">
        <v>171.67146578909683</v>
      </c>
      <c r="AG44" s="2458">
        <v>-32.989000000000004</v>
      </c>
      <c r="AH44" s="2459">
        <v>-7.9820000000000002</v>
      </c>
      <c r="AI44" s="2460">
        <v>169.587237129355</v>
      </c>
      <c r="AJ44" s="2458">
        <v>-32.841999999999999</v>
      </c>
      <c r="AK44" s="2459">
        <v>-7.5860000000000003</v>
      </c>
      <c r="AL44" s="2460">
        <v>171.40766644666698</v>
      </c>
      <c r="AM44" s="2458">
        <v>-33.091999999999999</v>
      </c>
      <c r="AN44" s="2459">
        <v>-7.7700000000000005</v>
      </c>
      <c r="AO44" s="2460">
        <v>168.87809987626403</v>
      </c>
      <c r="AP44" s="2458">
        <v>-32.711999999999996</v>
      </c>
      <c r="AQ44" s="2459">
        <v>-7.5</v>
      </c>
      <c r="AR44" s="2460">
        <v>170.99358645258269</v>
      </c>
      <c r="AS44" s="2458">
        <v>-33.061999999999998</v>
      </c>
      <c r="AT44" s="2459">
        <v>-7.7060000000000004</v>
      </c>
      <c r="AU44" s="2460">
        <v>179.79941214939282</v>
      </c>
      <c r="AV44" s="2458">
        <v>-34.487000000000002</v>
      </c>
      <c r="AW44" s="2459">
        <v>-8.6050000000000004</v>
      </c>
      <c r="AX44" s="2460">
        <v>238.6091873014883</v>
      </c>
      <c r="AY44" s="2458">
        <v>-34.296999999999997</v>
      </c>
      <c r="AZ44" s="2459">
        <v>-34.296999999999997</v>
      </c>
      <c r="BA44" s="2460">
        <v>180.29264529797791</v>
      </c>
      <c r="BB44" s="2458">
        <v>-34.619999999999997</v>
      </c>
      <c r="BC44" s="2459">
        <v>-8.597999999999999</v>
      </c>
      <c r="BD44" s="2462">
        <v>176.55261698443209</v>
      </c>
      <c r="BE44" s="2458">
        <v>-33.951000000000001</v>
      </c>
      <c r="BF44" s="2459">
        <v>-8.2850000000000001</v>
      </c>
      <c r="BG44" s="2460">
        <v>174.74678523171548</v>
      </c>
      <c r="BH44" s="2458">
        <v>-33.733000000000004</v>
      </c>
      <c r="BI44" s="2459">
        <v>-7.7510000000000003</v>
      </c>
      <c r="BJ44" s="2460">
        <v>172.26490030390295</v>
      </c>
      <c r="BK44" s="2458">
        <v>-33.457000000000001</v>
      </c>
      <c r="BL44" s="2459">
        <v>-7.5939999999999994</v>
      </c>
      <c r="BM44" s="2460">
        <v>167.13486191598207</v>
      </c>
      <c r="BN44" s="2458">
        <v>-32.585000000000001</v>
      </c>
      <c r="BO44" s="2459">
        <v>-7.0809999999999995</v>
      </c>
      <c r="BP44" s="2460">
        <v>156.18619453709471</v>
      </c>
      <c r="BQ44" s="2458">
        <v>-30.678000000000001</v>
      </c>
      <c r="BR44" s="2459">
        <v>-6.5600000000000005</v>
      </c>
      <c r="BS44" s="2460">
        <v>149.25150032197791</v>
      </c>
      <c r="BT44" s="2458">
        <v>-29.024000000000001</v>
      </c>
      <c r="BU44" s="2459">
        <v>-6.6440000000000001</v>
      </c>
      <c r="BV44" s="2460">
        <v>130.9795601337143</v>
      </c>
      <c r="BW44" s="2458">
        <v>-24.917000000000002</v>
      </c>
      <c r="BX44" s="2459">
        <v>-6.4870000000000001</v>
      </c>
      <c r="BY44" s="2460">
        <v>122.75355808271406</v>
      </c>
      <c r="BZ44" s="2458">
        <v>-22.646999999999998</v>
      </c>
      <c r="CA44" s="2459">
        <v>-6.758</v>
      </c>
    </row>
    <row r="45" spans="1:79" ht="15.75" thickBot="1" x14ac:dyDescent="0.3">
      <c r="A45" s="2463" t="s">
        <v>451</v>
      </c>
      <c r="B45" s="2278"/>
      <c r="C45" s="2464"/>
      <c r="D45" s="2465"/>
      <c r="E45" s="2466"/>
      <c r="F45" s="2465"/>
      <c r="G45" s="2467"/>
      <c r="H45" s="2468">
        <v>108.90559051827518</v>
      </c>
      <c r="I45" s="2469">
        <v>-21.352999999999998</v>
      </c>
      <c r="J45" s="2470">
        <v>-2.3929999999999998</v>
      </c>
      <c r="K45" s="2471">
        <v>108.36371661127731</v>
      </c>
      <c r="L45" s="2469">
        <v>-21.031000000000002</v>
      </c>
      <c r="M45" s="2472">
        <v>-2.9589999999999996</v>
      </c>
      <c r="N45" s="2471">
        <v>109.20348568816677</v>
      </c>
      <c r="O45" s="2469">
        <v>-20.98</v>
      </c>
      <c r="P45" s="2470">
        <v>-3.3090000000000002</v>
      </c>
      <c r="Q45" s="2471">
        <v>117.05391331826495</v>
      </c>
      <c r="R45" s="2469">
        <v>-22.988</v>
      </c>
      <c r="S45" s="2470">
        <v>-2.0419999999999998</v>
      </c>
      <c r="T45" s="2471">
        <v>149.10257604106886</v>
      </c>
      <c r="U45" s="2469">
        <v>-29.463000000000001</v>
      </c>
      <c r="V45" s="2470">
        <v>-2.214</v>
      </c>
      <c r="W45" s="2471">
        <v>159.48580244318171</v>
      </c>
      <c r="X45" s="2469">
        <v>-31.678000000000001</v>
      </c>
      <c r="Y45" s="2470">
        <v>-2.141</v>
      </c>
      <c r="Z45" s="2471">
        <v>162.11394369562268</v>
      </c>
      <c r="AA45" s="2469">
        <v>-32.182000000000002</v>
      </c>
      <c r="AB45" s="2470">
        <v>-1.4410000000000001</v>
      </c>
      <c r="AC45" s="2473">
        <v>162.76593037676426</v>
      </c>
      <c r="AD45" s="2469">
        <v>-32.408000000000001</v>
      </c>
      <c r="AE45" s="2470">
        <v>-1.335</v>
      </c>
      <c r="AF45" s="2471">
        <v>115.102514049554</v>
      </c>
      <c r="AG45" s="2469">
        <v>-21.519000000000002</v>
      </c>
      <c r="AH45" s="2470">
        <v>-4.2089999999999996</v>
      </c>
      <c r="AI45" s="2471">
        <v>116.89326208634382</v>
      </c>
      <c r="AJ45" s="2469">
        <v>-22.054000000000002</v>
      </c>
      <c r="AK45" s="2470">
        <v>-3.8029999999999999</v>
      </c>
      <c r="AL45" s="2471">
        <v>115.91800617775576</v>
      </c>
      <c r="AM45" s="2469">
        <v>-21.908000000000001</v>
      </c>
      <c r="AN45" s="2470">
        <v>-3.5030000000000001</v>
      </c>
      <c r="AO45" s="2471">
        <v>115.33250284814186</v>
      </c>
      <c r="AP45" s="2469">
        <v>-21.756</v>
      </c>
      <c r="AQ45" s="2470">
        <v>-3.6639999999999997</v>
      </c>
      <c r="AR45" s="2471">
        <v>117.26151442755685</v>
      </c>
      <c r="AS45" s="2469">
        <v>-22.055</v>
      </c>
      <c r="AT45" s="2470">
        <v>-4.21</v>
      </c>
      <c r="AU45" s="2471">
        <v>121.45516210294952</v>
      </c>
      <c r="AV45" s="2469">
        <v>-22.67</v>
      </c>
      <c r="AW45" s="2470">
        <v>-4.55</v>
      </c>
      <c r="AX45" s="2471">
        <v>159.51359455355208</v>
      </c>
      <c r="AY45" s="2469">
        <v>-22.888999999999999</v>
      </c>
      <c r="AZ45" s="2470">
        <v>-22.888999999999999</v>
      </c>
      <c r="BA45" s="2471">
        <v>122.75251588354246</v>
      </c>
      <c r="BB45" s="2469">
        <v>-22.921999999999997</v>
      </c>
      <c r="BC45" s="2470">
        <v>-4.7409999999999997</v>
      </c>
      <c r="BD45" s="2473">
        <v>119.51564315176006</v>
      </c>
      <c r="BE45" s="2469">
        <v>-22.495999999999999</v>
      </c>
      <c r="BF45" s="2470">
        <v>-4.2149999999999999</v>
      </c>
      <c r="BG45" s="2471">
        <v>119.39628419809415</v>
      </c>
      <c r="BH45" s="2469">
        <v>-22.484000000000002</v>
      </c>
      <c r="BI45" s="2470">
        <v>-3.84</v>
      </c>
      <c r="BJ45" s="2471">
        <v>123.93190269982691</v>
      </c>
      <c r="BK45" s="2469">
        <v>-23.463999999999999</v>
      </c>
      <c r="BL45" s="2470">
        <v>-4.42</v>
      </c>
      <c r="BM45" s="2471">
        <v>121.88391197339008</v>
      </c>
      <c r="BN45" s="2469">
        <v>-23.220000000000002</v>
      </c>
      <c r="BO45" s="2470">
        <v>-3.6789999999999998</v>
      </c>
      <c r="BP45" s="2471">
        <v>117.53452627736131</v>
      </c>
      <c r="BQ45" s="2469">
        <v>-22.298000000000002</v>
      </c>
      <c r="BR45" s="2470">
        <v>-3.8490000000000006</v>
      </c>
      <c r="BS45" s="2471">
        <v>105.04094217513412</v>
      </c>
      <c r="BT45" s="2469">
        <v>-19.686999999999998</v>
      </c>
      <c r="BU45" s="2470">
        <v>-3.8660000000000001</v>
      </c>
      <c r="BV45" s="2471">
        <v>102.75737574210956</v>
      </c>
      <c r="BW45" s="2469">
        <v>-19.030999999999995</v>
      </c>
      <c r="BX45" s="2470">
        <v>-4.3499999999999996</v>
      </c>
      <c r="BY45" s="2471">
        <v>100.33942920292807</v>
      </c>
      <c r="BZ45" s="2469">
        <v>-17.094999999999999</v>
      </c>
      <c r="CA45" s="2470">
        <v>-6.42</v>
      </c>
    </row>
    <row r="46" spans="1:79" ht="15.75" thickBot="1" x14ac:dyDescent="0.3">
      <c r="A46" s="2474" t="s">
        <v>452</v>
      </c>
      <c r="B46" s="2475"/>
      <c r="C46" s="2476"/>
      <c r="D46" s="2477"/>
      <c r="E46" s="2478"/>
      <c r="F46" s="2477"/>
      <c r="G46" s="2479"/>
      <c r="H46" s="2480">
        <v>246.12618276923874</v>
      </c>
      <c r="I46" s="2481">
        <v>-48.795999999999999</v>
      </c>
      <c r="J46" s="2482">
        <v>-6.9230000000000009</v>
      </c>
      <c r="K46" s="2418">
        <v>245.6446172033757</v>
      </c>
      <c r="L46" s="2481">
        <v>-48.421000000000006</v>
      </c>
      <c r="M46" s="2483">
        <v>-7.6589999999999998</v>
      </c>
      <c r="N46" s="2418">
        <v>245.54713280543393</v>
      </c>
      <c r="O46" s="2481">
        <v>-47.78</v>
      </c>
      <c r="P46" s="2482">
        <v>-8.9089999999999989</v>
      </c>
      <c r="Q46" s="2418">
        <v>268.54639840843862</v>
      </c>
      <c r="R46" s="2481">
        <v>-53.298000000000002</v>
      </c>
      <c r="S46" s="2482">
        <v>-7.1579999999999995</v>
      </c>
      <c r="T46" s="2418">
        <v>337.82488013102989</v>
      </c>
      <c r="U46" s="2481">
        <v>-67.431000000000012</v>
      </c>
      <c r="V46" s="2482">
        <v>-6.6839999999999993</v>
      </c>
      <c r="W46" s="2418">
        <v>364.42180905642613</v>
      </c>
      <c r="X46" s="2481">
        <v>-73.027999999999992</v>
      </c>
      <c r="Y46" s="2482">
        <v>-7.4060000000000006</v>
      </c>
      <c r="Z46" s="2418">
        <v>377.20103374999803</v>
      </c>
      <c r="AA46" s="2481">
        <v>-75.442000000000007</v>
      </c>
      <c r="AB46" s="2482">
        <v>-7.226</v>
      </c>
      <c r="AC46" s="2421">
        <v>379.60304728167887</v>
      </c>
      <c r="AD46" s="2481">
        <v>-76.105999999999995</v>
      </c>
      <c r="AE46" s="2482">
        <v>-7.2930000000000001</v>
      </c>
      <c r="AF46" s="2418">
        <v>286.7739798386508</v>
      </c>
      <c r="AG46" s="2481">
        <v>-54.50800000000001</v>
      </c>
      <c r="AH46" s="2482">
        <v>-12.190999999999999</v>
      </c>
      <c r="AI46" s="2418">
        <v>286.48049921569884</v>
      </c>
      <c r="AJ46" s="2481">
        <v>-54.896000000000001</v>
      </c>
      <c r="AK46" s="2482">
        <v>-11.388999999999999</v>
      </c>
      <c r="AL46" s="2418">
        <v>287.32567262442274</v>
      </c>
      <c r="AM46" s="2481">
        <v>-55</v>
      </c>
      <c r="AN46" s="2482">
        <v>-11.273</v>
      </c>
      <c r="AO46" s="2418">
        <v>284.21060272440587</v>
      </c>
      <c r="AP46" s="2481">
        <v>-54.467999999999996</v>
      </c>
      <c r="AQ46" s="2482">
        <v>-11.164</v>
      </c>
      <c r="AR46" s="2418">
        <v>288.25510088013954</v>
      </c>
      <c r="AS46" s="2481">
        <v>-55.116999999999997</v>
      </c>
      <c r="AT46" s="2482">
        <v>-11.916</v>
      </c>
      <c r="AU46" s="2418">
        <v>301.25457425234231</v>
      </c>
      <c r="AV46" s="2481">
        <v>-57.157000000000004</v>
      </c>
      <c r="AW46" s="2482">
        <v>-13.155000000000001</v>
      </c>
      <c r="AX46" s="2418">
        <v>398.12278185504039</v>
      </c>
      <c r="AY46" s="2481">
        <v>-57.185999999999993</v>
      </c>
      <c r="AZ46" s="2482">
        <v>-57.185999999999993</v>
      </c>
      <c r="BA46" s="2418">
        <v>303.04516118152037</v>
      </c>
      <c r="BB46" s="2481">
        <v>-57.541999999999994</v>
      </c>
      <c r="BC46" s="2482">
        <v>-13.338999999999999</v>
      </c>
      <c r="BD46" s="2421">
        <v>296.06826013619218</v>
      </c>
      <c r="BE46" s="2481">
        <v>-56.447000000000003</v>
      </c>
      <c r="BF46" s="2482">
        <v>-12.5</v>
      </c>
      <c r="BG46" s="2418">
        <v>294.14306942980966</v>
      </c>
      <c r="BH46" s="2481">
        <v>-56.217000000000006</v>
      </c>
      <c r="BI46" s="2482">
        <v>-11.591000000000001</v>
      </c>
      <c r="BJ46" s="2418">
        <v>296.19680300372988</v>
      </c>
      <c r="BK46" s="2481">
        <v>-56.920999999999999</v>
      </c>
      <c r="BL46" s="2482">
        <v>-12.013999999999999</v>
      </c>
      <c r="BM46" s="2418">
        <v>289.01877388937214</v>
      </c>
      <c r="BN46" s="2481">
        <v>-55.805000000000007</v>
      </c>
      <c r="BO46" s="2482">
        <v>-10.76</v>
      </c>
      <c r="BP46" s="2418">
        <v>273.720720814456</v>
      </c>
      <c r="BQ46" s="2481">
        <v>-52.975999999999999</v>
      </c>
      <c r="BR46" s="2482">
        <v>-10.409000000000001</v>
      </c>
      <c r="BS46" s="2418">
        <v>254.29244249711203</v>
      </c>
      <c r="BT46" s="2481">
        <v>-48.710999999999999</v>
      </c>
      <c r="BU46" s="2482">
        <v>-10.51</v>
      </c>
      <c r="BV46" s="2418">
        <v>233.73693587582386</v>
      </c>
      <c r="BW46" s="2481">
        <v>-43.947999999999993</v>
      </c>
      <c r="BX46" s="2482">
        <v>-10.837</v>
      </c>
      <c r="BY46" s="2418">
        <v>223.09298728564215</v>
      </c>
      <c r="BZ46" s="2481">
        <v>-39.741999999999997</v>
      </c>
      <c r="CA46" s="2482">
        <v>-13.178000000000001</v>
      </c>
    </row>
    <row r="47" spans="1:79" ht="15.75" thickBot="1" x14ac:dyDescent="0.3">
      <c r="A47" s="2365"/>
      <c r="B47" s="2277"/>
      <c r="C47" s="2277"/>
      <c r="D47" s="2277"/>
      <c r="E47" s="2484"/>
      <c r="F47" s="2277"/>
      <c r="G47" s="2485"/>
      <c r="H47" s="2254" t="s">
        <v>80</v>
      </c>
      <c r="I47" s="2486"/>
      <c r="J47" s="2487"/>
      <c r="K47" s="2268"/>
      <c r="L47" s="2269"/>
      <c r="M47" s="2269"/>
      <c r="N47" s="2268"/>
      <c r="O47" s="2269"/>
      <c r="P47" s="2269"/>
      <c r="Q47" s="2268"/>
      <c r="R47" s="2269"/>
      <c r="S47" s="2255"/>
      <c r="T47" s="2268"/>
      <c r="U47" s="2269"/>
      <c r="V47" s="2255"/>
      <c r="W47" s="2268"/>
      <c r="X47" s="2269"/>
      <c r="Y47" s="2255"/>
      <c r="Z47" s="2268"/>
      <c r="AA47" s="2269"/>
      <c r="AB47" s="2255"/>
      <c r="AC47" s="2488"/>
      <c r="AD47" s="2269"/>
      <c r="AE47" s="2255"/>
      <c r="AF47" s="2268"/>
      <c r="AG47" s="2269"/>
      <c r="AH47" s="2255"/>
      <c r="AI47" s="2268"/>
      <c r="AJ47" s="2269"/>
      <c r="AK47" s="2255"/>
      <c r="AL47" s="2268"/>
      <c r="AM47" s="2269"/>
      <c r="AN47" s="2255"/>
      <c r="AO47" s="2268"/>
      <c r="AP47" s="2269"/>
      <c r="AQ47" s="2255"/>
      <c r="AR47" s="2268"/>
      <c r="AS47" s="2269"/>
      <c r="AT47" s="2255"/>
      <c r="AU47" s="2268"/>
      <c r="AV47" s="2269"/>
      <c r="AW47" s="2255"/>
      <c r="AX47" s="2268"/>
      <c r="AY47" s="2269"/>
      <c r="AZ47" s="2255"/>
      <c r="BA47" s="2268"/>
      <c r="BB47" s="2269"/>
      <c r="BC47" s="2255"/>
      <c r="BD47" s="2488"/>
      <c r="BE47" s="2269"/>
      <c r="BF47" s="2255"/>
      <c r="BG47" s="2268"/>
      <c r="BH47" s="2269"/>
      <c r="BI47" s="2255"/>
      <c r="BJ47" s="2268"/>
      <c r="BK47" s="2269"/>
      <c r="BL47" s="2255"/>
      <c r="BM47" s="2268"/>
      <c r="BN47" s="2269"/>
      <c r="BO47" s="2255"/>
      <c r="BP47" s="2268"/>
      <c r="BQ47" s="2269"/>
      <c r="BR47" s="2255"/>
      <c r="BS47" s="2268"/>
      <c r="BT47" s="2269"/>
      <c r="BU47" s="2255"/>
      <c r="BV47" s="2268"/>
      <c r="BW47" s="2269"/>
      <c r="BX47" s="2255"/>
      <c r="BY47" s="2268"/>
      <c r="BZ47" s="2269"/>
      <c r="CA47" s="2255"/>
    </row>
    <row r="48" spans="1:79" x14ac:dyDescent="0.25">
      <c r="A48" s="2489"/>
      <c r="B48" s="2490" t="s">
        <v>81</v>
      </c>
      <c r="C48" s="2452"/>
      <c r="D48" s="2491" t="s">
        <v>82</v>
      </c>
      <c r="E48" s="2452"/>
      <c r="F48" s="2452"/>
      <c r="G48" s="2492"/>
      <c r="H48" s="2493">
        <v>5.3999999999999999E-2</v>
      </c>
      <c r="I48" s="2494" t="s">
        <v>83</v>
      </c>
      <c r="J48" s="2495">
        <v>0.32500000000000001</v>
      </c>
      <c r="K48" s="2493">
        <v>5.3999999999999999E-2</v>
      </c>
      <c r="L48" s="2494" t="s">
        <v>83</v>
      </c>
      <c r="M48" s="2495">
        <v>0.32500000000000001</v>
      </c>
      <c r="N48" s="2493">
        <v>5.3999999999999999E-2</v>
      </c>
      <c r="O48" s="2494" t="s">
        <v>83</v>
      </c>
      <c r="P48" s="2495">
        <v>0.32500000000000001</v>
      </c>
      <c r="Q48" s="2493">
        <v>5.3999999999999999E-2</v>
      </c>
      <c r="R48" s="2494" t="s">
        <v>83</v>
      </c>
      <c r="S48" s="2495">
        <v>0.32500000000000001</v>
      </c>
      <c r="T48" s="2493">
        <v>5.3999999999999999E-2</v>
      </c>
      <c r="U48" s="2494" t="s">
        <v>83</v>
      </c>
      <c r="V48" s="2495">
        <v>0.32500000000000001</v>
      </c>
      <c r="W48" s="2493">
        <v>5.3999999999999999E-2</v>
      </c>
      <c r="X48" s="2494" t="s">
        <v>83</v>
      </c>
      <c r="Y48" s="2495">
        <v>0.32500000000000001</v>
      </c>
      <c r="Z48" s="2493">
        <v>5.3999999999999999E-2</v>
      </c>
      <c r="AA48" s="2494" t="s">
        <v>83</v>
      </c>
      <c r="AB48" s="2495">
        <v>0.32500000000000001</v>
      </c>
      <c r="AC48" s="2493">
        <v>5.3999999999999999E-2</v>
      </c>
      <c r="AD48" s="2494" t="s">
        <v>83</v>
      </c>
      <c r="AE48" s="2495">
        <v>0.32500000000000001</v>
      </c>
      <c r="AF48" s="2493">
        <v>5.3999999999999999E-2</v>
      </c>
      <c r="AG48" s="2494" t="s">
        <v>83</v>
      </c>
      <c r="AH48" s="2495">
        <v>0.32500000000000001</v>
      </c>
      <c r="AI48" s="2493">
        <v>5.3999999999999999E-2</v>
      </c>
      <c r="AJ48" s="2494" t="s">
        <v>83</v>
      </c>
      <c r="AK48" s="2495">
        <v>0.32500000000000001</v>
      </c>
      <c r="AL48" s="2493">
        <v>5.3999999999999999E-2</v>
      </c>
      <c r="AM48" s="2494" t="s">
        <v>83</v>
      </c>
      <c r="AN48" s="2495">
        <v>0.32500000000000001</v>
      </c>
      <c r="AO48" s="2493">
        <v>5.3999999999999999E-2</v>
      </c>
      <c r="AP48" s="2494" t="s">
        <v>83</v>
      </c>
      <c r="AQ48" s="2495">
        <v>0.32500000000000001</v>
      </c>
      <c r="AR48" s="2493">
        <v>5.3999999999999999E-2</v>
      </c>
      <c r="AS48" s="2494" t="s">
        <v>83</v>
      </c>
      <c r="AT48" s="2495">
        <v>0.32500000000000001</v>
      </c>
      <c r="AU48" s="2493">
        <v>5.3999999999999999E-2</v>
      </c>
      <c r="AV48" s="2494" t="s">
        <v>83</v>
      </c>
      <c r="AW48" s="2495">
        <v>0.32500000000000001</v>
      </c>
      <c r="AX48" s="2493">
        <v>5.3999999999999999E-2</v>
      </c>
      <c r="AY48" s="2494" t="s">
        <v>83</v>
      </c>
      <c r="AZ48" s="2495">
        <v>0.32500000000000001</v>
      </c>
      <c r="BA48" s="2493">
        <v>5.3999999999999999E-2</v>
      </c>
      <c r="BB48" s="2494" t="s">
        <v>83</v>
      </c>
      <c r="BC48" s="2495">
        <v>0.32500000000000001</v>
      </c>
      <c r="BD48" s="2493">
        <v>5.3999999999999999E-2</v>
      </c>
      <c r="BE48" s="2494" t="s">
        <v>83</v>
      </c>
      <c r="BF48" s="2495">
        <v>0.32500000000000001</v>
      </c>
      <c r="BG48" s="2493">
        <v>5.3999999999999999E-2</v>
      </c>
      <c r="BH48" s="2494" t="s">
        <v>83</v>
      </c>
      <c r="BI48" s="2495">
        <v>0.32500000000000001</v>
      </c>
      <c r="BJ48" s="2493">
        <v>5.3999999999999999E-2</v>
      </c>
      <c r="BK48" s="2494" t="s">
        <v>83</v>
      </c>
      <c r="BL48" s="2495">
        <v>0.32500000000000001</v>
      </c>
      <c r="BM48" s="2493">
        <v>5.3999999999999999E-2</v>
      </c>
      <c r="BN48" s="2494" t="s">
        <v>83</v>
      </c>
      <c r="BO48" s="2495">
        <v>0.32500000000000001</v>
      </c>
      <c r="BP48" s="2493">
        <v>5.3999999999999999E-2</v>
      </c>
      <c r="BQ48" s="2494" t="s">
        <v>83</v>
      </c>
      <c r="BR48" s="2495">
        <v>0.32500000000000001</v>
      </c>
      <c r="BS48" s="2493">
        <v>5.3999999999999999E-2</v>
      </c>
      <c r="BT48" s="2494" t="s">
        <v>83</v>
      </c>
      <c r="BU48" s="2495">
        <v>0.32500000000000001</v>
      </c>
      <c r="BV48" s="2493">
        <v>5.3999999999999999E-2</v>
      </c>
      <c r="BW48" s="2494" t="s">
        <v>83</v>
      </c>
      <c r="BX48" s="2495">
        <v>0.32500000000000001</v>
      </c>
      <c r="BY48" s="2493">
        <v>5.3999999999999999E-2</v>
      </c>
      <c r="BZ48" s="2494" t="s">
        <v>83</v>
      </c>
      <c r="CA48" s="2495">
        <v>0.32500000000000001</v>
      </c>
    </row>
    <row r="49" spans="1:81" ht="15.75" thickBot="1" x14ac:dyDescent="0.3">
      <c r="A49" s="2496" t="s">
        <v>23</v>
      </c>
      <c r="B49" s="2497" t="s">
        <v>84</v>
      </c>
      <c r="C49" s="2498"/>
      <c r="D49" s="2498" t="s">
        <v>85</v>
      </c>
      <c r="E49" s="2499"/>
      <c r="F49" s="2500"/>
      <c r="G49" s="2296"/>
      <c r="H49" s="2501">
        <v>1.3659715644591676E-2</v>
      </c>
      <c r="I49" s="2502" t="s">
        <v>83</v>
      </c>
      <c r="J49" s="2503">
        <v>0.53830837288740663</v>
      </c>
      <c r="K49" s="2501">
        <v>1.3505217118344959E-2</v>
      </c>
      <c r="L49" s="2502" t="s">
        <v>83</v>
      </c>
      <c r="M49" s="2503">
        <v>0.53078479756879982</v>
      </c>
      <c r="N49" s="2501">
        <v>1.3112818686625879E-2</v>
      </c>
      <c r="O49" s="2502" t="s">
        <v>83</v>
      </c>
      <c r="P49" s="2503">
        <v>0.51590635366064796</v>
      </c>
      <c r="Q49" s="2501">
        <v>1.6317243564008998E-2</v>
      </c>
      <c r="R49" s="2502" t="s">
        <v>83</v>
      </c>
      <c r="S49" s="2503">
        <v>0.6417174615567488</v>
      </c>
      <c r="T49" s="2501">
        <v>2.5619182053649832E-2</v>
      </c>
      <c r="U49" s="2502" t="s">
        <v>83</v>
      </c>
      <c r="V49" s="2503">
        <v>1.0065073525487056</v>
      </c>
      <c r="W49" s="2501">
        <v>3.0038820796284785E-2</v>
      </c>
      <c r="X49" s="2502" t="s">
        <v>83</v>
      </c>
      <c r="Y49" s="2503">
        <v>1.1820739949620258</v>
      </c>
      <c r="Z49" s="2501">
        <v>3.2098698709546986E-2</v>
      </c>
      <c r="AA49" s="2502" t="s">
        <v>83</v>
      </c>
      <c r="AB49" s="2503">
        <v>1.2608977698002721</v>
      </c>
      <c r="AC49" s="2501">
        <v>3.299115559939713E-2</v>
      </c>
      <c r="AD49" s="2502" t="s">
        <v>83</v>
      </c>
      <c r="AE49" s="2503">
        <v>1.2959120485215871</v>
      </c>
      <c r="AF49" s="2501">
        <v>3.0634029622351876E-3</v>
      </c>
      <c r="AG49" s="2502" t="s">
        <v>83</v>
      </c>
      <c r="AH49" s="2503">
        <v>0.12013511210201602</v>
      </c>
      <c r="AI49" s="2501">
        <v>2.8542757045565107E-3</v>
      </c>
      <c r="AJ49" s="2502" t="s">
        <v>83</v>
      </c>
      <c r="AK49" s="2503">
        <v>0.11206915863136162</v>
      </c>
      <c r="AL49" s="2501">
        <v>2.8388629870184606E-3</v>
      </c>
      <c r="AM49" s="2502" t="s">
        <v>83</v>
      </c>
      <c r="AN49" s="2503">
        <v>0.11147831025692485</v>
      </c>
      <c r="AO49" s="2501">
        <v>2.7857545928349453E-3</v>
      </c>
      <c r="AP49" s="2502" t="s">
        <v>83</v>
      </c>
      <c r="AQ49" s="2503">
        <v>0.10936615272731677</v>
      </c>
      <c r="AR49" s="2501">
        <v>2.7863460463592826E-3</v>
      </c>
      <c r="AS49" s="2502" t="s">
        <v>83</v>
      </c>
      <c r="AT49" s="2503">
        <v>0.10942167540589598</v>
      </c>
      <c r="AU49" s="2501">
        <v>2.6453722987702659E-3</v>
      </c>
      <c r="AV49" s="2502" t="s">
        <v>83</v>
      </c>
      <c r="AW49" s="2503">
        <v>0.10387567746816803</v>
      </c>
      <c r="AX49" s="2501">
        <v>2.7002674240527748E-3</v>
      </c>
      <c r="AY49" s="2502" t="s">
        <v>83</v>
      </c>
      <c r="AZ49" s="2503">
        <v>0.10597469400903199</v>
      </c>
      <c r="BA49" s="2501">
        <v>2.6975600298431847E-3</v>
      </c>
      <c r="BB49" s="2502" t="s">
        <v>83</v>
      </c>
      <c r="BC49" s="2503">
        <v>0.10592349681401921</v>
      </c>
      <c r="BD49" s="2501">
        <v>2.8269022659243564E-3</v>
      </c>
      <c r="BE49" s="2502" t="s">
        <v>83</v>
      </c>
      <c r="BF49" s="2503">
        <v>0.11097866584855358</v>
      </c>
      <c r="BG49" s="2501">
        <v>2.8743609885693699E-3</v>
      </c>
      <c r="BH49" s="2502" t="s">
        <v>83</v>
      </c>
      <c r="BI49" s="2503">
        <v>0.11276288481428806</v>
      </c>
      <c r="BJ49" s="2501">
        <v>3.067117859496692E-3</v>
      </c>
      <c r="BK49" s="2502" t="s">
        <v>83</v>
      </c>
      <c r="BL49" s="2503">
        <v>0.12039804335213602</v>
      </c>
      <c r="BM49" s="2501">
        <v>3.1277284819139863E-3</v>
      </c>
      <c r="BN49" s="2502" t="s">
        <v>83</v>
      </c>
      <c r="BO49" s="2503">
        <v>0.1227762542625168</v>
      </c>
      <c r="BP49" s="2501">
        <v>3.2482168829374241E-3</v>
      </c>
      <c r="BQ49" s="2502" t="s">
        <v>83</v>
      </c>
      <c r="BR49" s="2503">
        <v>0.12740151149922083</v>
      </c>
      <c r="BS49" s="2501">
        <v>3.2148115175522378E-3</v>
      </c>
      <c r="BT49" s="2502" t="s">
        <v>83</v>
      </c>
      <c r="BU49" s="2503">
        <v>0.12620299717070238</v>
      </c>
      <c r="BV49" s="2501">
        <v>3.2590221213292421E-3</v>
      </c>
      <c r="BW49" s="2502" t="s">
        <v>83</v>
      </c>
      <c r="BX49" s="2503">
        <v>0.12792271446544803</v>
      </c>
      <c r="BY49" s="2501">
        <v>3.2662078717918077E-3</v>
      </c>
      <c r="BZ49" s="2502" t="s">
        <v>83</v>
      </c>
      <c r="CA49" s="2503">
        <v>0.12817447614724001</v>
      </c>
      <c r="CB49" s="2266"/>
      <c r="CC49" s="2266"/>
    </row>
    <row r="50" spans="1:81" x14ac:dyDescent="0.25">
      <c r="A50" s="2504"/>
      <c r="B50" s="2505" t="s">
        <v>453</v>
      </c>
      <c r="C50" s="2506">
        <v>54</v>
      </c>
      <c r="D50" s="2277"/>
      <c r="E50" s="2277"/>
      <c r="F50" s="2507" t="s">
        <v>454</v>
      </c>
      <c r="G50" s="2508">
        <v>325</v>
      </c>
      <c r="H50" s="2283"/>
      <c r="I50" s="2284"/>
      <c r="J50" s="2509"/>
      <c r="K50" s="2507"/>
      <c r="L50" s="2510"/>
      <c r="M50" s="2511"/>
      <c r="N50" s="2512"/>
      <c r="O50" s="2513"/>
      <c r="P50" s="2509"/>
      <c r="Q50" s="2507"/>
      <c r="R50" s="2510"/>
      <c r="S50" s="2514"/>
      <c r="T50" s="2507"/>
      <c r="U50" s="2510"/>
      <c r="V50" s="2514"/>
      <c r="W50" s="2507"/>
      <c r="X50" s="2510"/>
      <c r="Y50" s="2514"/>
      <c r="Z50" s="2507"/>
      <c r="AA50" s="2510"/>
      <c r="AB50" s="2514"/>
      <c r="AC50" s="2515"/>
      <c r="AD50" s="2510"/>
      <c r="AE50" s="2514"/>
      <c r="AF50" s="2507"/>
      <c r="AG50" s="2510"/>
      <c r="AH50" s="2514"/>
      <c r="AI50" s="2507"/>
      <c r="AJ50" s="2510"/>
      <c r="AK50" s="2514"/>
      <c r="AL50" s="2507"/>
      <c r="AM50" s="2510"/>
      <c r="AN50" s="2514"/>
      <c r="AO50" s="2507"/>
      <c r="AP50" s="2510"/>
      <c r="AQ50" s="2514"/>
      <c r="AR50" s="2507"/>
      <c r="AS50" s="2510"/>
      <c r="AT50" s="2514"/>
      <c r="AU50" s="2507"/>
      <c r="AV50" s="2510"/>
      <c r="AW50" s="2514"/>
      <c r="AX50" s="2507"/>
      <c r="AY50" s="2510"/>
      <c r="AZ50" s="2514"/>
      <c r="BA50" s="2507"/>
      <c r="BB50" s="2510"/>
      <c r="BC50" s="2514"/>
      <c r="BD50" s="2515"/>
      <c r="BE50" s="2510"/>
      <c r="BF50" s="2514"/>
      <c r="BG50" s="2507"/>
      <c r="BH50" s="2510"/>
      <c r="BI50" s="2514"/>
      <c r="BJ50" s="2507"/>
      <c r="BK50" s="2510"/>
      <c r="BL50" s="2514"/>
      <c r="BM50" s="2507"/>
      <c r="BN50" s="2510"/>
      <c r="BO50" s="2514"/>
      <c r="BP50" s="2507"/>
      <c r="BQ50" s="2510"/>
      <c r="BR50" s="2514"/>
      <c r="BS50" s="2507"/>
      <c r="BT50" s="2510"/>
      <c r="BU50" s="2514"/>
      <c r="BV50" s="2507"/>
      <c r="BW50" s="2510"/>
      <c r="BX50" s="2514"/>
      <c r="BY50" s="2507"/>
      <c r="BZ50" s="2510"/>
      <c r="CA50" s="2514"/>
      <c r="CB50" s="2266"/>
      <c r="CC50" s="2266"/>
    </row>
    <row r="51" spans="1:81" ht="15.75" thickBot="1" x14ac:dyDescent="0.3">
      <c r="A51" s="2504"/>
      <c r="B51" s="2516" t="s">
        <v>455</v>
      </c>
      <c r="C51" s="2517">
        <v>245.85</v>
      </c>
      <c r="D51" s="2518"/>
      <c r="E51" s="2519" t="s">
        <v>156</v>
      </c>
      <c r="F51" s="2520"/>
      <c r="G51" s="2518">
        <v>99.798000000000002</v>
      </c>
      <c r="H51" s="2373" t="s">
        <v>88</v>
      </c>
      <c r="I51" s="2521">
        <v>930.45</v>
      </c>
      <c r="J51" s="2522"/>
      <c r="K51" s="2523"/>
      <c r="L51" s="2523" t="s">
        <v>456</v>
      </c>
      <c r="M51" s="2523">
        <v>13.05</v>
      </c>
      <c r="N51" s="2373" t="s">
        <v>158</v>
      </c>
      <c r="O51" s="2521">
        <v>-2.2000000000000002</v>
      </c>
      <c r="P51" s="2522" t="s">
        <v>89</v>
      </c>
      <c r="Q51" s="2523">
        <v>29.4</v>
      </c>
      <c r="R51" s="2523"/>
      <c r="S51" s="2524"/>
      <c r="T51" s="2523"/>
      <c r="U51" s="2523"/>
      <c r="V51" s="2524"/>
      <c r="W51" s="2523"/>
      <c r="X51" s="2523"/>
      <c r="Y51" s="2524"/>
      <c r="Z51" s="2523"/>
      <c r="AA51" s="2523"/>
      <c r="AB51" s="2524"/>
      <c r="AC51" s="2525"/>
      <c r="AD51" s="2523"/>
      <c r="AE51" s="2524"/>
      <c r="AF51" s="2523"/>
      <c r="AG51" s="2523"/>
      <c r="AH51" s="2524"/>
      <c r="AI51" s="2523"/>
      <c r="AJ51" s="2523"/>
      <c r="AK51" s="2524"/>
      <c r="AL51" s="2523"/>
      <c r="AM51" s="2523"/>
      <c r="AN51" s="2524"/>
      <c r="AO51" s="2523"/>
      <c r="AP51" s="2523"/>
      <c r="AQ51" s="2524"/>
      <c r="AR51" s="2523"/>
      <c r="AS51" s="2523"/>
      <c r="AT51" s="2524"/>
      <c r="AU51" s="2523"/>
      <c r="AV51" s="2523"/>
      <c r="AW51" s="2524"/>
      <c r="AX51" s="2523"/>
      <c r="AY51" s="2523"/>
      <c r="AZ51" s="2524"/>
      <c r="BA51" s="2523"/>
      <c r="BB51" s="2523"/>
      <c r="BC51" s="2524"/>
      <c r="BD51" s="2525"/>
      <c r="BE51" s="2523"/>
      <c r="BF51" s="2524"/>
      <c r="BG51" s="2523"/>
      <c r="BH51" s="2523"/>
      <c r="BI51" s="2524"/>
      <c r="BJ51" s="2523"/>
      <c r="BK51" s="2523"/>
      <c r="BL51" s="2524"/>
      <c r="BM51" s="2523"/>
      <c r="BN51" s="2523"/>
      <c r="BO51" s="2524"/>
      <c r="BP51" s="2523"/>
      <c r="BQ51" s="2523"/>
      <c r="BR51" s="2524"/>
      <c r="BS51" s="2523"/>
      <c r="BT51" s="2523"/>
      <c r="BU51" s="2524"/>
      <c r="BV51" s="2523"/>
      <c r="BW51" s="2523"/>
      <c r="BX51" s="2524"/>
      <c r="BY51" s="2523"/>
      <c r="BZ51" s="2523"/>
      <c r="CA51" s="2524"/>
      <c r="CB51" s="2266"/>
      <c r="CC51" s="2266"/>
    </row>
    <row r="52" spans="1:81" ht="15.75" thickBot="1" x14ac:dyDescent="0.3">
      <c r="A52" s="2526"/>
      <c r="B52" s="2158" t="s">
        <v>90</v>
      </c>
      <c r="C52" s="2159"/>
      <c r="D52" s="2159"/>
      <c r="E52" s="2159"/>
      <c r="F52" s="2159"/>
      <c r="G52" s="2235"/>
      <c r="H52" s="2527">
        <v>24.776959715644594</v>
      </c>
      <c r="I52" s="2528" t="s">
        <v>83</v>
      </c>
      <c r="J52" s="2529">
        <v>3.7755883728874067</v>
      </c>
      <c r="K52" s="2527">
        <v>24.507305217118343</v>
      </c>
      <c r="L52" s="2528" t="s">
        <v>83</v>
      </c>
      <c r="M52" s="2529">
        <v>4.5681847975687999</v>
      </c>
      <c r="N52" s="2527">
        <v>24.132792818686625</v>
      </c>
      <c r="O52" s="2528" t="s">
        <v>83</v>
      </c>
      <c r="P52" s="2529">
        <v>4.6532463536606476</v>
      </c>
      <c r="Q52" s="2527">
        <v>27.032437243564008</v>
      </c>
      <c r="R52" s="2528" t="s">
        <v>83</v>
      </c>
      <c r="S52" s="2529">
        <v>4.3789974615567493</v>
      </c>
      <c r="T52" s="2527">
        <v>34.123179182053654</v>
      </c>
      <c r="U52" s="2528" t="s">
        <v>83</v>
      </c>
      <c r="V52" s="2529">
        <v>1.3436073525487056</v>
      </c>
      <c r="W52" s="2527">
        <v>36.892138820796291</v>
      </c>
      <c r="X52" s="2528" t="s">
        <v>83</v>
      </c>
      <c r="Y52" s="2529">
        <v>3.8191339949620255</v>
      </c>
      <c r="Z52" s="2527">
        <v>38.02863869870955</v>
      </c>
      <c r="AA52" s="2528" t="s">
        <v>83</v>
      </c>
      <c r="AB52" s="2529">
        <v>5.0979177698002722</v>
      </c>
      <c r="AC52" s="2527">
        <v>38.629031155599399</v>
      </c>
      <c r="AD52" s="2528" t="s">
        <v>83</v>
      </c>
      <c r="AE52" s="2529">
        <v>4.2329520485215877</v>
      </c>
      <c r="AF52" s="2527">
        <v>-1.8346165970377648</v>
      </c>
      <c r="AG52" s="2528" t="s">
        <v>83</v>
      </c>
      <c r="AH52" s="2529">
        <v>12.056575112102015</v>
      </c>
      <c r="AI52" s="2527">
        <v>-1.0012857242954436</v>
      </c>
      <c r="AJ52" s="2528" t="s">
        <v>83</v>
      </c>
      <c r="AK52" s="2529">
        <v>11.748669158631362</v>
      </c>
      <c r="AL52" s="2527">
        <v>-0.6009811370129815</v>
      </c>
      <c r="AM52" s="2528" t="s">
        <v>83</v>
      </c>
      <c r="AN52" s="2529">
        <v>11.748058310256924</v>
      </c>
      <c r="AO52" s="2527">
        <v>-0.43509424540716507</v>
      </c>
      <c r="AP52" s="2528" t="s">
        <v>83</v>
      </c>
      <c r="AQ52" s="2529">
        <v>11.645786152727315</v>
      </c>
      <c r="AR52" s="2527">
        <v>-0.50439365395364066</v>
      </c>
      <c r="AS52" s="2528" t="s">
        <v>83</v>
      </c>
      <c r="AT52" s="2529">
        <v>11.645981675405894</v>
      </c>
      <c r="AU52" s="2527">
        <v>-0.69809462770122976</v>
      </c>
      <c r="AV52" s="2528" t="s">
        <v>83</v>
      </c>
      <c r="AW52" s="2529">
        <v>11.340355677468168</v>
      </c>
      <c r="AX52" s="2527">
        <v>-0.83967973257594708</v>
      </c>
      <c r="AY52" s="2528" t="s">
        <v>83</v>
      </c>
      <c r="AZ52" s="2529">
        <v>11.442214694009031</v>
      </c>
      <c r="BA52" s="2527">
        <v>-0.80236243997015677</v>
      </c>
      <c r="BB52" s="2528" t="s">
        <v>83</v>
      </c>
      <c r="BC52" s="2529">
        <v>11.442383496814019</v>
      </c>
      <c r="BD52" s="2527">
        <v>-1.4014730977340755</v>
      </c>
      <c r="BE52" s="2528" t="s">
        <v>83</v>
      </c>
      <c r="BF52" s="2529">
        <v>11.647438665848552</v>
      </c>
      <c r="BG52" s="2527">
        <v>-1.3370656390114306</v>
      </c>
      <c r="BH52" s="2528" t="s">
        <v>83</v>
      </c>
      <c r="BI52" s="2529">
        <v>11.749142884814288</v>
      </c>
      <c r="BJ52" s="2527">
        <v>-1.9048928821405031</v>
      </c>
      <c r="BK52" s="2528" t="s">
        <v>83</v>
      </c>
      <c r="BL52" s="2529">
        <v>12.057018043352135</v>
      </c>
      <c r="BM52" s="2527">
        <v>-2.0051922715180863</v>
      </c>
      <c r="BN52" s="2528" t="s">
        <v>83</v>
      </c>
      <c r="BO52" s="2529">
        <v>12.159556254262515</v>
      </c>
      <c r="BP52" s="2527">
        <v>-2.1534317831170626</v>
      </c>
      <c r="BQ52" s="2528" t="s">
        <v>83</v>
      </c>
      <c r="BR52" s="2529">
        <v>12.36422151149922</v>
      </c>
      <c r="BS52" s="2527">
        <v>-1.8039051884824475</v>
      </c>
      <c r="BT52" s="2528" t="s">
        <v>83</v>
      </c>
      <c r="BU52" s="2529">
        <v>12.363302997170702</v>
      </c>
      <c r="BV52" s="2527">
        <v>-1.6894009778786707</v>
      </c>
      <c r="BW52" s="2528" t="s">
        <v>83</v>
      </c>
      <c r="BX52" s="2529">
        <v>12.465242714465449</v>
      </c>
      <c r="BY52" s="2527">
        <v>-1.7735537921282081</v>
      </c>
      <c r="BZ52" s="2528" t="s">
        <v>83</v>
      </c>
      <c r="CA52" s="2529">
        <v>12.46541447614724</v>
      </c>
      <c r="CB52" s="2266"/>
      <c r="CC52" s="2266"/>
    </row>
    <row r="53" spans="1:81" x14ac:dyDescent="0.25">
      <c r="A53" s="2530"/>
      <c r="B53" s="2490" t="s">
        <v>81</v>
      </c>
      <c r="C53" s="2452"/>
      <c r="D53" s="2491" t="s">
        <v>82</v>
      </c>
      <c r="E53" s="2452"/>
      <c r="F53" s="2452"/>
      <c r="G53" s="2452"/>
      <c r="H53" s="2493">
        <v>5.5600000000000004E-2</v>
      </c>
      <c r="I53" s="2494" t="s">
        <v>83</v>
      </c>
      <c r="J53" s="2495">
        <v>0.375</v>
      </c>
      <c r="K53" s="2493">
        <v>5.5600000000000004E-2</v>
      </c>
      <c r="L53" s="2494" t="s">
        <v>83</v>
      </c>
      <c r="M53" s="2495">
        <v>0.375</v>
      </c>
      <c r="N53" s="2493">
        <v>5.5600000000000004E-2</v>
      </c>
      <c r="O53" s="2494" t="s">
        <v>83</v>
      </c>
      <c r="P53" s="2495">
        <v>0.375</v>
      </c>
      <c r="Q53" s="2493">
        <v>5.5600000000000004E-2</v>
      </c>
      <c r="R53" s="2494" t="s">
        <v>83</v>
      </c>
      <c r="S53" s="2495">
        <v>0.375</v>
      </c>
      <c r="T53" s="2493">
        <v>5.5600000000000004E-2</v>
      </c>
      <c r="U53" s="2494" t="s">
        <v>83</v>
      </c>
      <c r="V53" s="2495">
        <v>0.375</v>
      </c>
      <c r="W53" s="2493">
        <v>5.5600000000000004E-2</v>
      </c>
      <c r="X53" s="2494" t="s">
        <v>83</v>
      </c>
      <c r="Y53" s="2495">
        <v>0.375</v>
      </c>
      <c r="Z53" s="2493">
        <v>5.5600000000000004E-2</v>
      </c>
      <c r="AA53" s="2494" t="s">
        <v>83</v>
      </c>
      <c r="AB53" s="2495">
        <v>0.375</v>
      </c>
      <c r="AC53" s="2493">
        <v>5.5600000000000004E-2</v>
      </c>
      <c r="AD53" s="2494" t="s">
        <v>83</v>
      </c>
      <c r="AE53" s="2495">
        <v>0.375</v>
      </c>
      <c r="AF53" s="2493">
        <v>5.5600000000000004E-2</v>
      </c>
      <c r="AG53" s="2494" t="s">
        <v>83</v>
      </c>
      <c r="AH53" s="2495">
        <v>0.375</v>
      </c>
      <c r="AI53" s="2493">
        <v>5.5600000000000004E-2</v>
      </c>
      <c r="AJ53" s="2494" t="s">
        <v>83</v>
      </c>
      <c r="AK53" s="2495">
        <v>0.375</v>
      </c>
      <c r="AL53" s="2493">
        <v>5.5600000000000004E-2</v>
      </c>
      <c r="AM53" s="2494" t="s">
        <v>83</v>
      </c>
      <c r="AN53" s="2495">
        <v>0.375</v>
      </c>
      <c r="AO53" s="2493">
        <v>5.5600000000000004E-2</v>
      </c>
      <c r="AP53" s="2494" t="s">
        <v>83</v>
      </c>
      <c r="AQ53" s="2495">
        <v>0.375</v>
      </c>
      <c r="AR53" s="2493">
        <v>5.5600000000000004E-2</v>
      </c>
      <c r="AS53" s="2494" t="s">
        <v>83</v>
      </c>
      <c r="AT53" s="2495">
        <v>0.375</v>
      </c>
      <c r="AU53" s="2493">
        <v>5.5600000000000004E-2</v>
      </c>
      <c r="AV53" s="2494" t="s">
        <v>83</v>
      </c>
      <c r="AW53" s="2495">
        <v>0.375</v>
      </c>
      <c r="AX53" s="2493">
        <v>5.5600000000000004E-2</v>
      </c>
      <c r="AY53" s="2494" t="s">
        <v>83</v>
      </c>
      <c r="AZ53" s="2495">
        <v>0.375</v>
      </c>
      <c r="BA53" s="2493">
        <v>5.5600000000000004E-2</v>
      </c>
      <c r="BB53" s="2494" t="s">
        <v>83</v>
      </c>
      <c r="BC53" s="2495">
        <v>0.375</v>
      </c>
      <c r="BD53" s="2493">
        <v>5.5600000000000004E-2</v>
      </c>
      <c r="BE53" s="2494" t="s">
        <v>83</v>
      </c>
      <c r="BF53" s="2495">
        <v>0.375</v>
      </c>
      <c r="BG53" s="2493">
        <v>5.5600000000000004E-2</v>
      </c>
      <c r="BH53" s="2494" t="s">
        <v>83</v>
      </c>
      <c r="BI53" s="2495">
        <v>0.375</v>
      </c>
      <c r="BJ53" s="2493">
        <v>5.5600000000000004E-2</v>
      </c>
      <c r="BK53" s="2494" t="s">
        <v>83</v>
      </c>
      <c r="BL53" s="2495">
        <v>0.375</v>
      </c>
      <c r="BM53" s="2493">
        <v>5.5600000000000004E-2</v>
      </c>
      <c r="BN53" s="2494" t="s">
        <v>83</v>
      </c>
      <c r="BO53" s="2495">
        <v>0.375</v>
      </c>
      <c r="BP53" s="2493">
        <v>5.5600000000000004E-2</v>
      </c>
      <c r="BQ53" s="2494" t="s">
        <v>83</v>
      </c>
      <c r="BR53" s="2495">
        <v>0.375</v>
      </c>
      <c r="BS53" s="2493">
        <v>5.5600000000000004E-2</v>
      </c>
      <c r="BT53" s="2494" t="s">
        <v>83</v>
      </c>
      <c r="BU53" s="2495">
        <v>0.375</v>
      </c>
      <c r="BV53" s="2493">
        <v>5.5600000000000004E-2</v>
      </c>
      <c r="BW53" s="2494" t="s">
        <v>83</v>
      </c>
      <c r="BX53" s="2495">
        <v>0.375</v>
      </c>
      <c r="BY53" s="2493">
        <v>5.5600000000000004E-2</v>
      </c>
      <c r="BZ53" s="2494" t="s">
        <v>83</v>
      </c>
      <c r="CA53" s="2495">
        <v>0.375</v>
      </c>
      <c r="CB53" s="2266"/>
      <c r="CC53" s="2266"/>
    </row>
    <row r="54" spans="1:81" ht="15.75" thickBot="1" x14ac:dyDescent="0.3">
      <c r="A54" s="2531" t="s">
        <v>91</v>
      </c>
      <c r="B54" s="2497" t="s">
        <v>84</v>
      </c>
      <c r="C54" s="2498"/>
      <c r="D54" s="2498" t="s">
        <v>85</v>
      </c>
      <c r="E54" s="2499"/>
      <c r="F54" s="2500"/>
      <c r="G54" s="2532"/>
      <c r="H54" s="2501">
        <v>1.2828301966331146E-2</v>
      </c>
      <c r="I54" s="2502" t="s">
        <v>83</v>
      </c>
      <c r="J54" s="2503">
        <v>0.54653970799921703</v>
      </c>
      <c r="K54" s="2501">
        <v>1.2562002979273273E-2</v>
      </c>
      <c r="L54" s="2502" t="s">
        <v>83</v>
      </c>
      <c r="M54" s="2503">
        <v>0.53520012219369484</v>
      </c>
      <c r="N54" s="2501">
        <v>1.2327287539116178E-2</v>
      </c>
      <c r="O54" s="2502" t="s">
        <v>83</v>
      </c>
      <c r="P54" s="2503">
        <v>0.52520685211449403</v>
      </c>
      <c r="Q54" s="2501">
        <v>1.5282106991280249E-2</v>
      </c>
      <c r="R54" s="2502" t="s">
        <v>83</v>
      </c>
      <c r="S54" s="2503">
        <v>0.65100609075363658</v>
      </c>
      <c r="T54" s="2501">
        <v>2.4021071394035066E-2</v>
      </c>
      <c r="U54" s="2502" t="s">
        <v>83</v>
      </c>
      <c r="V54" s="2503">
        <v>1.0229842344197031</v>
      </c>
      <c r="W54" s="2501">
        <v>2.8316848650123443E-2</v>
      </c>
      <c r="X54" s="2502" t="s">
        <v>83</v>
      </c>
      <c r="Y54" s="2503">
        <v>1.205887122596935</v>
      </c>
      <c r="Z54" s="2501">
        <v>3.0084589604595757E-2</v>
      </c>
      <c r="AA54" s="2502" t="s">
        <v>83</v>
      </c>
      <c r="AB54" s="2503">
        <v>1.2812148299591313</v>
      </c>
      <c r="AC54" s="2501">
        <v>2.5161759240514763E-2</v>
      </c>
      <c r="AD54" s="2502" t="s">
        <v>83</v>
      </c>
      <c r="AE54" s="2503">
        <v>1.0716651546803253</v>
      </c>
      <c r="AF54" s="2501">
        <v>6.7591857333410443E-2</v>
      </c>
      <c r="AG54" s="2502" t="s">
        <v>83</v>
      </c>
      <c r="AH54" s="2503">
        <v>2.8774362695053632</v>
      </c>
      <c r="AI54" s="2501">
        <v>6.5942873980270697E-2</v>
      </c>
      <c r="AJ54" s="2502" t="s">
        <v>83</v>
      </c>
      <c r="AK54" s="2503">
        <v>2.8073095748708159</v>
      </c>
      <c r="AL54" s="2501">
        <v>6.5474024269695064E-2</v>
      </c>
      <c r="AM54" s="2502" t="s">
        <v>83</v>
      </c>
      <c r="AN54" s="2503">
        <v>2.7873043417668493</v>
      </c>
      <c r="AO54" s="2501">
        <v>6.4083465677058568E-2</v>
      </c>
      <c r="AP54" s="2502" t="s">
        <v>83</v>
      </c>
      <c r="AQ54" s="2503">
        <v>2.72810667591897</v>
      </c>
      <c r="AR54" s="2501">
        <v>6.5240244995223837E-2</v>
      </c>
      <c r="AS54" s="2502" t="s">
        <v>83</v>
      </c>
      <c r="AT54" s="2503">
        <v>2.7773297441344473</v>
      </c>
      <c r="AU54" s="2501">
        <v>7.1666297408832152E-2</v>
      </c>
      <c r="AV54" s="2502" t="s">
        <v>83</v>
      </c>
      <c r="AW54" s="2503">
        <v>3.0507811417787041</v>
      </c>
      <c r="AX54" s="2501">
        <v>7.1179847154226789E-2</v>
      </c>
      <c r="AY54" s="2502" t="s">
        <v>83</v>
      </c>
      <c r="AZ54" s="2503">
        <v>3.0300789122818563</v>
      </c>
      <c r="BA54" s="2501">
        <v>7.1663665572102728E-2</v>
      </c>
      <c r="BB54" s="2502" t="s">
        <v>83</v>
      </c>
      <c r="BC54" s="2503">
        <v>3.050609245883535</v>
      </c>
      <c r="BD54" s="2501">
        <v>7.0212937137214854E-2</v>
      </c>
      <c r="BE54" s="2502" t="s">
        <v>83</v>
      </c>
      <c r="BF54" s="2503">
        <v>2.9889337308562336</v>
      </c>
      <c r="BG54" s="2501">
        <v>6.99694791008975E-2</v>
      </c>
      <c r="BH54" s="2502" t="s">
        <v>83</v>
      </c>
      <c r="BI54" s="2503">
        <v>2.9785344049326721</v>
      </c>
      <c r="BJ54" s="2501">
        <v>7.239399907524785E-2</v>
      </c>
      <c r="BK54" s="2502" t="s">
        <v>83</v>
      </c>
      <c r="BL54" s="2503">
        <v>3.0816348584666993</v>
      </c>
      <c r="BM54" s="2501">
        <v>7.0694105921751196E-2</v>
      </c>
      <c r="BN54" s="2502" t="s">
        <v>83</v>
      </c>
      <c r="BO54" s="2503">
        <v>3.0093852851068172</v>
      </c>
      <c r="BP54" s="2501">
        <v>6.4772019145670989E-2</v>
      </c>
      <c r="BQ54" s="2502" t="s">
        <v>83</v>
      </c>
      <c r="BR54" s="2503">
        <v>2.7573086721069746</v>
      </c>
      <c r="BS54" s="2501">
        <v>5.3991193477181995E-2</v>
      </c>
      <c r="BT54" s="2502" t="s">
        <v>83</v>
      </c>
      <c r="BU54" s="2503">
        <v>2.2985955507831308</v>
      </c>
      <c r="BV54" s="2501">
        <v>4.4158751839125696E-2</v>
      </c>
      <c r="BW54" s="2502" t="s">
        <v>83</v>
      </c>
      <c r="BX54" s="2503">
        <v>1.8801287369586519</v>
      </c>
      <c r="BY54" s="2501">
        <v>3.7007794677030061E-2</v>
      </c>
      <c r="BZ54" s="2502" t="s">
        <v>83</v>
      </c>
      <c r="CA54" s="2503">
        <v>1.5757375607641744</v>
      </c>
      <c r="CB54" s="2266"/>
      <c r="CC54" s="2266"/>
    </row>
    <row r="55" spans="1:81" x14ac:dyDescent="0.25">
      <c r="A55" s="2533"/>
      <c r="B55" s="2534" t="s">
        <v>453</v>
      </c>
      <c r="C55" s="2506">
        <v>55.6</v>
      </c>
      <c r="D55" s="2277"/>
      <c r="E55" s="2277"/>
      <c r="F55" s="2507" t="s">
        <v>454</v>
      </c>
      <c r="G55" s="2508">
        <v>375</v>
      </c>
      <c r="H55" s="2283"/>
      <c r="I55" s="2284"/>
      <c r="J55" s="2495"/>
      <c r="K55" s="2535"/>
      <c r="L55" s="2536"/>
      <c r="M55" s="2537"/>
      <c r="N55" s="2493"/>
      <c r="O55" s="2538"/>
      <c r="P55" s="2495"/>
      <c r="Q55" s="2535"/>
      <c r="R55" s="2536"/>
      <c r="S55" s="2537"/>
      <c r="T55" s="2535"/>
      <c r="U55" s="2536"/>
      <c r="V55" s="2537"/>
      <c r="W55" s="2535"/>
      <c r="X55" s="2536"/>
      <c r="Y55" s="2537"/>
      <c r="Z55" s="2535"/>
      <c r="AA55" s="2536"/>
      <c r="AB55" s="2537"/>
      <c r="AC55" s="2539"/>
      <c r="AD55" s="2536"/>
      <c r="AE55" s="2537"/>
      <c r="AF55" s="2535"/>
      <c r="AG55" s="2536"/>
      <c r="AH55" s="2537"/>
      <c r="AI55" s="2535"/>
      <c r="AJ55" s="2536"/>
      <c r="AK55" s="2537"/>
      <c r="AL55" s="2535"/>
      <c r="AM55" s="2536"/>
      <c r="AN55" s="2537"/>
      <c r="AO55" s="2535"/>
      <c r="AP55" s="2536"/>
      <c r="AQ55" s="2537"/>
      <c r="AR55" s="2535"/>
      <c r="AS55" s="2536"/>
      <c r="AT55" s="2537"/>
      <c r="AU55" s="2535"/>
      <c r="AV55" s="2536"/>
      <c r="AW55" s="2537"/>
      <c r="AX55" s="2535"/>
      <c r="AY55" s="2536"/>
      <c r="AZ55" s="2537"/>
      <c r="BA55" s="2535"/>
      <c r="BB55" s="2536"/>
      <c r="BC55" s="2537"/>
      <c r="BD55" s="2539"/>
      <c r="BE55" s="2536"/>
      <c r="BF55" s="2537"/>
      <c r="BG55" s="2535"/>
      <c r="BH55" s="2536"/>
      <c r="BI55" s="2537"/>
      <c r="BJ55" s="2535"/>
      <c r="BK55" s="2536"/>
      <c r="BL55" s="2537"/>
      <c r="BM55" s="2535"/>
      <c r="BN55" s="2536"/>
      <c r="BO55" s="2537"/>
      <c r="BP55" s="2535"/>
      <c r="BQ55" s="2536"/>
      <c r="BR55" s="2537"/>
      <c r="BS55" s="2535"/>
      <c r="BT55" s="2536"/>
      <c r="BU55" s="2537"/>
      <c r="BV55" s="2535"/>
      <c r="BW55" s="2536"/>
      <c r="BX55" s="2537"/>
      <c r="BY55" s="2535"/>
      <c r="BZ55" s="2536"/>
      <c r="CA55" s="2537"/>
      <c r="CB55" s="2266"/>
      <c r="CC55" s="2266"/>
    </row>
    <row r="56" spans="1:81" ht="15.75" thickBot="1" x14ac:dyDescent="0.3">
      <c r="A56" s="2533"/>
      <c r="B56" s="2540" t="s">
        <v>455</v>
      </c>
      <c r="C56" s="2541">
        <v>252.55</v>
      </c>
      <c r="D56" s="2485"/>
      <c r="E56" s="2519" t="s">
        <v>156</v>
      </c>
      <c r="F56" s="2520"/>
      <c r="G56" s="2485">
        <v>70.948999999999998</v>
      </c>
      <c r="H56" s="2373" t="s">
        <v>88</v>
      </c>
      <c r="I56" s="2521">
        <v>947.33</v>
      </c>
      <c r="J56" s="2522"/>
      <c r="K56" s="2523"/>
      <c r="L56" s="2523" t="s">
        <v>456</v>
      </c>
      <c r="M56" s="2524">
        <v>13.21</v>
      </c>
      <c r="N56" s="2373" t="s">
        <v>158</v>
      </c>
      <c r="O56" s="2521">
        <v>-2.2000000000000002</v>
      </c>
      <c r="P56" s="2522" t="s">
        <v>89</v>
      </c>
      <c r="Q56" s="2523">
        <v>29.6</v>
      </c>
      <c r="R56" s="2523"/>
      <c r="S56" s="2542"/>
      <c r="T56" s="2523"/>
      <c r="U56" s="2523"/>
      <c r="V56" s="2542"/>
      <c r="W56" s="2523"/>
      <c r="X56" s="2523"/>
      <c r="Y56" s="2542"/>
      <c r="Z56" s="2523"/>
      <c r="AA56" s="2523"/>
      <c r="AB56" s="2542"/>
      <c r="AC56" s="2525"/>
      <c r="AD56" s="2523"/>
      <c r="AE56" s="2542"/>
      <c r="AF56" s="2523"/>
      <c r="AG56" s="2523"/>
      <c r="AH56" s="2542"/>
      <c r="AI56" s="2523"/>
      <c r="AJ56" s="2523"/>
      <c r="AK56" s="2542"/>
      <c r="AL56" s="2523"/>
      <c r="AM56" s="2523"/>
      <c r="AN56" s="2542"/>
      <c r="AO56" s="2523"/>
      <c r="AP56" s="2523"/>
      <c r="AQ56" s="2542"/>
      <c r="AR56" s="2523"/>
      <c r="AS56" s="2523"/>
      <c r="AT56" s="2542"/>
      <c r="AU56" s="2523"/>
      <c r="AV56" s="2523"/>
      <c r="AW56" s="2542"/>
      <c r="AX56" s="2523"/>
      <c r="AY56" s="2523"/>
      <c r="AZ56" s="2542"/>
      <c r="BA56" s="2523"/>
      <c r="BB56" s="2523"/>
      <c r="BC56" s="2542"/>
      <c r="BD56" s="2525"/>
      <c r="BE56" s="2523"/>
      <c r="BF56" s="2542"/>
      <c r="BG56" s="2523"/>
      <c r="BH56" s="2523"/>
      <c r="BI56" s="2542"/>
      <c r="BJ56" s="2523"/>
      <c r="BK56" s="2523"/>
      <c r="BL56" s="2542"/>
      <c r="BM56" s="2523"/>
      <c r="BN56" s="2523"/>
      <c r="BO56" s="2542"/>
      <c r="BP56" s="2523"/>
      <c r="BQ56" s="2523"/>
      <c r="BR56" s="2542"/>
      <c r="BS56" s="2523"/>
      <c r="BT56" s="2523"/>
      <c r="BU56" s="2542"/>
      <c r="BV56" s="2523"/>
      <c r="BW56" s="2523"/>
      <c r="BX56" s="2542"/>
      <c r="BY56" s="2523"/>
      <c r="BZ56" s="2523"/>
      <c r="CA56" s="2542"/>
      <c r="CB56" s="2266"/>
      <c r="CC56" s="2266"/>
    </row>
    <row r="57" spans="1:81" ht="15.75" thickBot="1" x14ac:dyDescent="0.3">
      <c r="A57" s="2543"/>
      <c r="B57" s="2158" t="s">
        <v>90</v>
      </c>
      <c r="C57" s="2159"/>
      <c r="D57" s="2159"/>
      <c r="E57" s="2159"/>
      <c r="F57" s="2159"/>
      <c r="G57" s="2235"/>
      <c r="H57" s="2544">
        <v>24.810268301966328</v>
      </c>
      <c r="I57" s="2545" t="s">
        <v>83</v>
      </c>
      <c r="J57" s="2546">
        <v>3.7343997079992168</v>
      </c>
      <c r="K57" s="2544">
        <v>24.610082002979272</v>
      </c>
      <c r="L57" s="2545" t="s">
        <v>83</v>
      </c>
      <c r="M57" s="2546">
        <v>3.1230001221936949</v>
      </c>
      <c r="N57" s="2544">
        <v>24.209367287539116</v>
      </c>
      <c r="O57" s="2545" t="s">
        <v>83</v>
      </c>
      <c r="P57" s="2546">
        <v>4.512946852114494</v>
      </c>
      <c r="Q57" s="2544">
        <v>27.112982106991279</v>
      </c>
      <c r="R57" s="2545" t="s">
        <v>83</v>
      </c>
      <c r="S57" s="2546">
        <v>3.7387460907536365</v>
      </c>
      <c r="T57" s="2544">
        <v>34.121501071394036</v>
      </c>
      <c r="U57" s="2545" t="s">
        <v>83</v>
      </c>
      <c r="V57" s="2546">
        <v>2.8104642344197028</v>
      </c>
      <c r="W57" s="2544">
        <v>36.927416848650118</v>
      </c>
      <c r="X57" s="2545" t="s">
        <v>83</v>
      </c>
      <c r="Y57" s="2546">
        <v>4.8938071225969342</v>
      </c>
      <c r="Z57" s="2544">
        <v>38.132444589604596</v>
      </c>
      <c r="AA57" s="2545" t="s">
        <v>83</v>
      </c>
      <c r="AB57" s="2546">
        <v>4.169634829959131</v>
      </c>
      <c r="AC57" s="2544">
        <v>34.927641759240515</v>
      </c>
      <c r="AD57" s="2545" t="s">
        <v>83</v>
      </c>
      <c r="AE57" s="2546">
        <v>2.7598651546803254</v>
      </c>
      <c r="AF57" s="2544">
        <v>57.268151857333415</v>
      </c>
      <c r="AG57" s="2545" t="s">
        <v>83</v>
      </c>
      <c r="AH57" s="2546">
        <v>3.7651162695053633</v>
      </c>
      <c r="AI57" s="2544">
        <v>56.567782873980264</v>
      </c>
      <c r="AJ57" s="2545" t="s">
        <v>83</v>
      </c>
      <c r="AK57" s="2546">
        <v>3.1949895748708159</v>
      </c>
      <c r="AL57" s="2544">
        <v>56.366054024269701</v>
      </c>
      <c r="AM57" s="2545" t="s">
        <v>83</v>
      </c>
      <c r="AN57" s="2546">
        <v>3.1748843417668491</v>
      </c>
      <c r="AO57" s="2544">
        <v>55.764183465677057</v>
      </c>
      <c r="AP57" s="2545" t="s">
        <v>83</v>
      </c>
      <c r="AQ57" s="2546">
        <v>3.1156266759189699</v>
      </c>
      <c r="AR57" s="2544">
        <v>56.265200244995221</v>
      </c>
      <c r="AS57" s="2545" t="s">
        <v>83</v>
      </c>
      <c r="AT57" s="2546">
        <v>3.1648897441344475</v>
      </c>
      <c r="AU57" s="2544">
        <v>58.971206297408827</v>
      </c>
      <c r="AV57" s="2545" t="s">
        <v>83</v>
      </c>
      <c r="AW57" s="2546">
        <v>3.4382011417787042</v>
      </c>
      <c r="AX57" s="2544">
        <v>58.770699847154226</v>
      </c>
      <c r="AY57" s="2545" t="s">
        <v>83</v>
      </c>
      <c r="AZ57" s="2546">
        <v>3.4176389122818565</v>
      </c>
      <c r="BA57" s="2544">
        <v>58.9698236655721</v>
      </c>
      <c r="BB57" s="2545" t="s">
        <v>83</v>
      </c>
      <c r="BC57" s="2546">
        <v>3.4382492458835348</v>
      </c>
      <c r="BD57" s="2544">
        <v>58.369752937137214</v>
      </c>
      <c r="BE57" s="2545" t="s">
        <v>83</v>
      </c>
      <c r="BF57" s="2546">
        <v>3.5763337308562337</v>
      </c>
      <c r="BG57" s="2544">
        <v>58.268649479100901</v>
      </c>
      <c r="BH57" s="2545" t="s">
        <v>83</v>
      </c>
      <c r="BI57" s="2546">
        <v>3.3659744049326719</v>
      </c>
      <c r="BJ57" s="2544">
        <v>59.269313999075244</v>
      </c>
      <c r="BK57" s="2545" t="s">
        <v>83</v>
      </c>
      <c r="BL57" s="2546">
        <v>3.4690348584666992</v>
      </c>
      <c r="BM57" s="2544">
        <v>58.569694105921748</v>
      </c>
      <c r="BN57" s="2545" t="s">
        <v>83</v>
      </c>
      <c r="BO57" s="2546">
        <v>3.3969452851068174</v>
      </c>
      <c r="BP57" s="2544">
        <v>56.062432019145668</v>
      </c>
      <c r="BQ57" s="2545" t="s">
        <v>83</v>
      </c>
      <c r="BR57" s="2546">
        <v>3.1451686721069745</v>
      </c>
      <c r="BS57" s="2544">
        <v>51.154331193477176</v>
      </c>
      <c r="BT57" s="2545" t="s">
        <v>83</v>
      </c>
      <c r="BU57" s="2546">
        <v>0.88651555078313082</v>
      </c>
      <c r="BV57" s="2544">
        <v>46.144938751839128</v>
      </c>
      <c r="BW57" s="2545" t="s">
        <v>83</v>
      </c>
      <c r="BX57" s="2546">
        <v>-1.4317712630413482</v>
      </c>
      <c r="BY57" s="2544">
        <v>42.236427794677027</v>
      </c>
      <c r="BZ57" s="2545" t="s">
        <v>83</v>
      </c>
      <c r="CA57" s="2546">
        <v>-1.5361024392358256</v>
      </c>
      <c r="CB57" s="2266"/>
      <c r="CC57" s="2266"/>
    </row>
    <row r="58" spans="1:81" x14ac:dyDescent="0.25">
      <c r="A58" s="2274" t="s">
        <v>92</v>
      </c>
      <c r="B58" s="2547"/>
      <c r="C58" s="2548"/>
      <c r="D58" s="2427"/>
      <c r="E58" s="2284"/>
      <c r="F58" s="2277"/>
      <c r="G58" s="2293"/>
      <c r="H58" s="2549"/>
      <c r="I58" s="2550"/>
      <c r="J58" s="2551"/>
      <c r="K58" s="2552"/>
      <c r="L58" s="2553"/>
      <c r="M58" s="2551"/>
      <c r="N58" s="2552"/>
      <c r="O58" s="2553"/>
      <c r="P58" s="2551"/>
      <c r="Q58" s="2552"/>
      <c r="R58" s="2553"/>
      <c r="S58" s="2551"/>
      <c r="T58" s="2552"/>
      <c r="U58" s="2553"/>
      <c r="V58" s="2551"/>
      <c r="W58" s="2552"/>
      <c r="X58" s="2553"/>
      <c r="Y58" s="2551"/>
      <c r="Z58" s="2552"/>
      <c r="AA58" s="2553"/>
      <c r="AB58" s="2551"/>
      <c r="AC58" s="2549"/>
      <c r="AD58" s="2553"/>
      <c r="AE58" s="2551"/>
      <c r="AF58" s="2552"/>
      <c r="AG58" s="2553"/>
      <c r="AH58" s="2551"/>
      <c r="AI58" s="2552"/>
      <c r="AJ58" s="2553"/>
      <c r="AK58" s="2551"/>
      <c r="AL58" s="2552"/>
      <c r="AM58" s="2553"/>
      <c r="AN58" s="2551"/>
      <c r="AO58" s="2552"/>
      <c r="AP58" s="2553"/>
      <c r="AQ58" s="2551"/>
      <c r="AR58" s="2552"/>
      <c r="AS58" s="2553"/>
      <c r="AT58" s="2551"/>
      <c r="AU58" s="2552"/>
      <c r="AV58" s="2553"/>
      <c r="AW58" s="2551"/>
      <c r="AX58" s="2552"/>
      <c r="AY58" s="2553"/>
      <c r="AZ58" s="2551"/>
      <c r="BA58" s="2552"/>
      <c r="BB58" s="2553"/>
      <c r="BC58" s="2551"/>
      <c r="BD58" s="2549"/>
      <c r="BE58" s="2553"/>
      <c r="BF58" s="2551"/>
      <c r="BG58" s="2552"/>
      <c r="BH58" s="2553"/>
      <c r="BI58" s="2551"/>
      <c r="BJ58" s="2552"/>
      <c r="BK58" s="2553"/>
      <c r="BL58" s="2551"/>
      <c r="BM58" s="2552"/>
      <c r="BN58" s="2553"/>
      <c r="BO58" s="2551"/>
      <c r="BP58" s="2552"/>
      <c r="BQ58" s="2553"/>
      <c r="BR58" s="2551"/>
      <c r="BS58" s="2552"/>
      <c r="BT58" s="2553"/>
      <c r="BU58" s="2551"/>
      <c r="BV58" s="2552"/>
      <c r="BW58" s="2553"/>
      <c r="BX58" s="2551"/>
      <c r="BY58" s="2552"/>
      <c r="BZ58" s="2553"/>
      <c r="CA58" s="2551"/>
      <c r="CB58" s="2266"/>
      <c r="CC58" s="2266"/>
    </row>
    <row r="59" spans="1:81" ht="15.75" thickBot="1" x14ac:dyDescent="0.3">
      <c r="A59" s="2554" t="s">
        <v>93</v>
      </c>
      <c r="B59" s="2383"/>
      <c r="C59" s="2555"/>
      <c r="D59" s="2383"/>
      <c r="E59" s="2278"/>
      <c r="F59" s="2383" t="s">
        <v>94</v>
      </c>
      <c r="G59" s="2352"/>
      <c r="H59" s="2556">
        <v>49.587228017610926</v>
      </c>
      <c r="I59" s="2557" t="s">
        <v>83</v>
      </c>
      <c r="J59" s="2558">
        <v>7.5099880808866235</v>
      </c>
      <c r="K59" s="2556">
        <v>49.117387220097612</v>
      </c>
      <c r="L59" s="2557" t="s">
        <v>83</v>
      </c>
      <c r="M59" s="2558">
        <v>7.6911849197624953</v>
      </c>
      <c r="N59" s="2556">
        <v>48.342160106225741</v>
      </c>
      <c r="O59" s="2557" t="s">
        <v>83</v>
      </c>
      <c r="P59" s="2558">
        <v>9.1661932057751407</v>
      </c>
      <c r="Q59" s="2556">
        <v>54.145419350555287</v>
      </c>
      <c r="R59" s="2557" t="s">
        <v>83</v>
      </c>
      <c r="S59" s="2558">
        <v>8.1177435523103867</v>
      </c>
      <c r="T59" s="2556">
        <v>68.244680253447683</v>
      </c>
      <c r="U59" s="2557" t="s">
        <v>83</v>
      </c>
      <c r="V59" s="2558">
        <v>4.1540715869684082</v>
      </c>
      <c r="W59" s="2556">
        <v>73.819555669446402</v>
      </c>
      <c r="X59" s="2557" t="s">
        <v>83</v>
      </c>
      <c r="Y59" s="2558">
        <v>8.7129411175589588</v>
      </c>
      <c r="Z59" s="2556">
        <v>76.161083288314146</v>
      </c>
      <c r="AA59" s="2557" t="s">
        <v>83</v>
      </c>
      <c r="AB59" s="2558">
        <v>9.2675525997594033</v>
      </c>
      <c r="AC59" s="2556">
        <v>73.556672914839908</v>
      </c>
      <c r="AD59" s="2557" t="s">
        <v>83</v>
      </c>
      <c r="AE59" s="2558">
        <v>6.9928172032019127</v>
      </c>
      <c r="AF59" s="2556">
        <v>55.433535260295649</v>
      </c>
      <c r="AG59" s="2557" t="s">
        <v>83</v>
      </c>
      <c r="AH59" s="2558">
        <v>15.821691381607378</v>
      </c>
      <c r="AI59" s="2556">
        <v>55.566497149684821</v>
      </c>
      <c r="AJ59" s="2557" t="s">
        <v>83</v>
      </c>
      <c r="AK59" s="2558">
        <v>14.943658733502177</v>
      </c>
      <c r="AL59" s="2556">
        <v>55.765072887256721</v>
      </c>
      <c r="AM59" s="2557" t="s">
        <v>83</v>
      </c>
      <c r="AN59" s="2558">
        <v>14.922942652023774</v>
      </c>
      <c r="AO59" s="2556">
        <v>55.329089220269893</v>
      </c>
      <c r="AP59" s="2557" t="s">
        <v>83</v>
      </c>
      <c r="AQ59" s="2558">
        <v>14.761412828646284</v>
      </c>
      <c r="AR59" s="2556">
        <v>55.760806591041579</v>
      </c>
      <c r="AS59" s="2557" t="s">
        <v>83</v>
      </c>
      <c r="AT59" s="2558">
        <v>14.810871419540341</v>
      </c>
      <c r="AU59" s="2556">
        <v>58.273111669707596</v>
      </c>
      <c r="AV59" s="2557" t="s">
        <v>83</v>
      </c>
      <c r="AW59" s="2558">
        <v>14.778556819246871</v>
      </c>
      <c r="AX59" s="2556">
        <v>57.931020114578281</v>
      </c>
      <c r="AY59" s="2557" t="s">
        <v>83</v>
      </c>
      <c r="AZ59" s="2558">
        <v>14.859853606290887</v>
      </c>
      <c r="BA59" s="2556">
        <v>58.16746122560194</v>
      </c>
      <c r="BB59" s="2557" t="s">
        <v>83</v>
      </c>
      <c r="BC59" s="2558">
        <v>14.880632742697554</v>
      </c>
      <c r="BD59" s="2556">
        <v>56.968279839403138</v>
      </c>
      <c r="BE59" s="2557" t="s">
        <v>83</v>
      </c>
      <c r="BF59" s="2558">
        <v>15.223772396704787</v>
      </c>
      <c r="BG59" s="2556">
        <v>56.931583840089473</v>
      </c>
      <c r="BH59" s="2557" t="s">
        <v>83</v>
      </c>
      <c r="BI59" s="2558">
        <v>15.11511728974696</v>
      </c>
      <c r="BJ59" s="2556">
        <v>57.364421116934743</v>
      </c>
      <c r="BK59" s="2557" t="s">
        <v>83</v>
      </c>
      <c r="BL59" s="2558">
        <v>15.526052901818835</v>
      </c>
      <c r="BM59" s="2556">
        <v>56.564501834403664</v>
      </c>
      <c r="BN59" s="2557" t="s">
        <v>83</v>
      </c>
      <c r="BO59" s="2558">
        <v>15.556501539369332</v>
      </c>
      <c r="BP59" s="2556">
        <v>53.909000236028604</v>
      </c>
      <c r="BQ59" s="2557" t="s">
        <v>83</v>
      </c>
      <c r="BR59" s="2558">
        <v>15.509390183606195</v>
      </c>
      <c r="BS59" s="2556">
        <v>49.350426004994731</v>
      </c>
      <c r="BT59" s="2557" t="s">
        <v>83</v>
      </c>
      <c r="BU59" s="2558">
        <v>13.249818547953833</v>
      </c>
      <c r="BV59" s="2556">
        <v>44.455537773960458</v>
      </c>
      <c r="BW59" s="2557" t="s">
        <v>83</v>
      </c>
      <c r="BX59" s="2558">
        <v>11.0334714514241</v>
      </c>
      <c r="BY59" s="2556">
        <v>40.462874002548816</v>
      </c>
      <c r="BZ59" s="2557" t="s">
        <v>83</v>
      </c>
      <c r="CA59" s="2558">
        <v>10.929312036911414</v>
      </c>
      <c r="CB59" s="2266"/>
      <c r="CC59" s="2266"/>
    </row>
    <row r="60" spans="1:81" x14ac:dyDescent="0.25">
      <c r="A60" s="2559"/>
      <c r="B60" s="2559"/>
      <c r="C60" s="2559"/>
      <c r="D60" s="2559"/>
      <c r="E60" s="2559" t="s">
        <v>95</v>
      </c>
      <c r="F60" s="2559"/>
      <c r="G60" s="2559"/>
      <c r="H60" s="2559"/>
      <c r="I60" s="2560">
        <v>0.15145004835155229</v>
      </c>
      <c r="J60" s="2559"/>
      <c r="K60" s="2559"/>
      <c r="L60" s="2560">
        <v>0.15658782673634264</v>
      </c>
      <c r="M60" s="2559"/>
      <c r="N60" s="2559"/>
      <c r="O60" s="2560">
        <v>0.18961074940866521</v>
      </c>
      <c r="P60" s="2559"/>
      <c r="Q60" s="2559"/>
      <c r="R60" s="2560">
        <v>0.14992484405289097</v>
      </c>
      <c r="S60" s="2559"/>
      <c r="T60" s="2559"/>
      <c r="U60" s="2560">
        <v>6.0870262290642747E-2</v>
      </c>
      <c r="V60" s="2559"/>
      <c r="W60" s="2559"/>
      <c r="X60" s="2560">
        <v>0.11803025686817034</v>
      </c>
      <c r="Y60" s="2559"/>
      <c r="Z60" s="2559"/>
      <c r="AA60" s="2560">
        <v>0.12168357118393798</v>
      </c>
      <c r="AB60" s="2559"/>
      <c r="AC60" s="2559"/>
      <c r="AD60" s="2560">
        <v>9.5067067692115884E-2</v>
      </c>
      <c r="AE60" s="2559"/>
      <c r="AF60" s="2559"/>
      <c r="AG60" s="2560">
        <v>0.28541732558305166</v>
      </c>
      <c r="AH60" s="2559"/>
      <c r="AI60" s="2559"/>
      <c r="AJ60" s="2560">
        <v>0.26893289122125164</v>
      </c>
      <c r="AK60" s="2559"/>
      <c r="AL60" s="2559"/>
      <c r="AM60" s="2560">
        <v>0.26760375050875124</v>
      </c>
      <c r="AN60" s="2559"/>
      <c r="AO60" s="2559"/>
      <c r="AP60" s="2560">
        <v>0.26679298424522807</v>
      </c>
      <c r="AQ60" s="2559"/>
      <c r="AR60" s="2559"/>
      <c r="AS60" s="2560">
        <v>0.26561436831725865</v>
      </c>
      <c r="AT60" s="2559"/>
      <c r="AU60" s="2559"/>
      <c r="AV60" s="2560">
        <v>0.25360850649287159</v>
      </c>
      <c r="AW60" s="2559"/>
      <c r="AX60" s="2559"/>
      <c r="AY60" s="2560">
        <v>0.25650944134766618</v>
      </c>
      <c r="AZ60" s="2559"/>
      <c r="BA60" s="2559"/>
      <c r="BB60" s="2560">
        <v>0.25582400244327602</v>
      </c>
      <c r="BC60" s="2559"/>
      <c r="BD60" s="2559"/>
      <c r="BE60" s="2560">
        <v>0.26723243951935144</v>
      </c>
      <c r="BF60" s="2559"/>
      <c r="BG60" s="2559"/>
      <c r="BH60" s="2560">
        <v>0.26549616698180384</v>
      </c>
      <c r="BI60" s="2559"/>
      <c r="BJ60" s="2559"/>
      <c r="BK60" s="2560">
        <v>0.27065649054785523</v>
      </c>
      <c r="BL60" s="2559"/>
      <c r="BM60" s="2559"/>
      <c r="BN60" s="2560">
        <v>0.27502233794813613</v>
      </c>
      <c r="BO60" s="2559"/>
      <c r="BP60" s="2559"/>
      <c r="BQ60" s="2560">
        <v>0.28769574868207104</v>
      </c>
      <c r="BR60" s="2559"/>
      <c r="BS60" s="2559"/>
      <c r="BT60" s="2560">
        <v>0.26848438039041095</v>
      </c>
      <c r="BU60" s="2559"/>
      <c r="BV60" s="2559"/>
      <c r="BW60" s="2560">
        <v>0.24819115916503173</v>
      </c>
      <c r="BX60" s="2559"/>
      <c r="BY60" s="2559"/>
      <c r="BZ60" s="2560">
        <v>0.27010716135050022</v>
      </c>
      <c r="CA60" s="2559"/>
      <c r="CB60" s="2559"/>
      <c r="CC60" s="2561"/>
    </row>
    <row r="61" spans="1:81" x14ac:dyDescent="0.25">
      <c r="A61" s="2239"/>
      <c r="B61" s="2238" t="s">
        <v>457</v>
      </c>
      <c r="C61" s="2238"/>
      <c r="D61" s="2238"/>
      <c r="E61" s="2238"/>
      <c r="F61" s="2238"/>
      <c r="G61" s="2239"/>
      <c r="H61" s="2239"/>
      <c r="I61" s="2239"/>
      <c r="J61" s="2239"/>
      <c r="K61" s="2239"/>
      <c r="L61" s="2239"/>
      <c r="M61" s="2239"/>
      <c r="N61" s="2239"/>
      <c r="O61" s="2239"/>
      <c r="P61" s="2239"/>
      <c r="Q61" s="2239"/>
      <c r="R61" s="2239"/>
      <c r="S61" s="2239"/>
      <c r="T61" s="2266"/>
      <c r="U61" s="2562"/>
      <c r="V61" s="2239"/>
      <c r="W61" s="2239"/>
      <c r="X61" s="2239"/>
      <c r="Y61" s="2239"/>
      <c r="Z61" s="2239"/>
      <c r="AA61" s="2239"/>
      <c r="AB61" s="2239"/>
      <c r="AC61" s="2239"/>
      <c r="AD61" s="2239"/>
      <c r="AE61" s="2239"/>
      <c r="AF61" s="2239"/>
      <c r="AG61" s="2239"/>
      <c r="AH61" s="2239"/>
      <c r="AI61" s="2239"/>
      <c r="AJ61" s="2239"/>
      <c r="AK61" s="2239"/>
      <c r="AL61" s="2239"/>
      <c r="AM61" s="2239"/>
      <c r="AN61" s="2239"/>
      <c r="AO61" s="2239"/>
      <c r="AP61" s="2239"/>
      <c r="AQ61" s="2239"/>
      <c r="AR61" s="2239"/>
      <c r="AS61" s="2239"/>
      <c r="AT61" s="2239"/>
      <c r="AU61" s="2239"/>
      <c r="AV61" s="2239"/>
      <c r="AW61" s="2239"/>
      <c r="AX61" s="2239"/>
      <c r="AY61" s="2239"/>
      <c r="AZ61" s="2239"/>
      <c r="BA61" s="2239"/>
      <c r="BB61" s="2239"/>
      <c r="BC61" s="2239"/>
      <c r="BD61" s="2239"/>
      <c r="BE61" s="2239"/>
      <c r="BF61" s="2239"/>
      <c r="BG61" s="2239"/>
      <c r="BH61" s="2239"/>
      <c r="BI61" s="2239"/>
      <c r="BJ61" s="2239"/>
      <c r="BK61" s="2239"/>
      <c r="BL61" s="2239"/>
      <c r="BM61" s="2239"/>
      <c r="BN61" s="2239"/>
      <c r="BO61" s="2239"/>
      <c r="BP61" s="2239"/>
      <c r="BQ61" s="2239"/>
      <c r="BR61" s="2239"/>
      <c r="BS61" s="2239"/>
      <c r="BT61" s="2239"/>
      <c r="BU61" s="2239"/>
      <c r="BV61" s="2239"/>
      <c r="BW61" s="2239"/>
      <c r="BX61" s="2239"/>
      <c r="BY61" s="2239"/>
      <c r="BZ61" s="2239"/>
      <c r="CA61" s="2239"/>
      <c r="CB61" s="2239"/>
      <c r="CC61" s="2239"/>
    </row>
  </sheetData>
  <mergeCells count="6">
    <mergeCell ref="B61:F61"/>
    <mergeCell ref="K3:L3"/>
    <mergeCell ref="BZ3:CA3"/>
    <mergeCell ref="E28:F28"/>
    <mergeCell ref="B52:G52"/>
    <mergeCell ref="B57:G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37"/>
  <sheetViews>
    <sheetView view="pageBreakPreview" topLeftCell="A11" zoomScale="85" zoomScaleNormal="100" zoomScaleSheetLayoutView="85" workbookViewId="0">
      <selection activeCell="H134" sqref="H134"/>
    </sheetView>
  </sheetViews>
  <sheetFormatPr defaultRowHeight="15" x14ac:dyDescent="0.25"/>
  <cols>
    <col min="1" max="2" width="13.28515625" customWidth="1"/>
    <col min="3" max="4" width="12.140625" customWidth="1"/>
    <col min="5" max="5" width="5.140625" customWidth="1"/>
    <col min="6" max="6" width="8.140625" customWidth="1"/>
    <col min="7" max="7" width="8.5703125" customWidth="1"/>
    <col min="8" max="79" width="8" customWidth="1"/>
    <col min="80" max="80" width="12" bestFit="1" customWidth="1"/>
    <col min="257" max="258" width="13.28515625" customWidth="1"/>
    <col min="259" max="260" width="12.140625" customWidth="1"/>
    <col min="261" max="261" width="5.140625" customWidth="1"/>
    <col min="262" max="262" width="8.140625" customWidth="1"/>
    <col min="263" max="263" width="8.5703125" customWidth="1"/>
    <col min="264" max="335" width="8" customWidth="1"/>
    <col min="336" max="336" width="12" bestFit="1" customWidth="1"/>
    <col min="513" max="514" width="13.28515625" customWidth="1"/>
    <col min="515" max="516" width="12.140625" customWidth="1"/>
    <col min="517" max="517" width="5.140625" customWidth="1"/>
    <col min="518" max="518" width="8.140625" customWidth="1"/>
    <col min="519" max="519" width="8.5703125" customWidth="1"/>
    <col min="520" max="591" width="8" customWidth="1"/>
    <col min="592" max="592" width="12" bestFit="1" customWidth="1"/>
    <col min="769" max="770" width="13.28515625" customWidth="1"/>
    <col min="771" max="772" width="12.140625" customWidth="1"/>
    <col min="773" max="773" width="5.140625" customWidth="1"/>
    <col min="774" max="774" width="8.140625" customWidth="1"/>
    <col min="775" max="775" width="8.5703125" customWidth="1"/>
    <col min="776" max="847" width="8" customWidth="1"/>
    <col min="848" max="848" width="12" bestFit="1" customWidth="1"/>
    <col min="1025" max="1026" width="13.28515625" customWidth="1"/>
    <col min="1027" max="1028" width="12.140625" customWidth="1"/>
    <col min="1029" max="1029" width="5.140625" customWidth="1"/>
    <col min="1030" max="1030" width="8.140625" customWidth="1"/>
    <col min="1031" max="1031" width="8.5703125" customWidth="1"/>
    <col min="1032" max="1103" width="8" customWidth="1"/>
    <col min="1104" max="1104" width="12" bestFit="1" customWidth="1"/>
    <col min="1281" max="1282" width="13.28515625" customWidth="1"/>
    <col min="1283" max="1284" width="12.140625" customWidth="1"/>
    <col min="1285" max="1285" width="5.140625" customWidth="1"/>
    <col min="1286" max="1286" width="8.140625" customWidth="1"/>
    <col min="1287" max="1287" width="8.5703125" customWidth="1"/>
    <col min="1288" max="1359" width="8" customWidth="1"/>
    <col min="1360" max="1360" width="12" bestFit="1" customWidth="1"/>
    <col min="1537" max="1538" width="13.28515625" customWidth="1"/>
    <col min="1539" max="1540" width="12.140625" customWidth="1"/>
    <col min="1541" max="1541" width="5.140625" customWidth="1"/>
    <col min="1542" max="1542" width="8.140625" customWidth="1"/>
    <col min="1543" max="1543" width="8.5703125" customWidth="1"/>
    <col min="1544" max="1615" width="8" customWidth="1"/>
    <col min="1616" max="1616" width="12" bestFit="1" customWidth="1"/>
    <col min="1793" max="1794" width="13.28515625" customWidth="1"/>
    <col min="1795" max="1796" width="12.140625" customWidth="1"/>
    <col min="1797" max="1797" width="5.140625" customWidth="1"/>
    <col min="1798" max="1798" width="8.140625" customWidth="1"/>
    <col min="1799" max="1799" width="8.5703125" customWidth="1"/>
    <col min="1800" max="1871" width="8" customWidth="1"/>
    <col min="1872" max="1872" width="12" bestFit="1" customWidth="1"/>
    <col min="2049" max="2050" width="13.28515625" customWidth="1"/>
    <col min="2051" max="2052" width="12.140625" customWidth="1"/>
    <col min="2053" max="2053" width="5.140625" customWidth="1"/>
    <col min="2054" max="2054" width="8.140625" customWidth="1"/>
    <col min="2055" max="2055" width="8.5703125" customWidth="1"/>
    <col min="2056" max="2127" width="8" customWidth="1"/>
    <col min="2128" max="2128" width="12" bestFit="1" customWidth="1"/>
    <col min="2305" max="2306" width="13.28515625" customWidth="1"/>
    <col min="2307" max="2308" width="12.140625" customWidth="1"/>
    <col min="2309" max="2309" width="5.140625" customWidth="1"/>
    <col min="2310" max="2310" width="8.140625" customWidth="1"/>
    <col min="2311" max="2311" width="8.5703125" customWidth="1"/>
    <col min="2312" max="2383" width="8" customWidth="1"/>
    <col min="2384" max="2384" width="12" bestFit="1" customWidth="1"/>
    <col min="2561" max="2562" width="13.28515625" customWidth="1"/>
    <col min="2563" max="2564" width="12.140625" customWidth="1"/>
    <col min="2565" max="2565" width="5.140625" customWidth="1"/>
    <col min="2566" max="2566" width="8.140625" customWidth="1"/>
    <col min="2567" max="2567" width="8.5703125" customWidth="1"/>
    <col min="2568" max="2639" width="8" customWidth="1"/>
    <col min="2640" max="2640" width="12" bestFit="1" customWidth="1"/>
    <col min="2817" max="2818" width="13.28515625" customWidth="1"/>
    <col min="2819" max="2820" width="12.140625" customWidth="1"/>
    <col min="2821" max="2821" width="5.140625" customWidth="1"/>
    <col min="2822" max="2822" width="8.140625" customWidth="1"/>
    <col min="2823" max="2823" width="8.5703125" customWidth="1"/>
    <col min="2824" max="2895" width="8" customWidth="1"/>
    <col min="2896" max="2896" width="12" bestFit="1" customWidth="1"/>
    <col min="3073" max="3074" width="13.28515625" customWidth="1"/>
    <col min="3075" max="3076" width="12.140625" customWidth="1"/>
    <col min="3077" max="3077" width="5.140625" customWidth="1"/>
    <col min="3078" max="3078" width="8.140625" customWidth="1"/>
    <col min="3079" max="3079" width="8.5703125" customWidth="1"/>
    <col min="3080" max="3151" width="8" customWidth="1"/>
    <col min="3152" max="3152" width="12" bestFit="1" customWidth="1"/>
    <col min="3329" max="3330" width="13.28515625" customWidth="1"/>
    <col min="3331" max="3332" width="12.140625" customWidth="1"/>
    <col min="3333" max="3333" width="5.140625" customWidth="1"/>
    <col min="3334" max="3334" width="8.140625" customWidth="1"/>
    <col min="3335" max="3335" width="8.5703125" customWidth="1"/>
    <col min="3336" max="3407" width="8" customWidth="1"/>
    <col min="3408" max="3408" width="12" bestFit="1" customWidth="1"/>
    <col min="3585" max="3586" width="13.28515625" customWidth="1"/>
    <col min="3587" max="3588" width="12.140625" customWidth="1"/>
    <col min="3589" max="3589" width="5.140625" customWidth="1"/>
    <col min="3590" max="3590" width="8.140625" customWidth="1"/>
    <col min="3591" max="3591" width="8.5703125" customWidth="1"/>
    <col min="3592" max="3663" width="8" customWidth="1"/>
    <col min="3664" max="3664" width="12" bestFit="1" customWidth="1"/>
    <col min="3841" max="3842" width="13.28515625" customWidth="1"/>
    <col min="3843" max="3844" width="12.140625" customWidth="1"/>
    <col min="3845" max="3845" width="5.140625" customWidth="1"/>
    <col min="3846" max="3846" width="8.140625" customWidth="1"/>
    <col min="3847" max="3847" width="8.5703125" customWidth="1"/>
    <col min="3848" max="3919" width="8" customWidth="1"/>
    <col min="3920" max="3920" width="12" bestFit="1" customWidth="1"/>
    <col min="4097" max="4098" width="13.28515625" customWidth="1"/>
    <col min="4099" max="4100" width="12.140625" customWidth="1"/>
    <col min="4101" max="4101" width="5.140625" customWidth="1"/>
    <col min="4102" max="4102" width="8.140625" customWidth="1"/>
    <col min="4103" max="4103" width="8.5703125" customWidth="1"/>
    <col min="4104" max="4175" width="8" customWidth="1"/>
    <col min="4176" max="4176" width="12" bestFit="1" customWidth="1"/>
    <col min="4353" max="4354" width="13.28515625" customWidth="1"/>
    <col min="4355" max="4356" width="12.140625" customWidth="1"/>
    <col min="4357" max="4357" width="5.140625" customWidth="1"/>
    <col min="4358" max="4358" width="8.140625" customWidth="1"/>
    <col min="4359" max="4359" width="8.5703125" customWidth="1"/>
    <col min="4360" max="4431" width="8" customWidth="1"/>
    <col min="4432" max="4432" width="12" bestFit="1" customWidth="1"/>
    <col min="4609" max="4610" width="13.28515625" customWidth="1"/>
    <col min="4611" max="4612" width="12.140625" customWidth="1"/>
    <col min="4613" max="4613" width="5.140625" customWidth="1"/>
    <col min="4614" max="4614" width="8.140625" customWidth="1"/>
    <col min="4615" max="4615" width="8.5703125" customWidth="1"/>
    <col min="4616" max="4687" width="8" customWidth="1"/>
    <col min="4688" max="4688" width="12" bestFit="1" customWidth="1"/>
    <col min="4865" max="4866" width="13.28515625" customWidth="1"/>
    <col min="4867" max="4868" width="12.140625" customWidth="1"/>
    <col min="4869" max="4869" width="5.140625" customWidth="1"/>
    <col min="4870" max="4870" width="8.140625" customWidth="1"/>
    <col min="4871" max="4871" width="8.5703125" customWidth="1"/>
    <col min="4872" max="4943" width="8" customWidth="1"/>
    <col min="4944" max="4944" width="12" bestFit="1" customWidth="1"/>
    <col min="5121" max="5122" width="13.28515625" customWidth="1"/>
    <col min="5123" max="5124" width="12.140625" customWidth="1"/>
    <col min="5125" max="5125" width="5.140625" customWidth="1"/>
    <col min="5126" max="5126" width="8.140625" customWidth="1"/>
    <col min="5127" max="5127" width="8.5703125" customWidth="1"/>
    <col min="5128" max="5199" width="8" customWidth="1"/>
    <col min="5200" max="5200" width="12" bestFit="1" customWidth="1"/>
    <col min="5377" max="5378" width="13.28515625" customWidth="1"/>
    <col min="5379" max="5380" width="12.140625" customWidth="1"/>
    <col min="5381" max="5381" width="5.140625" customWidth="1"/>
    <col min="5382" max="5382" width="8.140625" customWidth="1"/>
    <col min="5383" max="5383" width="8.5703125" customWidth="1"/>
    <col min="5384" max="5455" width="8" customWidth="1"/>
    <col min="5456" max="5456" width="12" bestFit="1" customWidth="1"/>
    <col min="5633" max="5634" width="13.28515625" customWidth="1"/>
    <col min="5635" max="5636" width="12.140625" customWidth="1"/>
    <col min="5637" max="5637" width="5.140625" customWidth="1"/>
    <col min="5638" max="5638" width="8.140625" customWidth="1"/>
    <col min="5639" max="5639" width="8.5703125" customWidth="1"/>
    <col min="5640" max="5711" width="8" customWidth="1"/>
    <col min="5712" max="5712" width="12" bestFit="1" customWidth="1"/>
    <col min="5889" max="5890" width="13.28515625" customWidth="1"/>
    <col min="5891" max="5892" width="12.140625" customWidth="1"/>
    <col min="5893" max="5893" width="5.140625" customWidth="1"/>
    <col min="5894" max="5894" width="8.140625" customWidth="1"/>
    <col min="5895" max="5895" width="8.5703125" customWidth="1"/>
    <col min="5896" max="5967" width="8" customWidth="1"/>
    <col min="5968" max="5968" width="12" bestFit="1" customWidth="1"/>
    <col min="6145" max="6146" width="13.28515625" customWidth="1"/>
    <col min="6147" max="6148" width="12.140625" customWidth="1"/>
    <col min="6149" max="6149" width="5.140625" customWidth="1"/>
    <col min="6150" max="6150" width="8.140625" customWidth="1"/>
    <col min="6151" max="6151" width="8.5703125" customWidth="1"/>
    <col min="6152" max="6223" width="8" customWidth="1"/>
    <col min="6224" max="6224" width="12" bestFit="1" customWidth="1"/>
    <col min="6401" max="6402" width="13.28515625" customWidth="1"/>
    <col min="6403" max="6404" width="12.140625" customWidth="1"/>
    <col min="6405" max="6405" width="5.140625" customWidth="1"/>
    <col min="6406" max="6406" width="8.140625" customWidth="1"/>
    <col min="6407" max="6407" width="8.5703125" customWidth="1"/>
    <col min="6408" max="6479" width="8" customWidth="1"/>
    <col min="6480" max="6480" width="12" bestFit="1" customWidth="1"/>
    <col min="6657" max="6658" width="13.28515625" customWidth="1"/>
    <col min="6659" max="6660" width="12.140625" customWidth="1"/>
    <col min="6661" max="6661" width="5.140625" customWidth="1"/>
    <col min="6662" max="6662" width="8.140625" customWidth="1"/>
    <col min="6663" max="6663" width="8.5703125" customWidth="1"/>
    <col min="6664" max="6735" width="8" customWidth="1"/>
    <col min="6736" max="6736" width="12" bestFit="1" customWidth="1"/>
    <col min="6913" max="6914" width="13.28515625" customWidth="1"/>
    <col min="6915" max="6916" width="12.140625" customWidth="1"/>
    <col min="6917" max="6917" width="5.140625" customWidth="1"/>
    <col min="6918" max="6918" width="8.140625" customWidth="1"/>
    <col min="6919" max="6919" width="8.5703125" customWidth="1"/>
    <col min="6920" max="6991" width="8" customWidth="1"/>
    <col min="6992" max="6992" width="12" bestFit="1" customWidth="1"/>
    <col min="7169" max="7170" width="13.28515625" customWidth="1"/>
    <col min="7171" max="7172" width="12.140625" customWidth="1"/>
    <col min="7173" max="7173" width="5.140625" customWidth="1"/>
    <col min="7174" max="7174" width="8.140625" customWidth="1"/>
    <col min="7175" max="7175" width="8.5703125" customWidth="1"/>
    <col min="7176" max="7247" width="8" customWidth="1"/>
    <col min="7248" max="7248" width="12" bestFit="1" customWidth="1"/>
    <col min="7425" max="7426" width="13.28515625" customWidth="1"/>
    <col min="7427" max="7428" width="12.140625" customWidth="1"/>
    <col min="7429" max="7429" width="5.140625" customWidth="1"/>
    <col min="7430" max="7430" width="8.140625" customWidth="1"/>
    <col min="7431" max="7431" width="8.5703125" customWidth="1"/>
    <col min="7432" max="7503" width="8" customWidth="1"/>
    <col min="7504" max="7504" width="12" bestFit="1" customWidth="1"/>
    <col min="7681" max="7682" width="13.28515625" customWidth="1"/>
    <col min="7683" max="7684" width="12.140625" customWidth="1"/>
    <col min="7685" max="7685" width="5.140625" customWidth="1"/>
    <col min="7686" max="7686" width="8.140625" customWidth="1"/>
    <col min="7687" max="7687" width="8.5703125" customWidth="1"/>
    <col min="7688" max="7759" width="8" customWidth="1"/>
    <col min="7760" max="7760" width="12" bestFit="1" customWidth="1"/>
    <col min="7937" max="7938" width="13.28515625" customWidth="1"/>
    <col min="7939" max="7940" width="12.140625" customWidth="1"/>
    <col min="7941" max="7941" width="5.140625" customWidth="1"/>
    <col min="7942" max="7942" width="8.140625" customWidth="1"/>
    <col min="7943" max="7943" width="8.5703125" customWidth="1"/>
    <col min="7944" max="8015" width="8" customWidth="1"/>
    <col min="8016" max="8016" width="12" bestFit="1" customWidth="1"/>
    <col min="8193" max="8194" width="13.28515625" customWidth="1"/>
    <col min="8195" max="8196" width="12.140625" customWidth="1"/>
    <col min="8197" max="8197" width="5.140625" customWidth="1"/>
    <col min="8198" max="8198" width="8.140625" customWidth="1"/>
    <col min="8199" max="8199" width="8.5703125" customWidth="1"/>
    <col min="8200" max="8271" width="8" customWidth="1"/>
    <col min="8272" max="8272" width="12" bestFit="1" customWidth="1"/>
    <col min="8449" max="8450" width="13.28515625" customWidth="1"/>
    <col min="8451" max="8452" width="12.140625" customWidth="1"/>
    <col min="8453" max="8453" width="5.140625" customWidth="1"/>
    <col min="8454" max="8454" width="8.140625" customWidth="1"/>
    <col min="8455" max="8455" width="8.5703125" customWidth="1"/>
    <col min="8456" max="8527" width="8" customWidth="1"/>
    <col min="8528" max="8528" width="12" bestFit="1" customWidth="1"/>
    <col min="8705" max="8706" width="13.28515625" customWidth="1"/>
    <col min="8707" max="8708" width="12.140625" customWidth="1"/>
    <col min="8709" max="8709" width="5.140625" customWidth="1"/>
    <col min="8710" max="8710" width="8.140625" customWidth="1"/>
    <col min="8711" max="8711" width="8.5703125" customWidth="1"/>
    <col min="8712" max="8783" width="8" customWidth="1"/>
    <col min="8784" max="8784" width="12" bestFit="1" customWidth="1"/>
    <col min="8961" max="8962" width="13.28515625" customWidth="1"/>
    <col min="8963" max="8964" width="12.140625" customWidth="1"/>
    <col min="8965" max="8965" width="5.140625" customWidth="1"/>
    <col min="8966" max="8966" width="8.140625" customWidth="1"/>
    <col min="8967" max="8967" width="8.5703125" customWidth="1"/>
    <col min="8968" max="9039" width="8" customWidth="1"/>
    <col min="9040" max="9040" width="12" bestFit="1" customWidth="1"/>
    <col min="9217" max="9218" width="13.28515625" customWidth="1"/>
    <col min="9219" max="9220" width="12.140625" customWidth="1"/>
    <col min="9221" max="9221" width="5.140625" customWidth="1"/>
    <col min="9222" max="9222" width="8.140625" customWidth="1"/>
    <col min="9223" max="9223" width="8.5703125" customWidth="1"/>
    <col min="9224" max="9295" width="8" customWidth="1"/>
    <col min="9296" max="9296" width="12" bestFit="1" customWidth="1"/>
    <col min="9473" max="9474" width="13.28515625" customWidth="1"/>
    <col min="9475" max="9476" width="12.140625" customWidth="1"/>
    <col min="9477" max="9477" width="5.140625" customWidth="1"/>
    <col min="9478" max="9478" width="8.140625" customWidth="1"/>
    <col min="9479" max="9479" width="8.5703125" customWidth="1"/>
    <col min="9480" max="9551" width="8" customWidth="1"/>
    <col min="9552" max="9552" width="12" bestFit="1" customWidth="1"/>
    <col min="9729" max="9730" width="13.28515625" customWidth="1"/>
    <col min="9731" max="9732" width="12.140625" customWidth="1"/>
    <col min="9733" max="9733" width="5.140625" customWidth="1"/>
    <col min="9734" max="9734" width="8.140625" customWidth="1"/>
    <col min="9735" max="9735" width="8.5703125" customWidth="1"/>
    <col min="9736" max="9807" width="8" customWidth="1"/>
    <col min="9808" max="9808" width="12" bestFit="1" customWidth="1"/>
    <col min="9985" max="9986" width="13.28515625" customWidth="1"/>
    <col min="9987" max="9988" width="12.140625" customWidth="1"/>
    <col min="9989" max="9989" width="5.140625" customWidth="1"/>
    <col min="9990" max="9990" width="8.140625" customWidth="1"/>
    <col min="9991" max="9991" width="8.5703125" customWidth="1"/>
    <col min="9992" max="10063" width="8" customWidth="1"/>
    <col min="10064" max="10064" width="12" bestFit="1" customWidth="1"/>
    <col min="10241" max="10242" width="13.28515625" customWidth="1"/>
    <col min="10243" max="10244" width="12.140625" customWidth="1"/>
    <col min="10245" max="10245" width="5.140625" customWidth="1"/>
    <col min="10246" max="10246" width="8.140625" customWidth="1"/>
    <col min="10247" max="10247" width="8.5703125" customWidth="1"/>
    <col min="10248" max="10319" width="8" customWidth="1"/>
    <col min="10320" max="10320" width="12" bestFit="1" customWidth="1"/>
    <col min="10497" max="10498" width="13.28515625" customWidth="1"/>
    <col min="10499" max="10500" width="12.140625" customWidth="1"/>
    <col min="10501" max="10501" width="5.140625" customWidth="1"/>
    <col min="10502" max="10502" width="8.140625" customWidth="1"/>
    <col min="10503" max="10503" width="8.5703125" customWidth="1"/>
    <col min="10504" max="10575" width="8" customWidth="1"/>
    <col min="10576" max="10576" width="12" bestFit="1" customWidth="1"/>
    <col min="10753" max="10754" width="13.28515625" customWidth="1"/>
    <col min="10755" max="10756" width="12.140625" customWidth="1"/>
    <col min="10757" max="10757" width="5.140625" customWidth="1"/>
    <col min="10758" max="10758" width="8.140625" customWidth="1"/>
    <col min="10759" max="10759" width="8.5703125" customWidth="1"/>
    <col min="10760" max="10831" width="8" customWidth="1"/>
    <col min="10832" max="10832" width="12" bestFit="1" customWidth="1"/>
    <col min="11009" max="11010" width="13.28515625" customWidth="1"/>
    <col min="11011" max="11012" width="12.140625" customWidth="1"/>
    <col min="11013" max="11013" width="5.140625" customWidth="1"/>
    <col min="11014" max="11014" width="8.140625" customWidth="1"/>
    <col min="11015" max="11015" width="8.5703125" customWidth="1"/>
    <col min="11016" max="11087" width="8" customWidth="1"/>
    <col min="11088" max="11088" width="12" bestFit="1" customWidth="1"/>
    <col min="11265" max="11266" width="13.28515625" customWidth="1"/>
    <col min="11267" max="11268" width="12.140625" customWidth="1"/>
    <col min="11269" max="11269" width="5.140625" customWidth="1"/>
    <col min="11270" max="11270" width="8.140625" customWidth="1"/>
    <col min="11271" max="11271" width="8.5703125" customWidth="1"/>
    <col min="11272" max="11343" width="8" customWidth="1"/>
    <col min="11344" max="11344" width="12" bestFit="1" customWidth="1"/>
    <col min="11521" max="11522" width="13.28515625" customWidth="1"/>
    <col min="11523" max="11524" width="12.140625" customWidth="1"/>
    <col min="11525" max="11525" width="5.140625" customWidth="1"/>
    <col min="11526" max="11526" width="8.140625" customWidth="1"/>
    <col min="11527" max="11527" width="8.5703125" customWidth="1"/>
    <col min="11528" max="11599" width="8" customWidth="1"/>
    <col min="11600" max="11600" width="12" bestFit="1" customWidth="1"/>
    <col min="11777" max="11778" width="13.28515625" customWidth="1"/>
    <col min="11779" max="11780" width="12.140625" customWidth="1"/>
    <col min="11781" max="11781" width="5.140625" customWidth="1"/>
    <col min="11782" max="11782" width="8.140625" customWidth="1"/>
    <col min="11783" max="11783" width="8.5703125" customWidth="1"/>
    <col min="11784" max="11855" width="8" customWidth="1"/>
    <col min="11856" max="11856" width="12" bestFit="1" customWidth="1"/>
    <col min="12033" max="12034" width="13.28515625" customWidth="1"/>
    <col min="12035" max="12036" width="12.140625" customWidth="1"/>
    <col min="12037" max="12037" width="5.140625" customWidth="1"/>
    <col min="12038" max="12038" width="8.140625" customWidth="1"/>
    <col min="12039" max="12039" width="8.5703125" customWidth="1"/>
    <col min="12040" max="12111" width="8" customWidth="1"/>
    <col min="12112" max="12112" width="12" bestFit="1" customWidth="1"/>
    <col min="12289" max="12290" width="13.28515625" customWidth="1"/>
    <col min="12291" max="12292" width="12.140625" customWidth="1"/>
    <col min="12293" max="12293" width="5.140625" customWidth="1"/>
    <col min="12294" max="12294" width="8.140625" customWidth="1"/>
    <col min="12295" max="12295" width="8.5703125" customWidth="1"/>
    <col min="12296" max="12367" width="8" customWidth="1"/>
    <col min="12368" max="12368" width="12" bestFit="1" customWidth="1"/>
    <col min="12545" max="12546" width="13.28515625" customWidth="1"/>
    <col min="12547" max="12548" width="12.140625" customWidth="1"/>
    <col min="12549" max="12549" width="5.140625" customWidth="1"/>
    <col min="12550" max="12550" width="8.140625" customWidth="1"/>
    <col min="12551" max="12551" width="8.5703125" customWidth="1"/>
    <col min="12552" max="12623" width="8" customWidth="1"/>
    <col min="12624" max="12624" width="12" bestFit="1" customWidth="1"/>
    <col min="12801" max="12802" width="13.28515625" customWidth="1"/>
    <col min="12803" max="12804" width="12.140625" customWidth="1"/>
    <col min="12805" max="12805" width="5.140625" customWidth="1"/>
    <col min="12806" max="12806" width="8.140625" customWidth="1"/>
    <col min="12807" max="12807" width="8.5703125" customWidth="1"/>
    <col min="12808" max="12879" width="8" customWidth="1"/>
    <col min="12880" max="12880" width="12" bestFit="1" customWidth="1"/>
    <col min="13057" max="13058" width="13.28515625" customWidth="1"/>
    <col min="13059" max="13060" width="12.140625" customWidth="1"/>
    <col min="13061" max="13061" width="5.140625" customWidth="1"/>
    <col min="13062" max="13062" width="8.140625" customWidth="1"/>
    <col min="13063" max="13063" width="8.5703125" customWidth="1"/>
    <col min="13064" max="13135" width="8" customWidth="1"/>
    <col min="13136" max="13136" width="12" bestFit="1" customWidth="1"/>
    <col min="13313" max="13314" width="13.28515625" customWidth="1"/>
    <col min="13315" max="13316" width="12.140625" customWidth="1"/>
    <col min="13317" max="13317" width="5.140625" customWidth="1"/>
    <col min="13318" max="13318" width="8.140625" customWidth="1"/>
    <col min="13319" max="13319" width="8.5703125" customWidth="1"/>
    <col min="13320" max="13391" width="8" customWidth="1"/>
    <col min="13392" max="13392" width="12" bestFit="1" customWidth="1"/>
    <col min="13569" max="13570" width="13.28515625" customWidth="1"/>
    <col min="13571" max="13572" width="12.140625" customWidth="1"/>
    <col min="13573" max="13573" width="5.140625" customWidth="1"/>
    <col min="13574" max="13574" width="8.140625" customWidth="1"/>
    <col min="13575" max="13575" width="8.5703125" customWidth="1"/>
    <col min="13576" max="13647" width="8" customWidth="1"/>
    <col min="13648" max="13648" width="12" bestFit="1" customWidth="1"/>
    <col min="13825" max="13826" width="13.28515625" customWidth="1"/>
    <col min="13827" max="13828" width="12.140625" customWidth="1"/>
    <col min="13829" max="13829" width="5.140625" customWidth="1"/>
    <col min="13830" max="13830" width="8.140625" customWidth="1"/>
    <col min="13831" max="13831" width="8.5703125" customWidth="1"/>
    <col min="13832" max="13903" width="8" customWidth="1"/>
    <col min="13904" max="13904" width="12" bestFit="1" customWidth="1"/>
    <col min="14081" max="14082" width="13.28515625" customWidth="1"/>
    <col min="14083" max="14084" width="12.140625" customWidth="1"/>
    <col min="14085" max="14085" width="5.140625" customWidth="1"/>
    <col min="14086" max="14086" width="8.140625" customWidth="1"/>
    <col min="14087" max="14087" width="8.5703125" customWidth="1"/>
    <col min="14088" max="14159" width="8" customWidth="1"/>
    <col min="14160" max="14160" width="12" bestFit="1" customWidth="1"/>
    <col min="14337" max="14338" width="13.28515625" customWidth="1"/>
    <col min="14339" max="14340" width="12.140625" customWidth="1"/>
    <col min="14341" max="14341" width="5.140625" customWidth="1"/>
    <col min="14342" max="14342" width="8.140625" customWidth="1"/>
    <col min="14343" max="14343" width="8.5703125" customWidth="1"/>
    <col min="14344" max="14415" width="8" customWidth="1"/>
    <col min="14416" max="14416" width="12" bestFit="1" customWidth="1"/>
    <col min="14593" max="14594" width="13.28515625" customWidth="1"/>
    <col min="14595" max="14596" width="12.140625" customWidth="1"/>
    <col min="14597" max="14597" width="5.140625" customWidth="1"/>
    <col min="14598" max="14598" width="8.140625" customWidth="1"/>
    <col min="14599" max="14599" width="8.5703125" customWidth="1"/>
    <col min="14600" max="14671" width="8" customWidth="1"/>
    <col min="14672" max="14672" width="12" bestFit="1" customWidth="1"/>
    <col min="14849" max="14850" width="13.28515625" customWidth="1"/>
    <col min="14851" max="14852" width="12.140625" customWidth="1"/>
    <col min="14853" max="14853" width="5.140625" customWidth="1"/>
    <col min="14854" max="14854" width="8.140625" customWidth="1"/>
    <col min="14855" max="14855" width="8.5703125" customWidth="1"/>
    <col min="14856" max="14927" width="8" customWidth="1"/>
    <col min="14928" max="14928" width="12" bestFit="1" customWidth="1"/>
    <col min="15105" max="15106" width="13.28515625" customWidth="1"/>
    <col min="15107" max="15108" width="12.140625" customWidth="1"/>
    <col min="15109" max="15109" width="5.140625" customWidth="1"/>
    <col min="15110" max="15110" width="8.140625" customWidth="1"/>
    <col min="15111" max="15111" width="8.5703125" customWidth="1"/>
    <col min="15112" max="15183" width="8" customWidth="1"/>
    <col min="15184" max="15184" width="12" bestFit="1" customWidth="1"/>
    <col min="15361" max="15362" width="13.28515625" customWidth="1"/>
    <col min="15363" max="15364" width="12.140625" customWidth="1"/>
    <col min="15365" max="15365" width="5.140625" customWidth="1"/>
    <col min="15366" max="15366" width="8.140625" customWidth="1"/>
    <col min="15367" max="15367" width="8.5703125" customWidth="1"/>
    <col min="15368" max="15439" width="8" customWidth="1"/>
    <col min="15440" max="15440" width="12" bestFit="1" customWidth="1"/>
    <col min="15617" max="15618" width="13.28515625" customWidth="1"/>
    <col min="15619" max="15620" width="12.140625" customWidth="1"/>
    <col min="15621" max="15621" width="5.140625" customWidth="1"/>
    <col min="15622" max="15622" width="8.140625" customWidth="1"/>
    <col min="15623" max="15623" width="8.5703125" customWidth="1"/>
    <col min="15624" max="15695" width="8" customWidth="1"/>
    <col min="15696" max="15696" width="12" bestFit="1" customWidth="1"/>
    <col min="15873" max="15874" width="13.28515625" customWidth="1"/>
    <col min="15875" max="15876" width="12.140625" customWidth="1"/>
    <col min="15877" max="15877" width="5.140625" customWidth="1"/>
    <col min="15878" max="15878" width="8.140625" customWidth="1"/>
    <col min="15879" max="15879" width="8.5703125" customWidth="1"/>
    <col min="15880" max="15951" width="8" customWidth="1"/>
    <col min="15952" max="15952" width="12" bestFit="1" customWidth="1"/>
    <col min="16129" max="16130" width="13.28515625" customWidth="1"/>
    <col min="16131" max="16132" width="12.140625" customWidth="1"/>
    <col min="16133" max="16133" width="5.140625" customWidth="1"/>
    <col min="16134" max="16134" width="8.140625" customWidth="1"/>
    <col min="16135" max="16135" width="8.5703125" customWidth="1"/>
    <col min="16136" max="16207" width="8" customWidth="1"/>
    <col min="16208" max="16208" width="12" bestFit="1" customWidth="1"/>
  </cols>
  <sheetData>
    <row r="1" spans="1:83" s="1" customFormat="1" ht="26.25" x14ac:dyDescent="0.4">
      <c r="A1" s="259"/>
      <c r="B1" s="259"/>
      <c r="C1" s="259"/>
      <c r="D1" s="259"/>
      <c r="E1" s="259"/>
      <c r="F1" s="259"/>
      <c r="G1" s="259"/>
      <c r="H1" s="384"/>
      <c r="I1" s="385"/>
      <c r="J1" s="385"/>
      <c r="K1" s="384"/>
      <c r="L1" s="385"/>
      <c r="M1" s="385"/>
      <c r="N1" s="384"/>
      <c r="O1" s="385"/>
      <c r="P1" s="385"/>
      <c r="Q1" s="384"/>
      <c r="R1" s="385"/>
      <c r="S1" s="385"/>
      <c r="T1" s="384"/>
      <c r="U1" s="385"/>
      <c r="V1" s="385"/>
      <c r="W1" s="384"/>
      <c r="X1" s="385"/>
      <c r="Y1" s="385"/>
      <c r="Z1" s="384"/>
      <c r="AA1" s="385"/>
      <c r="AB1" s="385"/>
      <c r="AC1" s="384"/>
      <c r="AD1" s="385"/>
      <c r="AE1" s="385"/>
      <c r="AF1" s="384"/>
      <c r="AG1" s="385"/>
      <c r="AH1" s="385"/>
      <c r="AI1" s="384"/>
      <c r="AJ1" s="385"/>
      <c r="AK1" s="385"/>
      <c r="AL1" s="384"/>
      <c r="AM1" s="385"/>
      <c r="AN1" s="385"/>
      <c r="AO1" s="384"/>
      <c r="AP1" s="385"/>
      <c r="AQ1" s="386"/>
      <c r="AR1" s="20"/>
      <c r="AS1" s="21"/>
      <c r="AT1" s="21"/>
      <c r="AU1" s="20"/>
      <c r="AV1" s="21"/>
      <c r="AW1" s="21"/>
      <c r="AX1" s="20"/>
      <c r="AY1" s="21"/>
      <c r="AZ1" s="21"/>
      <c r="BA1" s="20"/>
      <c r="BB1" s="21"/>
      <c r="BC1" s="21"/>
      <c r="BD1" s="20"/>
      <c r="BE1" s="21"/>
      <c r="BF1" s="21"/>
      <c r="BG1" s="20"/>
      <c r="BH1" s="21"/>
      <c r="BI1" s="21"/>
      <c r="BJ1" s="20"/>
      <c r="BK1" s="21"/>
      <c r="BL1" s="21"/>
      <c r="BM1" s="20"/>
      <c r="BN1" s="21"/>
      <c r="BO1" s="21"/>
      <c r="BP1" s="20"/>
      <c r="BQ1" s="21"/>
      <c r="BR1" s="21"/>
      <c r="BS1" s="20"/>
      <c r="BT1" s="21"/>
      <c r="BU1" s="21"/>
      <c r="BV1" s="20"/>
      <c r="BW1" s="21"/>
      <c r="BX1" s="21"/>
      <c r="BY1" s="20"/>
      <c r="BZ1" s="21"/>
      <c r="CA1" s="22"/>
    </row>
    <row r="2" spans="1:83" s="1" customFormat="1" ht="16.5" x14ac:dyDescent="0.25">
      <c r="A2" s="259"/>
      <c r="B2" s="259"/>
      <c r="C2" s="259"/>
      <c r="D2" s="259"/>
      <c r="E2" s="259"/>
      <c r="F2" s="259"/>
      <c r="G2" s="259"/>
      <c r="H2" s="384"/>
      <c r="I2" s="387"/>
      <c r="J2" s="388"/>
      <c r="K2" s="384"/>
      <c r="L2" s="387"/>
      <c r="M2" s="388"/>
      <c r="N2" s="384"/>
      <c r="O2" s="387"/>
      <c r="P2" s="388"/>
      <c r="Q2" s="384"/>
      <c r="R2" s="387"/>
      <c r="S2" s="388"/>
      <c r="T2" s="384"/>
      <c r="U2" s="387"/>
      <c r="V2" s="388"/>
      <c r="W2" s="384"/>
      <c r="X2" s="387"/>
      <c r="Y2" s="388"/>
      <c r="Z2" s="384"/>
      <c r="AA2" s="387"/>
      <c r="AB2" s="388"/>
      <c r="AC2" s="384"/>
      <c r="AD2" s="387"/>
      <c r="AE2" s="388"/>
      <c r="AF2" s="384"/>
      <c r="AG2" s="387"/>
      <c r="AH2" s="388"/>
      <c r="AI2" s="384"/>
      <c r="AJ2" s="387"/>
      <c r="AK2" s="388"/>
      <c r="AL2" s="384"/>
      <c r="AM2" s="385"/>
      <c r="AN2" s="385"/>
      <c r="AO2" s="384"/>
      <c r="AP2" s="385"/>
      <c r="AQ2" s="385"/>
      <c r="AR2" s="20"/>
      <c r="AS2" s="21"/>
      <c r="AT2" s="21"/>
      <c r="AU2" s="20"/>
      <c r="AV2" s="21"/>
      <c r="AW2" s="21"/>
      <c r="AX2" s="20"/>
      <c r="AY2" s="21"/>
      <c r="AZ2" s="21"/>
      <c r="BA2" s="20"/>
      <c r="BB2" s="21"/>
      <c r="BC2" s="21"/>
      <c r="BD2" s="20"/>
      <c r="BE2" s="21"/>
      <c r="BF2" s="21"/>
      <c r="BG2" s="20"/>
      <c r="BH2" s="21"/>
      <c r="BI2" s="21"/>
      <c r="BJ2" s="20"/>
      <c r="BK2" s="21"/>
      <c r="BL2" s="21"/>
      <c r="BM2" s="20"/>
      <c r="BN2" s="21"/>
      <c r="BO2" s="21"/>
      <c r="BP2" s="20"/>
      <c r="BQ2" s="21"/>
      <c r="BR2" s="21"/>
      <c r="BS2" s="20"/>
      <c r="BT2" s="21"/>
      <c r="BU2" s="21"/>
      <c r="BV2" s="20"/>
      <c r="BW2" s="21"/>
      <c r="BX2" s="21"/>
      <c r="BY2" s="20"/>
      <c r="BZ2" s="21"/>
      <c r="CA2" s="21"/>
    </row>
    <row r="3" spans="1:83" s="1" customFormat="1" ht="26.25" customHeight="1" x14ac:dyDescent="0.35">
      <c r="A3" s="1751" t="s">
        <v>142</v>
      </c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  <c r="Q3" s="1751"/>
      <c r="R3" s="1751"/>
      <c r="S3" s="1751"/>
      <c r="T3" s="1751"/>
      <c r="U3" s="1751"/>
      <c r="V3" s="1751"/>
      <c r="W3" s="1751"/>
      <c r="X3" s="1751"/>
      <c r="Y3" s="1751"/>
      <c r="Z3" s="1751"/>
      <c r="AA3" s="1751"/>
      <c r="AB3" s="1751"/>
      <c r="AC3" s="1751"/>
      <c r="AD3" s="1751"/>
      <c r="AE3" s="1751"/>
      <c r="AF3" s="1751"/>
      <c r="AG3" s="1751"/>
      <c r="AH3" s="1751"/>
      <c r="AI3" s="1751"/>
      <c r="AJ3" s="1751"/>
      <c r="AK3" s="1751"/>
      <c r="AL3" s="1751"/>
      <c r="AM3" s="1751"/>
      <c r="AN3" s="1751"/>
      <c r="AO3" s="1751"/>
      <c r="AP3" s="1751"/>
      <c r="AQ3" s="1751"/>
      <c r="BV3" s="2"/>
      <c r="BW3" s="2"/>
      <c r="BX3" s="2"/>
      <c r="BY3" s="3"/>
      <c r="BZ3" s="2"/>
      <c r="CA3" s="2"/>
      <c r="CB3" s="2"/>
      <c r="CC3" s="2"/>
    </row>
    <row r="4" spans="1:83" s="6" customFormat="1" ht="27.75" x14ac:dyDescent="0.4">
      <c r="A4" s="259"/>
      <c r="B4" s="260"/>
      <c r="C4" s="260"/>
      <c r="D4" s="260"/>
      <c r="E4" s="260"/>
      <c r="F4" s="261"/>
      <c r="G4" s="260"/>
      <c r="H4" s="260"/>
      <c r="I4" s="259"/>
      <c r="J4" s="259"/>
      <c r="K4" s="262"/>
      <c r="L4" s="262"/>
      <c r="M4" s="262"/>
      <c r="N4" s="263"/>
      <c r="O4" s="260"/>
      <c r="P4" s="260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64" t="s">
        <v>1</v>
      </c>
      <c r="AN4" s="1752">
        <v>42354</v>
      </c>
      <c r="AO4" s="1752"/>
      <c r="AP4" s="1752"/>
      <c r="AQ4" s="1752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4"/>
      <c r="BW4" s="2"/>
      <c r="BX4" s="1749"/>
      <c r="BY4" s="1749"/>
      <c r="BZ4" s="1749"/>
      <c r="CA4" s="1749"/>
      <c r="CB4" s="5"/>
      <c r="CC4" s="5"/>
    </row>
    <row r="5" spans="1:83" s="6" customFormat="1" ht="17.25" thickBot="1" x14ac:dyDescent="0.3">
      <c r="A5" s="259"/>
      <c r="B5" s="260"/>
      <c r="C5" s="260"/>
      <c r="D5" s="260"/>
      <c r="E5" s="260"/>
      <c r="F5" s="260"/>
      <c r="G5" s="260"/>
      <c r="H5" s="260"/>
      <c r="I5" s="380"/>
      <c r="J5" s="260"/>
      <c r="K5" s="260"/>
      <c r="L5" s="380"/>
      <c r="M5" s="260"/>
      <c r="N5" s="260"/>
      <c r="O5" s="380"/>
      <c r="P5" s="260"/>
      <c r="Q5" s="260"/>
      <c r="R5" s="380"/>
      <c r="S5" s="260"/>
      <c r="T5" s="260"/>
      <c r="U5" s="380"/>
      <c r="V5" s="260"/>
      <c r="W5" s="260"/>
      <c r="X5" s="380"/>
      <c r="Y5" s="260"/>
      <c r="Z5" s="260"/>
      <c r="AA5" s="380"/>
      <c r="AB5" s="260"/>
      <c r="AC5" s="260"/>
      <c r="AD5" s="380"/>
      <c r="AE5" s="260"/>
      <c r="AF5" s="260"/>
      <c r="AG5" s="380"/>
      <c r="AH5" s="260"/>
      <c r="AI5" s="260"/>
      <c r="AJ5" s="380"/>
      <c r="AK5" s="260"/>
      <c r="AL5" s="260"/>
      <c r="AM5" s="380"/>
      <c r="AN5" s="260"/>
      <c r="AO5" s="260"/>
      <c r="AP5" s="380"/>
      <c r="AQ5" s="260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2"/>
      <c r="BW5" s="2"/>
      <c r="BX5" s="2"/>
      <c r="BY5" s="2"/>
      <c r="BZ5" s="2"/>
      <c r="CA5" s="2"/>
      <c r="CB5" s="5"/>
      <c r="CC5" s="5"/>
    </row>
    <row r="6" spans="1:83" s="6" customFormat="1" ht="16.5" customHeight="1" thickBot="1" x14ac:dyDescent="0.3">
      <c r="A6" s="1753" t="s">
        <v>2</v>
      </c>
      <c r="B6" s="1754"/>
      <c r="C6" s="1754"/>
      <c r="D6" s="1754"/>
      <c r="E6" s="1754"/>
      <c r="F6" s="1754"/>
      <c r="G6" s="1755"/>
      <c r="H6" s="1756" t="s">
        <v>3</v>
      </c>
      <c r="I6" s="1757"/>
      <c r="J6" s="1758"/>
      <c r="K6" s="1756" t="s">
        <v>4</v>
      </c>
      <c r="L6" s="1757"/>
      <c r="M6" s="1758"/>
      <c r="N6" s="1756" t="s">
        <v>5</v>
      </c>
      <c r="O6" s="1757"/>
      <c r="P6" s="1758"/>
      <c r="Q6" s="1756" t="s">
        <v>6</v>
      </c>
      <c r="R6" s="1757"/>
      <c r="S6" s="1758"/>
      <c r="T6" s="1756" t="s">
        <v>7</v>
      </c>
      <c r="U6" s="1757"/>
      <c r="V6" s="1758"/>
      <c r="W6" s="1756" t="s">
        <v>8</v>
      </c>
      <c r="X6" s="1757"/>
      <c r="Y6" s="1758"/>
      <c r="Z6" s="1756" t="s">
        <v>9</v>
      </c>
      <c r="AA6" s="1757"/>
      <c r="AB6" s="1758"/>
      <c r="AC6" s="1756" t="s">
        <v>10</v>
      </c>
      <c r="AD6" s="1757"/>
      <c r="AE6" s="1758"/>
      <c r="AF6" s="1756" t="s">
        <v>11</v>
      </c>
      <c r="AG6" s="1757"/>
      <c r="AH6" s="1758"/>
      <c r="AI6" s="1756" t="s">
        <v>12</v>
      </c>
      <c r="AJ6" s="1757"/>
      <c r="AK6" s="1758"/>
      <c r="AL6" s="1756" t="s">
        <v>13</v>
      </c>
      <c r="AM6" s="1757"/>
      <c r="AN6" s="1758"/>
      <c r="AO6" s="1756" t="s">
        <v>14</v>
      </c>
      <c r="AP6" s="1757"/>
      <c r="AQ6" s="1758"/>
      <c r="BV6" s="5"/>
      <c r="BW6" s="5"/>
      <c r="BX6" s="5"/>
      <c r="BY6" s="5"/>
      <c r="BZ6" s="5"/>
      <c r="CA6" s="5"/>
      <c r="CB6" s="5"/>
      <c r="CC6" s="5"/>
    </row>
    <row r="7" spans="1:83" s="6" customFormat="1" ht="16.5" customHeight="1" x14ac:dyDescent="0.25">
      <c r="A7" s="1776" t="s">
        <v>15</v>
      </c>
      <c r="B7" s="1777"/>
      <c r="C7" s="1780" t="s">
        <v>16</v>
      </c>
      <c r="D7" s="1782"/>
      <c r="E7" s="1783"/>
      <c r="F7" s="1783"/>
      <c r="G7" s="1784"/>
      <c r="H7" s="265" t="s">
        <v>17</v>
      </c>
      <c r="I7" s="266" t="s">
        <v>18</v>
      </c>
      <c r="J7" s="267" t="s">
        <v>19</v>
      </c>
      <c r="K7" s="265" t="s">
        <v>17</v>
      </c>
      <c r="L7" s="266" t="s">
        <v>18</v>
      </c>
      <c r="M7" s="267" t="s">
        <v>19</v>
      </c>
      <c r="N7" s="265" t="s">
        <v>17</v>
      </c>
      <c r="O7" s="266" t="s">
        <v>18</v>
      </c>
      <c r="P7" s="267" t="s">
        <v>19</v>
      </c>
      <c r="Q7" s="265" t="s">
        <v>17</v>
      </c>
      <c r="R7" s="266" t="s">
        <v>18</v>
      </c>
      <c r="S7" s="267" t="s">
        <v>19</v>
      </c>
      <c r="T7" s="265" t="s">
        <v>17</v>
      </c>
      <c r="U7" s="266" t="s">
        <v>18</v>
      </c>
      <c r="V7" s="267" t="s">
        <v>19</v>
      </c>
      <c r="W7" s="265" t="s">
        <v>17</v>
      </c>
      <c r="X7" s="266" t="s">
        <v>18</v>
      </c>
      <c r="Y7" s="267" t="s">
        <v>19</v>
      </c>
      <c r="Z7" s="265" t="s">
        <v>17</v>
      </c>
      <c r="AA7" s="266" t="s">
        <v>18</v>
      </c>
      <c r="AB7" s="267" t="s">
        <v>19</v>
      </c>
      <c r="AC7" s="265" t="s">
        <v>17</v>
      </c>
      <c r="AD7" s="266" t="s">
        <v>18</v>
      </c>
      <c r="AE7" s="267" t="s">
        <v>19</v>
      </c>
      <c r="AF7" s="265" t="s">
        <v>17</v>
      </c>
      <c r="AG7" s="266" t="s">
        <v>18</v>
      </c>
      <c r="AH7" s="267" t="s">
        <v>19</v>
      </c>
      <c r="AI7" s="265" t="s">
        <v>17</v>
      </c>
      <c r="AJ7" s="266" t="s">
        <v>18</v>
      </c>
      <c r="AK7" s="267" t="s">
        <v>19</v>
      </c>
      <c r="AL7" s="265" t="s">
        <v>17</v>
      </c>
      <c r="AM7" s="266" t="s">
        <v>18</v>
      </c>
      <c r="AN7" s="267" t="s">
        <v>19</v>
      </c>
      <c r="AO7" s="265" t="s">
        <v>17</v>
      </c>
      <c r="AP7" s="266" t="s">
        <v>18</v>
      </c>
      <c r="AQ7" s="267" t="s">
        <v>19</v>
      </c>
      <c r="BV7" s="5"/>
      <c r="BW7" s="5"/>
      <c r="BX7" s="5"/>
      <c r="BY7" s="5"/>
      <c r="BZ7" s="5"/>
      <c r="CA7" s="5"/>
      <c r="CB7" s="5"/>
      <c r="CC7" s="5"/>
    </row>
    <row r="8" spans="1:83" s="6" customFormat="1" ht="16.5" customHeight="1" thickBot="1" x14ac:dyDescent="0.3">
      <c r="A8" s="1778"/>
      <c r="B8" s="1779"/>
      <c r="C8" s="1781"/>
      <c r="D8" s="1785"/>
      <c r="E8" s="1786"/>
      <c r="F8" s="1786"/>
      <c r="G8" s="1787"/>
      <c r="H8" s="268" t="s">
        <v>20</v>
      </c>
      <c r="I8" s="269" t="s">
        <v>21</v>
      </c>
      <c r="J8" s="270" t="s">
        <v>22</v>
      </c>
      <c r="K8" s="268" t="s">
        <v>20</v>
      </c>
      <c r="L8" s="269" t="s">
        <v>21</v>
      </c>
      <c r="M8" s="270" t="s">
        <v>22</v>
      </c>
      <c r="N8" s="268" t="s">
        <v>20</v>
      </c>
      <c r="O8" s="269" t="s">
        <v>21</v>
      </c>
      <c r="P8" s="270" t="s">
        <v>22</v>
      </c>
      <c r="Q8" s="268" t="s">
        <v>20</v>
      </c>
      <c r="R8" s="269" t="s">
        <v>21</v>
      </c>
      <c r="S8" s="270" t="s">
        <v>22</v>
      </c>
      <c r="T8" s="268" t="s">
        <v>20</v>
      </c>
      <c r="U8" s="269" t="s">
        <v>21</v>
      </c>
      <c r="V8" s="270" t="s">
        <v>22</v>
      </c>
      <c r="W8" s="268" t="s">
        <v>20</v>
      </c>
      <c r="X8" s="269" t="s">
        <v>21</v>
      </c>
      <c r="Y8" s="270" t="s">
        <v>22</v>
      </c>
      <c r="Z8" s="268" t="s">
        <v>20</v>
      </c>
      <c r="AA8" s="269" t="s">
        <v>21</v>
      </c>
      <c r="AB8" s="270" t="s">
        <v>22</v>
      </c>
      <c r="AC8" s="268" t="s">
        <v>20</v>
      </c>
      <c r="AD8" s="269" t="s">
        <v>21</v>
      </c>
      <c r="AE8" s="270" t="s">
        <v>22</v>
      </c>
      <c r="AF8" s="268" t="s">
        <v>20</v>
      </c>
      <c r="AG8" s="269" t="s">
        <v>21</v>
      </c>
      <c r="AH8" s="270" t="s">
        <v>22</v>
      </c>
      <c r="AI8" s="268" t="s">
        <v>20</v>
      </c>
      <c r="AJ8" s="269" t="s">
        <v>21</v>
      </c>
      <c r="AK8" s="270" t="s">
        <v>22</v>
      </c>
      <c r="AL8" s="268" t="s">
        <v>20</v>
      </c>
      <c r="AM8" s="269" t="s">
        <v>21</v>
      </c>
      <c r="AN8" s="270" t="s">
        <v>22</v>
      </c>
      <c r="AO8" s="268" t="s">
        <v>20</v>
      </c>
      <c r="AP8" s="269" t="s">
        <v>21</v>
      </c>
      <c r="AQ8" s="270" t="s">
        <v>22</v>
      </c>
      <c r="BV8" s="5"/>
      <c r="BW8" s="5"/>
      <c r="BX8" s="5"/>
      <c r="BY8" s="5"/>
      <c r="BZ8" s="5"/>
      <c r="CA8" s="5"/>
      <c r="CB8" s="5"/>
      <c r="CC8" s="5"/>
    </row>
    <row r="9" spans="1:83" s="1" customFormat="1" ht="16.5" customHeight="1" x14ac:dyDescent="0.25">
      <c r="A9" s="1729" t="s">
        <v>23</v>
      </c>
      <c r="B9" s="1730"/>
      <c r="C9" s="1735">
        <v>40</v>
      </c>
      <c r="D9" s="1738" t="s">
        <v>24</v>
      </c>
      <c r="E9" s="1739"/>
      <c r="F9" s="1742" t="s">
        <v>25</v>
      </c>
      <c r="G9" s="1837"/>
      <c r="H9" s="271">
        <v>1.8106137543180565</v>
      </c>
      <c r="I9" s="381">
        <v>0.20231199999999999</v>
      </c>
      <c r="J9" s="382">
        <v>0.32050400000000001</v>
      </c>
      <c r="K9" s="271">
        <v>1.8311572369131235</v>
      </c>
      <c r="L9" s="381">
        <v>0.203712</v>
      </c>
      <c r="M9" s="382">
        <v>0.32470399999999999</v>
      </c>
      <c r="N9" s="271">
        <v>1.8311572369131235</v>
      </c>
      <c r="O9" s="381">
        <v>0.203712</v>
      </c>
      <c r="P9" s="382">
        <v>0.32470399999999999</v>
      </c>
      <c r="Q9" s="271">
        <v>1.8511384688697883</v>
      </c>
      <c r="R9" s="381">
        <v>0.209312</v>
      </c>
      <c r="S9" s="382">
        <v>0.326104</v>
      </c>
      <c r="T9" s="271">
        <v>1.8564650016577466</v>
      </c>
      <c r="U9" s="381">
        <v>0.21771200000000002</v>
      </c>
      <c r="V9" s="382">
        <v>0.32190400000000002</v>
      </c>
      <c r="W9" s="271">
        <v>1.8799813893278881</v>
      </c>
      <c r="X9" s="381">
        <v>0.23031200000000002</v>
      </c>
      <c r="Y9" s="382">
        <v>0.319104</v>
      </c>
      <c r="Z9" s="271">
        <v>1.877056310482268</v>
      </c>
      <c r="AA9" s="381">
        <v>0.23311199999999999</v>
      </c>
      <c r="AB9" s="382">
        <v>0.31630400000000003</v>
      </c>
      <c r="AC9" s="271">
        <v>1.9452259517722212</v>
      </c>
      <c r="AD9" s="381">
        <v>0.24571199999999999</v>
      </c>
      <c r="AE9" s="382">
        <v>0.32470399999999999</v>
      </c>
      <c r="AF9" s="271">
        <v>1.9971161933746486</v>
      </c>
      <c r="AG9" s="381">
        <v>0.252612</v>
      </c>
      <c r="AH9" s="382">
        <v>0.33310400000000001</v>
      </c>
      <c r="AI9" s="271">
        <v>2.0260440794211942</v>
      </c>
      <c r="AJ9" s="381">
        <v>0.26251200000000002</v>
      </c>
      <c r="AK9" s="382">
        <v>0.33310400000000001</v>
      </c>
      <c r="AL9" s="271">
        <v>2.0904046212023326</v>
      </c>
      <c r="AM9" s="381">
        <v>0.28211200000000003</v>
      </c>
      <c r="AN9" s="382">
        <v>0.33450400000000002</v>
      </c>
      <c r="AO9" s="271">
        <v>1.9988930731280927</v>
      </c>
      <c r="AP9" s="381">
        <v>0.26391199999999998</v>
      </c>
      <c r="AQ9" s="382">
        <v>0.32470399999999999</v>
      </c>
      <c r="CB9" s="7"/>
      <c r="CC9" s="7"/>
      <c r="CD9" s="7"/>
      <c r="CE9" s="7"/>
    </row>
    <row r="10" spans="1:83" s="1" customFormat="1" ht="16.5" customHeight="1" x14ac:dyDescent="0.25">
      <c r="A10" s="1834"/>
      <c r="B10" s="1732"/>
      <c r="C10" s="1736"/>
      <c r="D10" s="1835"/>
      <c r="E10" s="1836"/>
      <c r="F10" s="1838" t="s">
        <v>143</v>
      </c>
      <c r="G10" s="1839"/>
      <c r="H10" s="389">
        <v>30</v>
      </c>
      <c r="I10" s="390">
        <v>0.153612</v>
      </c>
      <c r="J10" s="391">
        <v>8.2903999999999992E-2</v>
      </c>
      <c r="K10" s="389">
        <v>30</v>
      </c>
      <c r="L10" s="390">
        <v>0.15501200000000001</v>
      </c>
      <c r="M10" s="391">
        <v>8.7104000000000001E-2</v>
      </c>
      <c r="N10" s="389">
        <v>30</v>
      </c>
      <c r="O10" s="390">
        <v>0.15501200000000001</v>
      </c>
      <c r="P10" s="391">
        <v>8.7104000000000001E-2</v>
      </c>
      <c r="Q10" s="389">
        <v>30</v>
      </c>
      <c r="R10" s="390">
        <v>0.160612</v>
      </c>
      <c r="S10" s="391">
        <v>8.8803999999999994E-2</v>
      </c>
      <c r="T10" s="389">
        <v>30</v>
      </c>
      <c r="U10" s="390">
        <v>0.169012</v>
      </c>
      <c r="V10" s="391">
        <v>8.4304000000000004E-2</v>
      </c>
      <c r="W10" s="389">
        <v>30</v>
      </c>
      <c r="X10" s="390">
        <v>0.18161200000000002</v>
      </c>
      <c r="Y10" s="391">
        <v>8.1504000000000007E-2</v>
      </c>
      <c r="Z10" s="389">
        <v>30</v>
      </c>
      <c r="AA10" s="390">
        <v>0.18441199999999999</v>
      </c>
      <c r="AB10" s="391">
        <v>7.870400000000001E-2</v>
      </c>
      <c r="AC10" s="389">
        <v>30</v>
      </c>
      <c r="AD10" s="390">
        <v>0.19701199999999999</v>
      </c>
      <c r="AE10" s="391">
        <v>8.7104000000000001E-2</v>
      </c>
      <c r="AF10" s="389">
        <v>30</v>
      </c>
      <c r="AG10" s="390">
        <v>0.204012</v>
      </c>
      <c r="AH10" s="391">
        <v>9.5504000000000006E-2</v>
      </c>
      <c r="AI10" s="389">
        <v>30</v>
      </c>
      <c r="AJ10" s="390">
        <v>0.213812</v>
      </c>
      <c r="AK10" s="391">
        <v>9.5504000000000006E-2</v>
      </c>
      <c r="AL10" s="389">
        <v>30</v>
      </c>
      <c r="AM10" s="390">
        <v>0.23341200000000001</v>
      </c>
      <c r="AN10" s="391">
        <v>9.690399999999999E-2</v>
      </c>
      <c r="AO10" s="389">
        <v>30</v>
      </c>
      <c r="AP10" s="390">
        <v>0.21521199999999999</v>
      </c>
      <c r="AQ10" s="391">
        <v>8.7104000000000001E-2</v>
      </c>
      <c r="CB10" s="7"/>
      <c r="CC10" s="7"/>
      <c r="CD10" s="7"/>
      <c r="CE10" s="7"/>
    </row>
    <row r="11" spans="1:83" s="1" customFormat="1" ht="16.5" customHeight="1" thickBot="1" x14ac:dyDescent="0.3">
      <c r="A11" s="1731"/>
      <c r="B11" s="1732"/>
      <c r="C11" s="1736"/>
      <c r="D11" s="1740"/>
      <c r="E11" s="1741"/>
      <c r="F11" s="1744" t="s">
        <v>26</v>
      </c>
      <c r="G11" s="1840"/>
      <c r="H11" s="272">
        <v>5</v>
      </c>
      <c r="I11" s="273">
        <v>4.7000000000000002E-3</v>
      </c>
      <c r="J11" s="274">
        <v>1.1999999999999999E-3</v>
      </c>
      <c r="K11" s="272">
        <v>5</v>
      </c>
      <c r="L11" s="273">
        <v>4.7000000000000002E-3</v>
      </c>
      <c r="M11" s="274">
        <v>1.1999999999999999E-3</v>
      </c>
      <c r="N11" s="272">
        <v>5</v>
      </c>
      <c r="O11" s="273">
        <v>4.7000000000000002E-3</v>
      </c>
      <c r="P11" s="274">
        <v>1.1999999999999999E-3</v>
      </c>
      <c r="Q11" s="272">
        <v>5</v>
      </c>
      <c r="R11" s="273">
        <v>4.7000000000000002E-3</v>
      </c>
      <c r="S11" s="274">
        <v>1.1999999999999999E-3</v>
      </c>
      <c r="T11" s="272">
        <v>5</v>
      </c>
      <c r="U11" s="273">
        <v>4.7000000000000002E-3</v>
      </c>
      <c r="V11" s="274">
        <v>1.1999999999999999E-3</v>
      </c>
      <c r="W11" s="272">
        <v>5</v>
      </c>
      <c r="X11" s="273">
        <v>4.7000000000000002E-3</v>
      </c>
      <c r="Y11" s="274">
        <v>1.1999999999999999E-3</v>
      </c>
      <c r="Z11" s="272">
        <v>5</v>
      </c>
      <c r="AA11" s="273">
        <v>4.7000000000000002E-3</v>
      </c>
      <c r="AB11" s="274">
        <v>1.1999999999999999E-3</v>
      </c>
      <c r="AC11" s="272">
        <v>5</v>
      </c>
      <c r="AD11" s="273">
        <v>4.7000000000000002E-3</v>
      </c>
      <c r="AE11" s="274">
        <v>1.1999999999999999E-3</v>
      </c>
      <c r="AF11" s="272">
        <v>5</v>
      </c>
      <c r="AG11" s="273">
        <v>4.7000000000000002E-3</v>
      </c>
      <c r="AH11" s="274">
        <v>1.1999999999999999E-3</v>
      </c>
      <c r="AI11" s="272">
        <v>5</v>
      </c>
      <c r="AJ11" s="273">
        <v>4.7000000000000002E-3</v>
      </c>
      <c r="AK11" s="274">
        <v>1.1999999999999999E-3</v>
      </c>
      <c r="AL11" s="272">
        <v>5</v>
      </c>
      <c r="AM11" s="273">
        <v>4.7000000000000002E-3</v>
      </c>
      <c r="AN11" s="274">
        <v>1.1999999999999999E-3</v>
      </c>
      <c r="AO11" s="272">
        <v>5</v>
      </c>
      <c r="AP11" s="273">
        <v>4.7000000000000002E-3</v>
      </c>
      <c r="AQ11" s="274">
        <v>1.1999999999999999E-3</v>
      </c>
      <c r="CB11" s="7"/>
      <c r="CC11" s="7"/>
      <c r="CD11" s="7"/>
      <c r="CE11" s="7"/>
    </row>
    <row r="12" spans="1:83" s="8" customFormat="1" ht="16.5" customHeight="1" thickBot="1" x14ac:dyDescent="0.3">
      <c r="A12" s="1731"/>
      <c r="B12" s="1732"/>
      <c r="C12" s="1736"/>
      <c r="D12" s="1746" t="s">
        <v>27</v>
      </c>
      <c r="E12" s="1747"/>
      <c r="F12" s="1841"/>
      <c r="G12" s="1842"/>
      <c r="H12" s="1831">
        <v>4</v>
      </c>
      <c r="I12" s="1832"/>
      <c r="J12" s="1833"/>
      <c r="K12" s="1831">
        <v>4</v>
      </c>
      <c r="L12" s="1832"/>
      <c r="M12" s="1833"/>
      <c r="N12" s="1831">
        <v>4</v>
      </c>
      <c r="O12" s="1832"/>
      <c r="P12" s="1833"/>
      <c r="Q12" s="1831">
        <v>4</v>
      </c>
      <c r="R12" s="1832"/>
      <c r="S12" s="1833"/>
      <c r="T12" s="1831">
        <v>4</v>
      </c>
      <c r="U12" s="1832"/>
      <c r="V12" s="1833"/>
      <c r="W12" s="1831">
        <v>4</v>
      </c>
      <c r="X12" s="1832"/>
      <c r="Y12" s="1833"/>
      <c r="Z12" s="1831">
        <v>4</v>
      </c>
      <c r="AA12" s="1832"/>
      <c r="AB12" s="1833"/>
      <c r="AC12" s="1831">
        <v>4</v>
      </c>
      <c r="AD12" s="1832"/>
      <c r="AE12" s="1833"/>
      <c r="AF12" s="1831">
        <v>4</v>
      </c>
      <c r="AG12" s="1832"/>
      <c r="AH12" s="1833"/>
      <c r="AI12" s="1831">
        <v>4</v>
      </c>
      <c r="AJ12" s="1832"/>
      <c r="AK12" s="1833"/>
      <c r="AL12" s="1831">
        <v>4</v>
      </c>
      <c r="AM12" s="1832"/>
      <c r="AN12" s="1833"/>
      <c r="AO12" s="1831">
        <v>4</v>
      </c>
      <c r="AP12" s="1832"/>
      <c r="AQ12" s="1833"/>
    </row>
    <row r="13" spans="1:83" s="1" customFormat="1" ht="16.5" customHeight="1" x14ac:dyDescent="0.25">
      <c r="A13" s="1731"/>
      <c r="B13" s="1732"/>
      <c r="C13" s="1736"/>
      <c r="D13" s="1796" t="s">
        <v>28</v>
      </c>
      <c r="E13" s="1809"/>
      <c r="F13" s="1822" t="s">
        <v>25</v>
      </c>
      <c r="G13" s="1847"/>
      <c r="H13" s="1770">
        <v>121</v>
      </c>
      <c r="I13" s="1771"/>
      <c r="J13" s="1772"/>
      <c r="K13" s="1770">
        <v>121</v>
      </c>
      <c r="L13" s="1771"/>
      <c r="M13" s="1772"/>
      <c r="N13" s="1770">
        <v>121</v>
      </c>
      <c r="O13" s="1771"/>
      <c r="P13" s="1772"/>
      <c r="Q13" s="1770">
        <v>121</v>
      </c>
      <c r="R13" s="1771"/>
      <c r="S13" s="1772"/>
      <c r="T13" s="1770">
        <v>121</v>
      </c>
      <c r="U13" s="1771"/>
      <c r="V13" s="1772"/>
      <c r="W13" s="1770">
        <v>121</v>
      </c>
      <c r="X13" s="1771"/>
      <c r="Y13" s="1772"/>
      <c r="Z13" s="1770">
        <v>121</v>
      </c>
      <c r="AA13" s="1771"/>
      <c r="AB13" s="1772"/>
      <c r="AC13" s="1770">
        <v>121</v>
      </c>
      <c r="AD13" s="1771"/>
      <c r="AE13" s="1772"/>
      <c r="AF13" s="1770">
        <v>121</v>
      </c>
      <c r="AG13" s="1771"/>
      <c r="AH13" s="1772"/>
      <c r="AI13" s="1770">
        <v>121</v>
      </c>
      <c r="AJ13" s="1771"/>
      <c r="AK13" s="1772"/>
      <c r="AL13" s="1770">
        <v>121</v>
      </c>
      <c r="AM13" s="1771"/>
      <c r="AN13" s="1772"/>
      <c r="AO13" s="1770">
        <v>121</v>
      </c>
      <c r="AP13" s="1771"/>
      <c r="AQ13" s="1772"/>
    </row>
    <row r="14" spans="1:83" s="1" customFormat="1" ht="16.5" customHeight="1" x14ac:dyDescent="0.25">
      <c r="A14" s="1731"/>
      <c r="B14" s="1732"/>
      <c r="C14" s="1736"/>
      <c r="D14" s="1731"/>
      <c r="E14" s="1843"/>
      <c r="F14" s="1849" t="s">
        <v>143</v>
      </c>
      <c r="G14" s="1850"/>
      <c r="H14" s="1844">
        <v>36.200000000000003</v>
      </c>
      <c r="I14" s="1845"/>
      <c r="J14" s="1846"/>
      <c r="K14" s="1844">
        <v>36.200000000000003</v>
      </c>
      <c r="L14" s="1845"/>
      <c r="M14" s="1846"/>
      <c r="N14" s="1844">
        <v>36.200000000000003</v>
      </c>
      <c r="O14" s="1845"/>
      <c r="P14" s="1846"/>
      <c r="Q14" s="1844">
        <v>36.200000000000003</v>
      </c>
      <c r="R14" s="1845"/>
      <c r="S14" s="1846"/>
      <c r="T14" s="1844">
        <v>36.200000000000003</v>
      </c>
      <c r="U14" s="1845"/>
      <c r="V14" s="1846"/>
      <c r="W14" s="1844">
        <v>36.200000000000003</v>
      </c>
      <c r="X14" s="1845"/>
      <c r="Y14" s="1846"/>
      <c r="Z14" s="1844">
        <v>36.200000000000003</v>
      </c>
      <c r="AA14" s="1845"/>
      <c r="AB14" s="1846"/>
      <c r="AC14" s="1844">
        <v>36.200000000000003</v>
      </c>
      <c r="AD14" s="1845"/>
      <c r="AE14" s="1846"/>
      <c r="AF14" s="1844">
        <v>36.200000000000003</v>
      </c>
      <c r="AG14" s="1845"/>
      <c r="AH14" s="1846"/>
      <c r="AI14" s="1844">
        <v>36.200000000000003</v>
      </c>
      <c r="AJ14" s="1845"/>
      <c r="AK14" s="1846"/>
      <c r="AL14" s="1844">
        <v>36.200000000000003</v>
      </c>
      <c r="AM14" s="1845"/>
      <c r="AN14" s="1846"/>
      <c r="AO14" s="1844">
        <v>36.200000000000003</v>
      </c>
      <c r="AP14" s="1845"/>
      <c r="AQ14" s="1846"/>
    </row>
    <row r="15" spans="1:83" s="1" customFormat="1" ht="16.5" customHeight="1" thickBot="1" x14ac:dyDescent="0.3">
      <c r="A15" s="1731"/>
      <c r="B15" s="1732"/>
      <c r="C15" s="1736"/>
      <c r="D15" s="1733"/>
      <c r="E15" s="1810"/>
      <c r="F15" s="1854" t="s">
        <v>26</v>
      </c>
      <c r="G15" s="1855"/>
      <c r="H15" s="1767">
        <v>10.5</v>
      </c>
      <c r="I15" s="1768"/>
      <c r="J15" s="1769"/>
      <c r="K15" s="1767">
        <v>10.5</v>
      </c>
      <c r="L15" s="1768"/>
      <c r="M15" s="1769"/>
      <c r="N15" s="1767">
        <v>10.5</v>
      </c>
      <c r="O15" s="1768"/>
      <c r="P15" s="1769"/>
      <c r="Q15" s="1767">
        <v>10.5</v>
      </c>
      <c r="R15" s="1768"/>
      <c r="S15" s="1769"/>
      <c r="T15" s="1767">
        <v>10.5</v>
      </c>
      <c r="U15" s="1768"/>
      <c r="V15" s="1769"/>
      <c r="W15" s="1767">
        <v>10.5</v>
      </c>
      <c r="X15" s="1768"/>
      <c r="Y15" s="1769"/>
      <c r="Z15" s="1767">
        <v>10.5</v>
      </c>
      <c r="AA15" s="1768"/>
      <c r="AB15" s="1769"/>
      <c r="AC15" s="1767">
        <v>10.5</v>
      </c>
      <c r="AD15" s="1768"/>
      <c r="AE15" s="1769"/>
      <c r="AF15" s="1767">
        <v>10.5</v>
      </c>
      <c r="AG15" s="1768"/>
      <c r="AH15" s="1769"/>
      <c r="AI15" s="1767">
        <v>10.5</v>
      </c>
      <c r="AJ15" s="1768"/>
      <c r="AK15" s="1769"/>
      <c r="AL15" s="1767">
        <v>10.5</v>
      </c>
      <c r="AM15" s="1768"/>
      <c r="AN15" s="1769"/>
      <c r="AO15" s="1767">
        <v>10.5</v>
      </c>
      <c r="AP15" s="1768"/>
      <c r="AQ15" s="1769"/>
    </row>
    <row r="16" spans="1:83" s="8" customFormat="1" ht="16.5" customHeight="1" thickBot="1" x14ac:dyDescent="0.3">
      <c r="A16" s="1733"/>
      <c r="B16" s="1734"/>
      <c r="C16" s="1737"/>
      <c r="D16" s="1746" t="s">
        <v>29</v>
      </c>
      <c r="E16" s="1747"/>
      <c r="F16" s="1829"/>
      <c r="G16" s="1848"/>
      <c r="H16" s="1762" t="s">
        <v>30</v>
      </c>
      <c r="I16" s="1763"/>
      <c r="J16" s="1764"/>
      <c r="K16" s="1762" t="s">
        <v>30</v>
      </c>
      <c r="L16" s="1763"/>
      <c r="M16" s="1764"/>
      <c r="N16" s="1762" t="s">
        <v>30</v>
      </c>
      <c r="O16" s="1763"/>
      <c r="P16" s="1764"/>
      <c r="Q16" s="1762" t="s">
        <v>30</v>
      </c>
      <c r="R16" s="1763"/>
      <c r="S16" s="1764"/>
      <c r="T16" s="1762" t="s">
        <v>30</v>
      </c>
      <c r="U16" s="1763"/>
      <c r="V16" s="1764"/>
      <c r="W16" s="1762" t="s">
        <v>30</v>
      </c>
      <c r="X16" s="1763"/>
      <c r="Y16" s="1764"/>
      <c r="Z16" s="1762" t="s">
        <v>30</v>
      </c>
      <c r="AA16" s="1763"/>
      <c r="AB16" s="1764"/>
      <c r="AC16" s="1762" t="s">
        <v>30</v>
      </c>
      <c r="AD16" s="1763"/>
      <c r="AE16" s="1764"/>
      <c r="AF16" s="1762" t="s">
        <v>30</v>
      </c>
      <c r="AG16" s="1763"/>
      <c r="AH16" s="1764"/>
      <c r="AI16" s="1762" t="s">
        <v>30</v>
      </c>
      <c r="AJ16" s="1763"/>
      <c r="AK16" s="1764"/>
      <c r="AL16" s="1762" t="s">
        <v>30</v>
      </c>
      <c r="AM16" s="1763"/>
      <c r="AN16" s="1764"/>
      <c r="AO16" s="1762" t="s">
        <v>30</v>
      </c>
      <c r="AP16" s="1763"/>
      <c r="AQ16" s="1764"/>
    </row>
    <row r="17" spans="1:81" s="1" customFormat="1" ht="16.5" customHeight="1" x14ac:dyDescent="0.25">
      <c r="A17" s="1729" t="s">
        <v>91</v>
      </c>
      <c r="B17" s="1730"/>
      <c r="C17" s="1735">
        <v>40</v>
      </c>
      <c r="D17" s="1738" t="s">
        <v>24</v>
      </c>
      <c r="E17" s="1739"/>
      <c r="F17" s="1742" t="s">
        <v>25</v>
      </c>
      <c r="G17" s="1837"/>
      <c r="H17" s="271">
        <v>1.5917181832514598</v>
      </c>
      <c r="I17" s="381">
        <v>0.20446300000000001</v>
      </c>
      <c r="J17" s="382">
        <v>0.26343299999999997</v>
      </c>
      <c r="K17" s="271">
        <v>1.5783509886778253</v>
      </c>
      <c r="L17" s="381">
        <v>0.19986300000000001</v>
      </c>
      <c r="M17" s="382">
        <v>0.26343299999999997</v>
      </c>
      <c r="N17" s="271">
        <v>1.5911330356488911</v>
      </c>
      <c r="O17" s="381">
        <v>0.20426299999999997</v>
      </c>
      <c r="P17" s="382">
        <v>0.26343299999999997</v>
      </c>
      <c r="Q17" s="271">
        <v>1.6278830888870757</v>
      </c>
      <c r="R17" s="381">
        <v>0.21476299999999998</v>
      </c>
      <c r="S17" s="382">
        <v>0.26493299999999997</v>
      </c>
      <c r="T17" s="271">
        <v>1.7811287365199413</v>
      </c>
      <c r="U17" s="381">
        <v>0.25816299999999998</v>
      </c>
      <c r="V17" s="382">
        <v>0.26943299999999998</v>
      </c>
      <c r="W17" s="271">
        <v>1.8019983104100079</v>
      </c>
      <c r="X17" s="381">
        <v>0.265963</v>
      </c>
      <c r="Y17" s="382">
        <v>0.26793299999999998</v>
      </c>
      <c r="Z17" s="271">
        <v>1.8656940947574374</v>
      </c>
      <c r="AA17" s="381">
        <v>0.28326299999999999</v>
      </c>
      <c r="AB17" s="382">
        <v>0.26933299999999999</v>
      </c>
      <c r="AC17" s="271">
        <v>2.0307225244632225</v>
      </c>
      <c r="AD17" s="381">
        <v>0.33136299999999996</v>
      </c>
      <c r="AE17" s="382">
        <v>0.26683299999999999</v>
      </c>
      <c r="AF17" s="271">
        <v>2.2123850520629627</v>
      </c>
      <c r="AG17" s="381">
        <v>0.36266300000000001</v>
      </c>
      <c r="AH17" s="382">
        <v>0.28863299999999997</v>
      </c>
      <c r="AI17" s="271">
        <v>2.1615384339409074</v>
      </c>
      <c r="AJ17" s="381">
        <v>0.35366300000000001</v>
      </c>
      <c r="AK17" s="382">
        <v>0.282833</v>
      </c>
      <c r="AL17" s="271">
        <v>2.0891982682348669</v>
      </c>
      <c r="AM17" s="381">
        <v>0.349163</v>
      </c>
      <c r="AN17" s="382">
        <v>0.26393299999999997</v>
      </c>
      <c r="AO17" s="271">
        <v>1.9890055581579953</v>
      </c>
      <c r="AP17" s="381">
        <v>0.32376299999999997</v>
      </c>
      <c r="AQ17" s="382">
        <v>0.26233299999999998</v>
      </c>
      <c r="CB17" s="7"/>
      <c r="CC17" s="7"/>
    </row>
    <row r="18" spans="1:81" s="1" customFormat="1" ht="16.5" customHeight="1" x14ac:dyDescent="0.25">
      <c r="A18" s="1834"/>
      <c r="B18" s="1732"/>
      <c r="C18" s="1736"/>
      <c r="D18" s="1835"/>
      <c r="E18" s="1836"/>
      <c r="F18" s="1838" t="s">
        <v>143</v>
      </c>
      <c r="G18" s="1839"/>
      <c r="H18" s="389">
        <v>40</v>
      </c>
      <c r="I18" s="390">
        <v>3.4463000000000001E-2</v>
      </c>
      <c r="J18" s="391">
        <v>1.5433000000000001E-2</v>
      </c>
      <c r="K18" s="389">
        <v>40</v>
      </c>
      <c r="L18" s="390">
        <v>3.5862999999999999E-2</v>
      </c>
      <c r="M18" s="391">
        <v>1.5433000000000001E-2</v>
      </c>
      <c r="N18" s="389">
        <v>40</v>
      </c>
      <c r="O18" s="390">
        <v>3.7262999999999998E-2</v>
      </c>
      <c r="P18" s="391">
        <v>1.5433000000000001E-2</v>
      </c>
      <c r="Q18" s="389">
        <v>40</v>
      </c>
      <c r="R18" s="390">
        <v>3.7262999999999998E-2</v>
      </c>
      <c r="S18" s="391">
        <v>1.5433000000000001E-2</v>
      </c>
      <c r="T18" s="389">
        <v>40</v>
      </c>
      <c r="U18" s="390">
        <v>3.8662999999999996E-2</v>
      </c>
      <c r="V18" s="391">
        <v>1.5433000000000001E-2</v>
      </c>
      <c r="W18" s="389">
        <v>40</v>
      </c>
      <c r="X18" s="390">
        <v>4.1463E-2</v>
      </c>
      <c r="Y18" s="391">
        <v>1.5433000000000001E-2</v>
      </c>
      <c r="Z18" s="389">
        <v>40</v>
      </c>
      <c r="AA18" s="390">
        <v>4.4262999999999997E-2</v>
      </c>
      <c r="AB18" s="391">
        <v>1.6833000000000001E-2</v>
      </c>
      <c r="AC18" s="389">
        <v>40</v>
      </c>
      <c r="AD18" s="390">
        <v>4.2862999999999998E-2</v>
      </c>
      <c r="AE18" s="391">
        <v>1.6833000000000001E-2</v>
      </c>
      <c r="AF18" s="389">
        <v>40</v>
      </c>
      <c r="AG18" s="390">
        <v>4.5662999999999995E-2</v>
      </c>
      <c r="AH18" s="391">
        <v>1.9633000000000001E-2</v>
      </c>
      <c r="AI18" s="389">
        <v>40</v>
      </c>
      <c r="AJ18" s="390">
        <v>4.5662999999999995E-2</v>
      </c>
      <c r="AK18" s="391">
        <v>1.6833000000000001E-2</v>
      </c>
      <c r="AL18" s="389">
        <v>40</v>
      </c>
      <c r="AM18" s="390">
        <v>4.5662999999999995E-2</v>
      </c>
      <c r="AN18" s="391">
        <v>1.5433000000000001E-2</v>
      </c>
      <c r="AO18" s="389">
        <v>40</v>
      </c>
      <c r="AP18" s="390">
        <v>4.4262999999999997E-2</v>
      </c>
      <c r="AQ18" s="391">
        <v>1.6833000000000001E-2</v>
      </c>
      <c r="CB18" s="7"/>
      <c r="CC18" s="7"/>
    </row>
    <row r="19" spans="1:81" s="1" customFormat="1" ht="16.5" customHeight="1" thickBot="1" x14ac:dyDescent="0.3">
      <c r="A19" s="1731"/>
      <c r="B19" s="1732"/>
      <c r="C19" s="1736"/>
      <c r="D19" s="1740"/>
      <c r="E19" s="1741"/>
      <c r="F19" s="1744" t="s">
        <v>26</v>
      </c>
      <c r="G19" s="1840"/>
      <c r="H19" s="272">
        <v>53</v>
      </c>
      <c r="I19" s="273">
        <v>0.126</v>
      </c>
      <c r="J19" s="274">
        <v>1.2E-2</v>
      </c>
      <c r="K19" s="272">
        <v>53</v>
      </c>
      <c r="L19" s="273">
        <v>0.126</v>
      </c>
      <c r="M19" s="274">
        <v>1.2E-2</v>
      </c>
      <c r="N19" s="272">
        <v>53</v>
      </c>
      <c r="O19" s="273">
        <v>0.126</v>
      </c>
      <c r="P19" s="274">
        <v>1.2E-2</v>
      </c>
      <c r="Q19" s="272">
        <v>53</v>
      </c>
      <c r="R19" s="273">
        <v>0.126</v>
      </c>
      <c r="S19" s="274">
        <v>1.2E-2</v>
      </c>
      <c r="T19" s="272">
        <v>53</v>
      </c>
      <c r="U19" s="273">
        <v>0.126</v>
      </c>
      <c r="V19" s="274">
        <v>1.2E-2</v>
      </c>
      <c r="W19" s="272">
        <v>53</v>
      </c>
      <c r="X19" s="273">
        <v>0.126</v>
      </c>
      <c r="Y19" s="274">
        <v>1.2E-2</v>
      </c>
      <c r="Z19" s="272">
        <v>53</v>
      </c>
      <c r="AA19" s="273">
        <v>0.126</v>
      </c>
      <c r="AB19" s="274">
        <v>1.2E-2</v>
      </c>
      <c r="AC19" s="272">
        <v>53</v>
      </c>
      <c r="AD19" s="273">
        <v>0.126</v>
      </c>
      <c r="AE19" s="274">
        <v>1.2E-2</v>
      </c>
      <c r="AF19" s="272">
        <v>53</v>
      </c>
      <c r="AG19" s="273">
        <v>0.126</v>
      </c>
      <c r="AH19" s="274">
        <v>1.2E-2</v>
      </c>
      <c r="AI19" s="272">
        <v>53</v>
      </c>
      <c r="AJ19" s="273">
        <v>0.126</v>
      </c>
      <c r="AK19" s="274">
        <v>1.2E-2</v>
      </c>
      <c r="AL19" s="272">
        <v>53</v>
      </c>
      <c r="AM19" s="273">
        <v>0.126</v>
      </c>
      <c r="AN19" s="274">
        <v>1.2E-2</v>
      </c>
      <c r="AO19" s="272">
        <v>53</v>
      </c>
      <c r="AP19" s="273">
        <v>0.126</v>
      </c>
      <c r="AQ19" s="274">
        <v>1.2E-2</v>
      </c>
      <c r="CB19" s="7"/>
      <c r="CC19" s="7"/>
    </row>
    <row r="20" spans="1:81" s="8" customFormat="1" ht="16.5" customHeight="1" thickBot="1" x14ac:dyDescent="0.3">
      <c r="A20" s="1731"/>
      <c r="B20" s="1732"/>
      <c r="C20" s="1736"/>
      <c r="D20" s="1746" t="s">
        <v>27</v>
      </c>
      <c r="E20" s="1747"/>
      <c r="F20" s="1747"/>
      <c r="G20" s="1748"/>
      <c r="H20" s="1831">
        <v>4</v>
      </c>
      <c r="I20" s="1832"/>
      <c r="J20" s="1833"/>
      <c r="K20" s="1831">
        <v>4</v>
      </c>
      <c r="L20" s="1832"/>
      <c r="M20" s="1833"/>
      <c r="N20" s="1831">
        <v>4</v>
      </c>
      <c r="O20" s="1832"/>
      <c r="P20" s="1833"/>
      <c r="Q20" s="1831">
        <v>4</v>
      </c>
      <c r="R20" s="1832"/>
      <c r="S20" s="1833"/>
      <c r="T20" s="1831">
        <v>4</v>
      </c>
      <c r="U20" s="1832"/>
      <c r="V20" s="1833"/>
      <c r="W20" s="1831">
        <v>4</v>
      </c>
      <c r="X20" s="1832"/>
      <c r="Y20" s="1833"/>
      <c r="Z20" s="1831">
        <v>4</v>
      </c>
      <c r="AA20" s="1832"/>
      <c r="AB20" s="1833"/>
      <c r="AC20" s="1831">
        <v>4</v>
      </c>
      <c r="AD20" s="1832"/>
      <c r="AE20" s="1833"/>
      <c r="AF20" s="1831">
        <v>4</v>
      </c>
      <c r="AG20" s="1832"/>
      <c r="AH20" s="1833"/>
      <c r="AI20" s="1831">
        <v>4</v>
      </c>
      <c r="AJ20" s="1832"/>
      <c r="AK20" s="1833"/>
      <c r="AL20" s="1831">
        <v>4</v>
      </c>
      <c r="AM20" s="1832"/>
      <c r="AN20" s="1833"/>
      <c r="AO20" s="1831">
        <v>4</v>
      </c>
      <c r="AP20" s="1832"/>
      <c r="AQ20" s="1833"/>
    </row>
    <row r="21" spans="1:81" s="1" customFormat="1" ht="16.5" customHeight="1" x14ac:dyDescent="0.25">
      <c r="A21" s="1731"/>
      <c r="B21" s="1732"/>
      <c r="C21" s="1736"/>
      <c r="D21" s="1796" t="s">
        <v>28</v>
      </c>
      <c r="E21" s="1809"/>
      <c r="F21" s="1822" t="s">
        <v>25</v>
      </c>
      <c r="G21" s="1847"/>
      <c r="H21" s="1770">
        <v>121.1</v>
      </c>
      <c r="I21" s="1771"/>
      <c r="J21" s="1772"/>
      <c r="K21" s="1770">
        <v>121.1</v>
      </c>
      <c r="L21" s="1771"/>
      <c r="M21" s="1772"/>
      <c r="N21" s="1770">
        <v>121.1</v>
      </c>
      <c r="O21" s="1771"/>
      <c r="P21" s="1772"/>
      <c r="Q21" s="1770">
        <v>121.1</v>
      </c>
      <c r="R21" s="1771"/>
      <c r="S21" s="1772"/>
      <c r="T21" s="1770">
        <v>121.1</v>
      </c>
      <c r="U21" s="1771"/>
      <c r="V21" s="1772"/>
      <c r="W21" s="1770">
        <v>121.1</v>
      </c>
      <c r="X21" s="1771"/>
      <c r="Y21" s="1772"/>
      <c r="Z21" s="1770">
        <v>121.1</v>
      </c>
      <c r="AA21" s="1771"/>
      <c r="AB21" s="1772"/>
      <c r="AC21" s="1770">
        <v>121.1</v>
      </c>
      <c r="AD21" s="1771"/>
      <c r="AE21" s="1772"/>
      <c r="AF21" s="1770">
        <v>121.1</v>
      </c>
      <c r="AG21" s="1771"/>
      <c r="AH21" s="1772"/>
      <c r="AI21" s="1770">
        <v>121.1</v>
      </c>
      <c r="AJ21" s="1771"/>
      <c r="AK21" s="1772"/>
      <c r="AL21" s="1770">
        <v>121.1</v>
      </c>
      <c r="AM21" s="1771"/>
      <c r="AN21" s="1772"/>
      <c r="AO21" s="1770">
        <v>121.1</v>
      </c>
      <c r="AP21" s="1771"/>
      <c r="AQ21" s="1772"/>
    </row>
    <row r="22" spans="1:81" s="1" customFormat="1" ht="16.5" customHeight="1" x14ac:dyDescent="0.25">
      <c r="A22" s="1731"/>
      <c r="B22" s="1732"/>
      <c r="C22" s="1736"/>
      <c r="D22" s="1731"/>
      <c r="E22" s="1843"/>
      <c r="F22" s="1849" t="s">
        <v>143</v>
      </c>
      <c r="G22" s="1850"/>
      <c r="H22" s="1844">
        <v>36.6</v>
      </c>
      <c r="I22" s="1845"/>
      <c r="J22" s="1846"/>
      <c r="K22" s="1844">
        <v>36.6</v>
      </c>
      <c r="L22" s="1845"/>
      <c r="M22" s="1846"/>
      <c r="N22" s="1844">
        <v>36.6</v>
      </c>
      <c r="O22" s="1845"/>
      <c r="P22" s="1846"/>
      <c r="Q22" s="1844">
        <v>36.6</v>
      </c>
      <c r="R22" s="1845"/>
      <c r="S22" s="1846"/>
      <c r="T22" s="1844">
        <v>36.6</v>
      </c>
      <c r="U22" s="1845"/>
      <c r="V22" s="1846"/>
      <c r="W22" s="1844">
        <v>36.6</v>
      </c>
      <c r="X22" s="1845"/>
      <c r="Y22" s="1846"/>
      <c r="Z22" s="1844">
        <v>36.6</v>
      </c>
      <c r="AA22" s="1845"/>
      <c r="AB22" s="1846"/>
      <c r="AC22" s="1844">
        <v>36.6</v>
      </c>
      <c r="AD22" s="1845"/>
      <c r="AE22" s="1846"/>
      <c r="AF22" s="1844">
        <v>36.6</v>
      </c>
      <c r="AG22" s="1845"/>
      <c r="AH22" s="1846"/>
      <c r="AI22" s="1844">
        <v>36.6</v>
      </c>
      <c r="AJ22" s="1845"/>
      <c r="AK22" s="1846"/>
      <c r="AL22" s="1844">
        <v>36.6</v>
      </c>
      <c r="AM22" s="1845"/>
      <c r="AN22" s="1846"/>
      <c r="AO22" s="1844">
        <v>36.6</v>
      </c>
      <c r="AP22" s="1845"/>
      <c r="AQ22" s="1846"/>
    </row>
    <row r="23" spans="1:81" s="1" customFormat="1" ht="16.5" customHeight="1" thickBot="1" x14ac:dyDescent="0.3">
      <c r="A23" s="1731"/>
      <c r="B23" s="1732"/>
      <c r="C23" s="1736"/>
      <c r="D23" s="1733"/>
      <c r="E23" s="1810"/>
      <c r="F23" s="1854" t="s">
        <v>26</v>
      </c>
      <c r="G23" s="1855"/>
      <c r="H23" s="1767">
        <v>10.4</v>
      </c>
      <c r="I23" s="1768"/>
      <c r="J23" s="1769"/>
      <c r="K23" s="1767">
        <v>10.4</v>
      </c>
      <c r="L23" s="1768"/>
      <c r="M23" s="1769"/>
      <c r="N23" s="1767">
        <v>10.4</v>
      </c>
      <c r="O23" s="1768"/>
      <c r="P23" s="1769"/>
      <c r="Q23" s="1767">
        <v>10.4</v>
      </c>
      <c r="R23" s="1768"/>
      <c r="S23" s="1769"/>
      <c r="T23" s="1767">
        <v>10.4</v>
      </c>
      <c r="U23" s="1768"/>
      <c r="V23" s="1769"/>
      <c r="W23" s="1767">
        <v>10.4</v>
      </c>
      <c r="X23" s="1768"/>
      <c r="Y23" s="1769"/>
      <c r="Z23" s="1767">
        <v>10.4</v>
      </c>
      <c r="AA23" s="1768"/>
      <c r="AB23" s="1769"/>
      <c r="AC23" s="1767">
        <v>10.4</v>
      </c>
      <c r="AD23" s="1768"/>
      <c r="AE23" s="1769"/>
      <c r="AF23" s="1767">
        <v>10.4</v>
      </c>
      <c r="AG23" s="1768"/>
      <c r="AH23" s="1769"/>
      <c r="AI23" s="1767">
        <v>10.4</v>
      </c>
      <c r="AJ23" s="1768"/>
      <c r="AK23" s="1769"/>
      <c r="AL23" s="1767">
        <v>10.4</v>
      </c>
      <c r="AM23" s="1768"/>
      <c r="AN23" s="1769"/>
      <c r="AO23" s="1767">
        <v>10.4</v>
      </c>
      <c r="AP23" s="1768"/>
      <c r="AQ23" s="1769"/>
    </row>
    <row r="24" spans="1:81" s="8" customFormat="1" ht="16.5" customHeight="1" thickBot="1" x14ac:dyDescent="0.3">
      <c r="A24" s="1733"/>
      <c r="B24" s="1734"/>
      <c r="C24" s="1737"/>
      <c r="D24" s="1746" t="s">
        <v>29</v>
      </c>
      <c r="E24" s="1747"/>
      <c r="F24" s="1747"/>
      <c r="G24" s="1748"/>
      <c r="H24" s="1759" t="s">
        <v>30</v>
      </c>
      <c r="I24" s="1760"/>
      <c r="J24" s="1761"/>
      <c r="K24" s="1759" t="s">
        <v>30</v>
      </c>
      <c r="L24" s="1760"/>
      <c r="M24" s="1761"/>
      <c r="N24" s="1759" t="s">
        <v>30</v>
      </c>
      <c r="O24" s="1760"/>
      <c r="P24" s="1761"/>
      <c r="Q24" s="1759" t="s">
        <v>30</v>
      </c>
      <c r="R24" s="1760"/>
      <c r="S24" s="1761"/>
      <c r="T24" s="1759" t="s">
        <v>30</v>
      </c>
      <c r="U24" s="1760"/>
      <c r="V24" s="1761"/>
      <c r="W24" s="1759" t="s">
        <v>30</v>
      </c>
      <c r="X24" s="1760"/>
      <c r="Y24" s="1761"/>
      <c r="Z24" s="1759" t="s">
        <v>30</v>
      </c>
      <c r="AA24" s="1760"/>
      <c r="AB24" s="1761"/>
      <c r="AC24" s="1759" t="s">
        <v>30</v>
      </c>
      <c r="AD24" s="1760"/>
      <c r="AE24" s="1761"/>
      <c r="AF24" s="1759" t="s">
        <v>30</v>
      </c>
      <c r="AG24" s="1760"/>
      <c r="AH24" s="1761"/>
      <c r="AI24" s="1759" t="s">
        <v>30</v>
      </c>
      <c r="AJ24" s="1760"/>
      <c r="AK24" s="1761"/>
      <c r="AL24" s="1759" t="s">
        <v>30</v>
      </c>
      <c r="AM24" s="1760"/>
      <c r="AN24" s="1761"/>
      <c r="AO24" s="1759" t="s">
        <v>30</v>
      </c>
      <c r="AP24" s="1760"/>
      <c r="AQ24" s="1761"/>
    </row>
    <row r="25" spans="1:81" s="1" customFormat="1" ht="16.5" customHeight="1" x14ac:dyDescent="0.25">
      <c r="A25" s="1796" t="s">
        <v>32</v>
      </c>
      <c r="B25" s="1809"/>
      <c r="C25" s="1730"/>
      <c r="D25" s="1811"/>
      <c r="E25" s="1812"/>
      <c r="F25" s="1822" t="s">
        <v>25</v>
      </c>
      <c r="G25" s="1847"/>
      <c r="H25" s="271">
        <v>3.4023319375695165</v>
      </c>
      <c r="I25" s="275">
        <v>0.406775</v>
      </c>
      <c r="J25" s="276">
        <v>0.58393699999999993</v>
      </c>
      <c r="K25" s="271">
        <v>3.4095082255909488</v>
      </c>
      <c r="L25" s="275">
        <v>0.40357500000000002</v>
      </c>
      <c r="M25" s="276">
        <v>0.58813699999999991</v>
      </c>
      <c r="N25" s="271">
        <v>3.4222902725620146</v>
      </c>
      <c r="O25" s="275">
        <v>0.40797499999999998</v>
      </c>
      <c r="P25" s="276">
        <v>0.58813699999999991</v>
      </c>
      <c r="Q25" s="271">
        <v>3.4790215577568642</v>
      </c>
      <c r="R25" s="275">
        <v>0.42407499999999998</v>
      </c>
      <c r="S25" s="276">
        <v>0.59103700000000003</v>
      </c>
      <c r="T25" s="271">
        <v>3.6375937381776877</v>
      </c>
      <c r="U25" s="275">
        <v>0.47587499999999999</v>
      </c>
      <c r="V25" s="276">
        <v>0.591337</v>
      </c>
      <c r="W25" s="271">
        <v>3.6819796997378962</v>
      </c>
      <c r="X25" s="275">
        <v>0.49627500000000002</v>
      </c>
      <c r="Y25" s="276">
        <v>0.58703700000000003</v>
      </c>
      <c r="Z25" s="271">
        <v>3.7427504052397054</v>
      </c>
      <c r="AA25" s="275">
        <v>0.51637500000000003</v>
      </c>
      <c r="AB25" s="276">
        <v>0.58563699999999996</v>
      </c>
      <c r="AC25" s="271">
        <v>3.9759484762354438</v>
      </c>
      <c r="AD25" s="275">
        <v>0.577075</v>
      </c>
      <c r="AE25" s="276">
        <v>0.59153699999999998</v>
      </c>
      <c r="AF25" s="271">
        <v>4.2095012454376111</v>
      </c>
      <c r="AG25" s="275">
        <v>0.61527500000000002</v>
      </c>
      <c r="AH25" s="276">
        <v>0.62173699999999998</v>
      </c>
      <c r="AI25" s="271">
        <v>4.1875825133621021</v>
      </c>
      <c r="AJ25" s="275">
        <v>0.61617500000000003</v>
      </c>
      <c r="AK25" s="276">
        <v>0.61593699999999996</v>
      </c>
      <c r="AL25" s="271">
        <v>4.1796028894371995</v>
      </c>
      <c r="AM25" s="275">
        <v>0.63127500000000003</v>
      </c>
      <c r="AN25" s="276">
        <v>0.598437</v>
      </c>
      <c r="AO25" s="271">
        <v>3.9878986312860878</v>
      </c>
      <c r="AP25" s="275">
        <v>0.58767499999999995</v>
      </c>
      <c r="AQ25" s="276">
        <v>0.58703700000000003</v>
      </c>
    </row>
    <row r="26" spans="1:81" s="1" customFormat="1" ht="16.5" customHeight="1" x14ac:dyDescent="0.25">
      <c r="A26" s="1731"/>
      <c r="B26" s="1843"/>
      <c r="C26" s="1732"/>
      <c r="D26" s="1851"/>
      <c r="E26" s="1852"/>
      <c r="F26" s="1849" t="s">
        <v>143</v>
      </c>
      <c r="G26" s="1850"/>
      <c r="H26" s="389">
        <v>70</v>
      </c>
      <c r="I26" s="392">
        <v>0.18807499999999999</v>
      </c>
      <c r="J26" s="393">
        <v>9.8336999999999994E-2</v>
      </c>
      <c r="K26" s="389">
        <v>70</v>
      </c>
      <c r="L26" s="392">
        <v>0.19087500000000002</v>
      </c>
      <c r="M26" s="393">
        <v>0.102537</v>
      </c>
      <c r="N26" s="389">
        <v>70</v>
      </c>
      <c r="O26" s="392">
        <v>0.192275</v>
      </c>
      <c r="P26" s="393">
        <v>0.102537</v>
      </c>
      <c r="Q26" s="389">
        <v>70</v>
      </c>
      <c r="R26" s="392">
        <v>0.197875</v>
      </c>
      <c r="S26" s="393">
        <v>0.104237</v>
      </c>
      <c r="T26" s="389">
        <v>70</v>
      </c>
      <c r="U26" s="392">
        <v>0.207675</v>
      </c>
      <c r="V26" s="393">
        <v>9.9737000000000006E-2</v>
      </c>
      <c r="W26" s="389">
        <v>70</v>
      </c>
      <c r="X26" s="392">
        <v>0.22307500000000002</v>
      </c>
      <c r="Y26" s="393">
        <v>9.6937000000000009E-2</v>
      </c>
      <c r="Z26" s="389">
        <v>70</v>
      </c>
      <c r="AA26" s="392">
        <v>0.22867499999999999</v>
      </c>
      <c r="AB26" s="393">
        <v>9.5537000000000011E-2</v>
      </c>
      <c r="AC26" s="389">
        <v>70</v>
      </c>
      <c r="AD26" s="392">
        <v>0.239875</v>
      </c>
      <c r="AE26" s="393">
        <v>0.103937</v>
      </c>
      <c r="AF26" s="389">
        <v>70</v>
      </c>
      <c r="AG26" s="392">
        <v>0.24967499999999998</v>
      </c>
      <c r="AH26" s="393">
        <v>0.115137</v>
      </c>
      <c r="AI26" s="389">
        <v>70</v>
      </c>
      <c r="AJ26" s="392">
        <v>0.25947500000000001</v>
      </c>
      <c r="AK26" s="393">
        <v>0.11233700000000001</v>
      </c>
      <c r="AL26" s="389">
        <v>70</v>
      </c>
      <c r="AM26" s="392">
        <v>0.27907500000000002</v>
      </c>
      <c r="AN26" s="393">
        <v>0.11233699999999999</v>
      </c>
      <c r="AO26" s="389">
        <v>70</v>
      </c>
      <c r="AP26" s="392">
        <v>0.25947500000000001</v>
      </c>
      <c r="AQ26" s="393">
        <v>0.103937</v>
      </c>
    </row>
    <row r="27" spans="1:81" s="1" customFormat="1" ht="16.5" customHeight="1" thickBot="1" x14ac:dyDescent="0.3">
      <c r="A27" s="1733"/>
      <c r="B27" s="1810"/>
      <c r="C27" s="1734"/>
      <c r="D27" s="1813"/>
      <c r="E27" s="1814"/>
      <c r="F27" s="1854" t="s">
        <v>26</v>
      </c>
      <c r="G27" s="1855"/>
      <c r="H27" s="329">
        <v>58</v>
      </c>
      <c r="I27" s="277">
        <v>0.13070000000000001</v>
      </c>
      <c r="J27" s="278">
        <v>1.32E-2</v>
      </c>
      <c r="K27" s="329">
        <v>58</v>
      </c>
      <c r="L27" s="277">
        <v>0.13070000000000001</v>
      </c>
      <c r="M27" s="278">
        <v>1.32E-2</v>
      </c>
      <c r="N27" s="329">
        <v>58</v>
      </c>
      <c r="O27" s="277">
        <v>0.13070000000000001</v>
      </c>
      <c r="P27" s="278">
        <v>1.32E-2</v>
      </c>
      <c r="Q27" s="329">
        <v>58</v>
      </c>
      <c r="R27" s="277">
        <v>0.13070000000000001</v>
      </c>
      <c r="S27" s="278">
        <v>1.32E-2</v>
      </c>
      <c r="T27" s="329">
        <v>58</v>
      </c>
      <c r="U27" s="277">
        <v>0.13070000000000001</v>
      </c>
      <c r="V27" s="278">
        <v>1.32E-2</v>
      </c>
      <c r="W27" s="329">
        <v>58</v>
      </c>
      <c r="X27" s="277">
        <v>0.13070000000000001</v>
      </c>
      <c r="Y27" s="278">
        <v>1.32E-2</v>
      </c>
      <c r="Z27" s="329">
        <v>58</v>
      </c>
      <c r="AA27" s="277">
        <v>0.13070000000000001</v>
      </c>
      <c r="AB27" s="278">
        <v>1.32E-2</v>
      </c>
      <c r="AC27" s="329">
        <v>58</v>
      </c>
      <c r="AD27" s="277">
        <v>0.13070000000000001</v>
      </c>
      <c r="AE27" s="278">
        <v>1.32E-2</v>
      </c>
      <c r="AF27" s="329">
        <v>58</v>
      </c>
      <c r="AG27" s="277">
        <v>0.13070000000000001</v>
      </c>
      <c r="AH27" s="278">
        <v>1.32E-2</v>
      </c>
      <c r="AI27" s="329">
        <v>58</v>
      </c>
      <c r="AJ27" s="277">
        <v>0.13070000000000001</v>
      </c>
      <c r="AK27" s="278">
        <v>1.32E-2</v>
      </c>
      <c r="AL27" s="329">
        <v>58</v>
      </c>
      <c r="AM27" s="277">
        <v>0.13070000000000001</v>
      </c>
      <c r="AN27" s="278">
        <v>1.32E-2</v>
      </c>
      <c r="AO27" s="329">
        <v>58</v>
      </c>
      <c r="AP27" s="277">
        <v>0.13070000000000001</v>
      </c>
      <c r="AQ27" s="278">
        <v>1.32E-2</v>
      </c>
    </row>
    <row r="28" spans="1:81" s="1" customFormat="1" ht="16.5" customHeight="1" x14ac:dyDescent="0.25">
      <c r="A28" s="279" t="s">
        <v>33</v>
      </c>
      <c r="B28" s="280">
        <v>0.66575298710142028</v>
      </c>
      <c r="C28" s="281"/>
      <c r="D28" s="263" t="s">
        <v>34</v>
      </c>
      <c r="E28" s="1765">
        <v>1.1207943785350791</v>
      </c>
      <c r="F28" s="1765"/>
      <c r="G28" s="282"/>
      <c r="H28" s="260"/>
      <c r="I28" s="380"/>
      <c r="J28" s="38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82"/>
    </row>
    <row r="29" spans="1:81" s="1" customFormat="1" ht="16.5" customHeight="1" x14ac:dyDescent="0.25">
      <c r="A29" s="362" t="s">
        <v>144</v>
      </c>
      <c r="B29" s="394">
        <v>0.89864491593649254</v>
      </c>
      <c r="C29" s="395"/>
      <c r="D29" s="263" t="s">
        <v>145</v>
      </c>
      <c r="E29" s="1765">
        <v>0.48815362959983899</v>
      </c>
      <c r="F29" s="1765"/>
      <c r="G29" s="282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82"/>
    </row>
    <row r="30" spans="1:81" s="1" customFormat="1" ht="16.5" customHeight="1" thickBot="1" x14ac:dyDescent="0.3">
      <c r="A30" s="283" t="s">
        <v>35</v>
      </c>
      <c r="B30" s="284">
        <v>0.99493872660627836</v>
      </c>
      <c r="C30" s="285"/>
      <c r="D30" s="286" t="s">
        <v>36</v>
      </c>
      <c r="E30" s="1766">
        <v>0.10099464422341234</v>
      </c>
      <c r="F30" s="1766"/>
      <c r="G30" s="287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7"/>
    </row>
    <row r="31" spans="1:81" s="1" customFormat="1" ht="16.5" customHeight="1" thickBot="1" x14ac:dyDescent="0.3">
      <c r="A31" s="289"/>
      <c r="B31" s="290"/>
      <c r="C31" s="290"/>
      <c r="D31" s="291"/>
      <c r="E31" s="292"/>
      <c r="F31" s="291"/>
      <c r="G31" s="292"/>
      <c r="H31" s="293"/>
      <c r="I31" s="291"/>
      <c r="J31" s="291"/>
      <c r="K31" s="293"/>
      <c r="L31" s="291"/>
      <c r="M31" s="291"/>
      <c r="N31" s="293"/>
      <c r="O31" s="291"/>
      <c r="P31" s="291"/>
      <c r="Q31" s="293"/>
      <c r="R31" s="291"/>
      <c r="S31" s="291"/>
      <c r="T31" s="293"/>
      <c r="U31" s="291"/>
      <c r="V31" s="291"/>
      <c r="W31" s="293"/>
      <c r="X31" s="291"/>
      <c r="Y31" s="291"/>
      <c r="Z31" s="293"/>
      <c r="AA31" s="291"/>
      <c r="AB31" s="291"/>
      <c r="AC31" s="293"/>
      <c r="AD31" s="291"/>
      <c r="AE31" s="291"/>
      <c r="AF31" s="293"/>
      <c r="AG31" s="291"/>
      <c r="AH31" s="291"/>
      <c r="AI31" s="293"/>
      <c r="AJ31" s="291"/>
      <c r="AK31" s="291"/>
      <c r="AL31" s="293"/>
      <c r="AM31" s="291"/>
      <c r="AN31" s="291"/>
      <c r="AO31" s="293"/>
      <c r="AP31" s="291"/>
      <c r="AQ31" s="291"/>
    </row>
    <row r="32" spans="1:81" s="1" customFormat="1" ht="16.5" customHeight="1" x14ac:dyDescent="0.25">
      <c r="A32" s="1800" t="s">
        <v>37</v>
      </c>
      <c r="B32" s="1801"/>
      <c r="C32" s="1801"/>
      <c r="D32" s="1770" t="s">
        <v>38</v>
      </c>
      <c r="E32" s="1771"/>
      <c r="F32" s="1771" t="s">
        <v>39</v>
      </c>
      <c r="G32" s="1772"/>
      <c r="H32" s="1803" t="s">
        <v>3</v>
      </c>
      <c r="I32" s="1804"/>
      <c r="J32" s="1805"/>
      <c r="K32" s="1803" t="s">
        <v>4</v>
      </c>
      <c r="L32" s="1804"/>
      <c r="M32" s="1805"/>
      <c r="N32" s="1803" t="s">
        <v>5</v>
      </c>
      <c r="O32" s="1804"/>
      <c r="P32" s="1805"/>
      <c r="Q32" s="1803" t="s">
        <v>6</v>
      </c>
      <c r="R32" s="1804"/>
      <c r="S32" s="1805"/>
      <c r="T32" s="1803" t="s">
        <v>7</v>
      </c>
      <c r="U32" s="1804"/>
      <c r="V32" s="1805"/>
      <c r="W32" s="1803" t="s">
        <v>8</v>
      </c>
      <c r="X32" s="1804"/>
      <c r="Y32" s="1805"/>
      <c r="Z32" s="1803" t="s">
        <v>9</v>
      </c>
      <c r="AA32" s="1804"/>
      <c r="AB32" s="1805"/>
      <c r="AC32" s="1803" t="s">
        <v>10</v>
      </c>
      <c r="AD32" s="1804"/>
      <c r="AE32" s="1805"/>
      <c r="AF32" s="1803" t="s">
        <v>11</v>
      </c>
      <c r="AG32" s="1804"/>
      <c r="AH32" s="1805"/>
      <c r="AI32" s="1803" t="s">
        <v>12</v>
      </c>
      <c r="AJ32" s="1804"/>
      <c r="AK32" s="1805"/>
      <c r="AL32" s="1803" t="s">
        <v>13</v>
      </c>
      <c r="AM32" s="1804"/>
      <c r="AN32" s="1805"/>
      <c r="AO32" s="1803" t="s">
        <v>14</v>
      </c>
      <c r="AP32" s="1804"/>
      <c r="AQ32" s="1805"/>
    </row>
    <row r="33" spans="1:43" s="1" customFormat="1" ht="16.5" customHeight="1" thickBot="1" x14ac:dyDescent="0.3">
      <c r="A33" s="1818" t="s">
        <v>146</v>
      </c>
      <c r="B33" s="1819"/>
      <c r="C33" s="1819"/>
      <c r="D33" s="294" t="s">
        <v>41</v>
      </c>
      <c r="E33" s="295" t="s">
        <v>42</v>
      </c>
      <c r="F33" s="296" t="s">
        <v>41</v>
      </c>
      <c r="G33" s="297" t="s">
        <v>42</v>
      </c>
      <c r="H33" s="1806"/>
      <c r="I33" s="1807"/>
      <c r="J33" s="1808"/>
      <c r="K33" s="1815"/>
      <c r="L33" s="1816"/>
      <c r="M33" s="1817"/>
      <c r="N33" s="1815"/>
      <c r="O33" s="1816"/>
      <c r="P33" s="1817"/>
      <c r="Q33" s="1815"/>
      <c r="R33" s="1816"/>
      <c r="S33" s="1817"/>
      <c r="T33" s="1815"/>
      <c r="U33" s="1816"/>
      <c r="V33" s="1817"/>
      <c r="W33" s="1815"/>
      <c r="X33" s="1816"/>
      <c r="Y33" s="1817"/>
      <c r="Z33" s="1815"/>
      <c r="AA33" s="1816"/>
      <c r="AB33" s="1817"/>
      <c r="AC33" s="1815"/>
      <c r="AD33" s="1816"/>
      <c r="AE33" s="1817"/>
      <c r="AF33" s="1815"/>
      <c r="AG33" s="1816"/>
      <c r="AH33" s="1817"/>
      <c r="AI33" s="1815"/>
      <c r="AJ33" s="1816"/>
      <c r="AK33" s="1817"/>
      <c r="AL33" s="1815"/>
      <c r="AM33" s="1816"/>
      <c r="AN33" s="1817"/>
      <c r="AO33" s="1815"/>
      <c r="AP33" s="1816"/>
      <c r="AQ33" s="1817"/>
    </row>
    <row r="34" spans="1:43" s="1" customFormat="1" ht="16.5" customHeight="1" x14ac:dyDescent="0.25">
      <c r="A34" s="298" t="s">
        <v>146</v>
      </c>
      <c r="B34" s="299" t="s">
        <v>147</v>
      </c>
      <c r="C34" s="300"/>
      <c r="D34" s="301"/>
      <c r="E34" s="302"/>
      <c r="F34" s="303"/>
      <c r="G34" s="304"/>
      <c r="H34" s="396">
        <v>0</v>
      </c>
      <c r="I34" s="397">
        <v>0</v>
      </c>
      <c r="J34" s="383">
        <v>0</v>
      </c>
      <c r="K34" s="396">
        <v>0</v>
      </c>
      <c r="L34" s="397">
        <v>0</v>
      </c>
      <c r="M34" s="383">
        <v>0</v>
      </c>
      <c r="N34" s="396">
        <v>0</v>
      </c>
      <c r="O34" s="397">
        <v>0</v>
      </c>
      <c r="P34" s="383">
        <v>0</v>
      </c>
      <c r="Q34" s="396">
        <v>0</v>
      </c>
      <c r="R34" s="397">
        <v>0</v>
      </c>
      <c r="S34" s="383">
        <v>0</v>
      </c>
      <c r="T34" s="396">
        <v>0</v>
      </c>
      <c r="U34" s="397">
        <v>0</v>
      </c>
      <c r="V34" s="383">
        <v>0</v>
      </c>
      <c r="W34" s="396">
        <v>0</v>
      </c>
      <c r="X34" s="397">
        <v>0</v>
      </c>
      <c r="Y34" s="383">
        <v>0</v>
      </c>
      <c r="Z34" s="396">
        <v>0</v>
      </c>
      <c r="AA34" s="397">
        <v>0</v>
      </c>
      <c r="AB34" s="383">
        <v>0</v>
      </c>
      <c r="AC34" s="396">
        <v>0</v>
      </c>
      <c r="AD34" s="397">
        <v>0</v>
      </c>
      <c r="AE34" s="383">
        <v>0</v>
      </c>
      <c r="AF34" s="396">
        <v>0</v>
      </c>
      <c r="AG34" s="397">
        <v>0</v>
      </c>
      <c r="AH34" s="383">
        <v>0</v>
      </c>
      <c r="AI34" s="396">
        <v>0</v>
      </c>
      <c r="AJ34" s="397">
        <v>0</v>
      </c>
      <c r="AK34" s="383">
        <v>0</v>
      </c>
      <c r="AL34" s="396">
        <v>0</v>
      </c>
      <c r="AM34" s="397">
        <v>0</v>
      </c>
      <c r="AN34" s="383">
        <v>0</v>
      </c>
      <c r="AO34" s="396">
        <v>0</v>
      </c>
      <c r="AP34" s="397">
        <v>0</v>
      </c>
      <c r="AQ34" s="383">
        <v>0</v>
      </c>
    </row>
    <row r="35" spans="1:43" s="1" customFormat="1" ht="16.5" customHeight="1" x14ac:dyDescent="0.25">
      <c r="A35" s="308" t="s">
        <v>146</v>
      </c>
      <c r="B35" s="309" t="s">
        <v>148</v>
      </c>
      <c r="C35" s="310"/>
      <c r="D35" s="311"/>
      <c r="E35" s="312"/>
      <c r="F35" s="313"/>
      <c r="G35" s="314"/>
      <c r="H35" s="318">
        <v>0</v>
      </c>
      <c r="I35" s="319">
        <v>0</v>
      </c>
      <c r="J35" s="320">
        <v>0</v>
      </c>
      <c r="K35" s="318">
        <v>0</v>
      </c>
      <c r="L35" s="319">
        <v>0</v>
      </c>
      <c r="M35" s="320">
        <v>0</v>
      </c>
      <c r="N35" s="318">
        <v>0</v>
      </c>
      <c r="O35" s="319">
        <v>0</v>
      </c>
      <c r="P35" s="320">
        <v>0</v>
      </c>
      <c r="Q35" s="318">
        <v>0</v>
      </c>
      <c r="R35" s="319">
        <v>0</v>
      </c>
      <c r="S35" s="320">
        <v>0</v>
      </c>
      <c r="T35" s="318">
        <v>0</v>
      </c>
      <c r="U35" s="319">
        <v>0</v>
      </c>
      <c r="V35" s="320">
        <v>0</v>
      </c>
      <c r="W35" s="318">
        <v>0</v>
      </c>
      <c r="X35" s="319">
        <v>0</v>
      </c>
      <c r="Y35" s="320">
        <v>0</v>
      </c>
      <c r="Z35" s="318">
        <v>0</v>
      </c>
      <c r="AA35" s="319">
        <v>0</v>
      </c>
      <c r="AB35" s="320">
        <v>0</v>
      </c>
      <c r="AC35" s="318">
        <v>0</v>
      </c>
      <c r="AD35" s="319">
        <v>0</v>
      </c>
      <c r="AE35" s="320">
        <v>0</v>
      </c>
      <c r="AF35" s="318">
        <v>0</v>
      </c>
      <c r="AG35" s="319">
        <v>0</v>
      </c>
      <c r="AH35" s="320">
        <v>0</v>
      </c>
      <c r="AI35" s="318">
        <v>0</v>
      </c>
      <c r="AJ35" s="319">
        <v>0</v>
      </c>
      <c r="AK35" s="320">
        <v>0</v>
      </c>
      <c r="AL35" s="318">
        <v>0</v>
      </c>
      <c r="AM35" s="319">
        <v>0</v>
      </c>
      <c r="AN35" s="320">
        <v>0</v>
      </c>
      <c r="AO35" s="318">
        <v>0</v>
      </c>
      <c r="AP35" s="319">
        <v>0</v>
      </c>
      <c r="AQ35" s="320">
        <v>0</v>
      </c>
    </row>
    <row r="36" spans="1:43" s="1" customFormat="1" ht="16.5" customHeight="1" x14ac:dyDescent="0.25">
      <c r="A36" s="308" t="s">
        <v>146</v>
      </c>
      <c r="B36" s="309" t="s">
        <v>149</v>
      </c>
      <c r="C36" s="310"/>
      <c r="D36" s="311"/>
      <c r="E36" s="312"/>
      <c r="F36" s="313"/>
      <c r="G36" s="314"/>
      <c r="H36" s="318">
        <v>0</v>
      </c>
      <c r="I36" s="319">
        <v>0</v>
      </c>
      <c r="J36" s="320">
        <v>0</v>
      </c>
      <c r="K36" s="318">
        <v>0</v>
      </c>
      <c r="L36" s="319">
        <v>0</v>
      </c>
      <c r="M36" s="320">
        <v>0</v>
      </c>
      <c r="N36" s="318">
        <v>0</v>
      </c>
      <c r="O36" s="319">
        <v>0</v>
      </c>
      <c r="P36" s="320">
        <v>0</v>
      </c>
      <c r="Q36" s="318">
        <v>0</v>
      </c>
      <c r="R36" s="319">
        <v>0</v>
      </c>
      <c r="S36" s="320">
        <v>0</v>
      </c>
      <c r="T36" s="318">
        <v>0</v>
      </c>
      <c r="U36" s="319">
        <v>0</v>
      </c>
      <c r="V36" s="320">
        <v>0</v>
      </c>
      <c r="W36" s="318">
        <v>0</v>
      </c>
      <c r="X36" s="319">
        <v>0</v>
      </c>
      <c r="Y36" s="320">
        <v>0</v>
      </c>
      <c r="Z36" s="318">
        <v>0</v>
      </c>
      <c r="AA36" s="319">
        <v>0</v>
      </c>
      <c r="AB36" s="320">
        <v>0</v>
      </c>
      <c r="AC36" s="318">
        <v>0</v>
      </c>
      <c r="AD36" s="319">
        <v>0</v>
      </c>
      <c r="AE36" s="320">
        <v>0</v>
      </c>
      <c r="AF36" s="318">
        <v>0</v>
      </c>
      <c r="AG36" s="319">
        <v>0</v>
      </c>
      <c r="AH36" s="320">
        <v>0</v>
      </c>
      <c r="AI36" s="318">
        <v>0</v>
      </c>
      <c r="AJ36" s="319">
        <v>0</v>
      </c>
      <c r="AK36" s="320">
        <v>0</v>
      </c>
      <c r="AL36" s="318">
        <v>0</v>
      </c>
      <c r="AM36" s="319">
        <v>0</v>
      </c>
      <c r="AN36" s="320">
        <v>0</v>
      </c>
      <c r="AO36" s="318">
        <v>0</v>
      </c>
      <c r="AP36" s="319">
        <v>0</v>
      </c>
      <c r="AQ36" s="320">
        <v>0</v>
      </c>
    </row>
    <row r="37" spans="1:43" s="1" customFormat="1" ht="16.5" customHeight="1" x14ac:dyDescent="0.25">
      <c r="A37" s="308" t="s">
        <v>146</v>
      </c>
      <c r="B37" s="309" t="s">
        <v>150</v>
      </c>
      <c r="C37" s="310"/>
      <c r="D37" s="311"/>
      <c r="E37" s="312"/>
      <c r="F37" s="313"/>
      <c r="G37" s="314"/>
      <c r="H37" s="318">
        <v>0</v>
      </c>
      <c r="I37" s="319">
        <v>0</v>
      </c>
      <c r="J37" s="320">
        <v>0</v>
      </c>
      <c r="K37" s="318">
        <v>0</v>
      </c>
      <c r="L37" s="319">
        <v>0</v>
      </c>
      <c r="M37" s="320">
        <v>0</v>
      </c>
      <c r="N37" s="318">
        <v>0</v>
      </c>
      <c r="O37" s="319">
        <v>0</v>
      </c>
      <c r="P37" s="320">
        <v>0</v>
      </c>
      <c r="Q37" s="318">
        <v>0</v>
      </c>
      <c r="R37" s="319">
        <v>0</v>
      </c>
      <c r="S37" s="320">
        <v>0</v>
      </c>
      <c r="T37" s="318">
        <v>0</v>
      </c>
      <c r="U37" s="319">
        <v>0</v>
      </c>
      <c r="V37" s="320">
        <v>0</v>
      </c>
      <c r="W37" s="318">
        <v>0</v>
      </c>
      <c r="X37" s="319">
        <v>0</v>
      </c>
      <c r="Y37" s="320">
        <v>0</v>
      </c>
      <c r="Z37" s="318">
        <v>0</v>
      </c>
      <c r="AA37" s="319">
        <v>0</v>
      </c>
      <c r="AB37" s="320">
        <v>0</v>
      </c>
      <c r="AC37" s="318">
        <v>0</v>
      </c>
      <c r="AD37" s="319">
        <v>0</v>
      </c>
      <c r="AE37" s="320">
        <v>0</v>
      </c>
      <c r="AF37" s="318">
        <v>0</v>
      </c>
      <c r="AG37" s="319">
        <v>0</v>
      </c>
      <c r="AH37" s="320">
        <v>0</v>
      </c>
      <c r="AI37" s="318">
        <v>0</v>
      </c>
      <c r="AJ37" s="319">
        <v>0</v>
      </c>
      <c r="AK37" s="320">
        <v>0</v>
      </c>
      <c r="AL37" s="318">
        <v>0</v>
      </c>
      <c r="AM37" s="319">
        <v>0</v>
      </c>
      <c r="AN37" s="320">
        <v>0</v>
      </c>
      <c r="AO37" s="318">
        <v>0</v>
      </c>
      <c r="AP37" s="319">
        <v>0</v>
      </c>
      <c r="AQ37" s="320">
        <v>0</v>
      </c>
    </row>
    <row r="38" spans="1:43" s="1" customFormat="1" ht="16.5" customHeight="1" x14ac:dyDescent="0.25">
      <c r="A38" s="308" t="s">
        <v>146</v>
      </c>
      <c r="B38" s="309" t="s">
        <v>151</v>
      </c>
      <c r="C38" s="310"/>
      <c r="D38" s="311"/>
      <c r="E38" s="312"/>
      <c r="F38" s="313"/>
      <c r="G38" s="314"/>
      <c r="H38" s="315">
        <v>30</v>
      </c>
      <c r="I38" s="316">
        <v>0.153612</v>
      </c>
      <c r="J38" s="317">
        <v>8.2903999999999992E-2</v>
      </c>
      <c r="K38" s="315">
        <v>30</v>
      </c>
      <c r="L38" s="316">
        <v>0.15501200000000001</v>
      </c>
      <c r="M38" s="317">
        <v>8.7104000000000001E-2</v>
      </c>
      <c r="N38" s="315">
        <v>30</v>
      </c>
      <c r="O38" s="316">
        <v>0.15501200000000001</v>
      </c>
      <c r="P38" s="317">
        <v>8.7104000000000001E-2</v>
      </c>
      <c r="Q38" s="315">
        <v>30</v>
      </c>
      <c r="R38" s="316">
        <v>0.160612</v>
      </c>
      <c r="S38" s="317">
        <v>8.8803999999999994E-2</v>
      </c>
      <c r="T38" s="315">
        <v>30</v>
      </c>
      <c r="U38" s="316">
        <v>0.169012</v>
      </c>
      <c r="V38" s="317">
        <v>8.4304000000000004E-2</v>
      </c>
      <c r="W38" s="315">
        <v>30</v>
      </c>
      <c r="X38" s="316">
        <v>0.18161200000000002</v>
      </c>
      <c r="Y38" s="317">
        <v>8.1504000000000007E-2</v>
      </c>
      <c r="Z38" s="315">
        <v>30</v>
      </c>
      <c r="AA38" s="316">
        <v>0.18441199999999999</v>
      </c>
      <c r="AB38" s="317">
        <v>7.870400000000001E-2</v>
      </c>
      <c r="AC38" s="315">
        <v>30</v>
      </c>
      <c r="AD38" s="316">
        <v>0.19701199999999999</v>
      </c>
      <c r="AE38" s="317">
        <v>8.7104000000000001E-2</v>
      </c>
      <c r="AF38" s="315">
        <v>30</v>
      </c>
      <c r="AG38" s="316">
        <v>0.204012</v>
      </c>
      <c r="AH38" s="317">
        <v>9.5504000000000006E-2</v>
      </c>
      <c r="AI38" s="315">
        <v>30</v>
      </c>
      <c r="AJ38" s="316">
        <v>0.213812</v>
      </c>
      <c r="AK38" s="317">
        <v>9.5504000000000006E-2</v>
      </c>
      <c r="AL38" s="315">
        <v>30</v>
      </c>
      <c r="AM38" s="316">
        <v>0.23341200000000001</v>
      </c>
      <c r="AN38" s="317">
        <v>9.690399999999999E-2</v>
      </c>
      <c r="AO38" s="315">
        <v>30</v>
      </c>
      <c r="AP38" s="316">
        <v>0.21521199999999999</v>
      </c>
      <c r="AQ38" s="317">
        <v>8.7104000000000001E-2</v>
      </c>
    </row>
    <row r="39" spans="1:43" s="1" customFormat="1" ht="16.5" customHeight="1" thickBot="1" x14ac:dyDescent="0.3">
      <c r="A39" s="308" t="s">
        <v>146</v>
      </c>
      <c r="B39" s="309" t="s">
        <v>152</v>
      </c>
      <c r="C39" s="310"/>
      <c r="D39" s="311"/>
      <c r="E39" s="312"/>
      <c r="F39" s="313"/>
      <c r="G39" s="314"/>
      <c r="H39" s="315">
        <v>40</v>
      </c>
      <c r="I39" s="316">
        <v>3.4463000000000001E-2</v>
      </c>
      <c r="J39" s="317">
        <v>1.5433000000000001E-2</v>
      </c>
      <c r="K39" s="315">
        <v>40</v>
      </c>
      <c r="L39" s="316">
        <v>3.5862999999999999E-2</v>
      </c>
      <c r="M39" s="317">
        <v>1.5433000000000001E-2</v>
      </c>
      <c r="N39" s="315">
        <v>40</v>
      </c>
      <c r="O39" s="316">
        <v>3.7262999999999998E-2</v>
      </c>
      <c r="P39" s="317">
        <v>1.5433000000000001E-2</v>
      </c>
      <c r="Q39" s="315">
        <v>40</v>
      </c>
      <c r="R39" s="316">
        <v>3.7262999999999998E-2</v>
      </c>
      <c r="S39" s="317">
        <v>1.5433000000000001E-2</v>
      </c>
      <c r="T39" s="315">
        <v>40</v>
      </c>
      <c r="U39" s="316">
        <v>3.8662999999999996E-2</v>
      </c>
      <c r="V39" s="317">
        <v>1.5433000000000001E-2</v>
      </c>
      <c r="W39" s="315">
        <v>40</v>
      </c>
      <c r="X39" s="316">
        <v>4.1463E-2</v>
      </c>
      <c r="Y39" s="317">
        <v>1.5433000000000001E-2</v>
      </c>
      <c r="Z39" s="315">
        <v>40</v>
      </c>
      <c r="AA39" s="316">
        <v>4.4262999999999997E-2</v>
      </c>
      <c r="AB39" s="317">
        <v>1.6833000000000001E-2</v>
      </c>
      <c r="AC39" s="315">
        <v>40</v>
      </c>
      <c r="AD39" s="316">
        <v>4.2862999999999998E-2</v>
      </c>
      <c r="AE39" s="317">
        <v>1.6833000000000001E-2</v>
      </c>
      <c r="AF39" s="315">
        <v>40</v>
      </c>
      <c r="AG39" s="316">
        <v>4.5662999999999995E-2</v>
      </c>
      <c r="AH39" s="317">
        <v>1.9633000000000001E-2</v>
      </c>
      <c r="AI39" s="315">
        <v>40</v>
      </c>
      <c r="AJ39" s="316">
        <v>4.5662999999999995E-2</v>
      </c>
      <c r="AK39" s="317">
        <v>1.6833000000000001E-2</v>
      </c>
      <c r="AL39" s="315">
        <v>40</v>
      </c>
      <c r="AM39" s="316">
        <v>4.5662999999999995E-2</v>
      </c>
      <c r="AN39" s="317">
        <v>1.5433000000000001E-2</v>
      </c>
      <c r="AO39" s="315">
        <v>40</v>
      </c>
      <c r="AP39" s="316">
        <v>4.4262999999999997E-2</v>
      </c>
      <c r="AQ39" s="317">
        <v>1.6833000000000001E-2</v>
      </c>
    </row>
    <row r="40" spans="1:43" s="1" customFormat="1" ht="16.5" customHeight="1" x14ac:dyDescent="0.25">
      <c r="A40" s="1822" t="s">
        <v>153</v>
      </c>
      <c r="B40" s="1823"/>
      <c r="C40" s="1823"/>
      <c r="D40" s="1823"/>
      <c r="E40" s="1823"/>
      <c r="F40" s="1823"/>
      <c r="G40" s="1824"/>
      <c r="H40" s="305">
        <v>30</v>
      </c>
      <c r="I40" s="306">
        <v>0.153612</v>
      </c>
      <c r="J40" s="307">
        <v>8.2903999999999992E-2</v>
      </c>
      <c r="K40" s="305">
        <v>30</v>
      </c>
      <c r="L40" s="306">
        <v>0.15501200000000001</v>
      </c>
      <c r="M40" s="307">
        <v>8.7104000000000001E-2</v>
      </c>
      <c r="N40" s="305">
        <v>30</v>
      </c>
      <c r="O40" s="306">
        <v>0.15501200000000001</v>
      </c>
      <c r="P40" s="307">
        <v>8.7104000000000001E-2</v>
      </c>
      <c r="Q40" s="305">
        <v>30</v>
      </c>
      <c r="R40" s="306">
        <v>0.160612</v>
      </c>
      <c r="S40" s="307">
        <v>8.8803999999999994E-2</v>
      </c>
      <c r="T40" s="305">
        <v>30</v>
      </c>
      <c r="U40" s="306">
        <v>0.169012</v>
      </c>
      <c r="V40" s="307">
        <v>8.4304000000000004E-2</v>
      </c>
      <c r="W40" s="305">
        <v>30</v>
      </c>
      <c r="X40" s="306">
        <v>0.18161200000000002</v>
      </c>
      <c r="Y40" s="307">
        <v>8.1504000000000007E-2</v>
      </c>
      <c r="Z40" s="305">
        <v>30</v>
      </c>
      <c r="AA40" s="306">
        <v>0.18441199999999999</v>
      </c>
      <c r="AB40" s="307">
        <v>7.870400000000001E-2</v>
      </c>
      <c r="AC40" s="305">
        <v>30</v>
      </c>
      <c r="AD40" s="306">
        <v>0.19701199999999999</v>
      </c>
      <c r="AE40" s="307">
        <v>8.7104000000000001E-2</v>
      </c>
      <c r="AF40" s="305">
        <v>30</v>
      </c>
      <c r="AG40" s="306">
        <v>0.204012</v>
      </c>
      <c r="AH40" s="307">
        <v>9.5504000000000006E-2</v>
      </c>
      <c r="AI40" s="305">
        <v>30</v>
      </c>
      <c r="AJ40" s="306">
        <v>0.213812</v>
      </c>
      <c r="AK40" s="307">
        <v>9.5504000000000006E-2</v>
      </c>
      <c r="AL40" s="305">
        <v>30</v>
      </c>
      <c r="AM40" s="306">
        <v>0.23341200000000001</v>
      </c>
      <c r="AN40" s="307">
        <v>9.690399999999999E-2</v>
      </c>
      <c r="AO40" s="305">
        <v>30</v>
      </c>
      <c r="AP40" s="306">
        <v>0.21521199999999999</v>
      </c>
      <c r="AQ40" s="307">
        <v>8.7104000000000001E-2</v>
      </c>
    </row>
    <row r="41" spans="1:43" s="1" customFormat="1" ht="16.5" customHeight="1" thickBot="1" x14ac:dyDescent="0.3">
      <c r="A41" s="1825" t="s">
        <v>154</v>
      </c>
      <c r="B41" s="1826"/>
      <c r="C41" s="1826"/>
      <c r="D41" s="1826"/>
      <c r="E41" s="1826"/>
      <c r="F41" s="1826"/>
      <c r="G41" s="1827"/>
      <c r="H41" s="326">
        <v>40</v>
      </c>
      <c r="I41" s="327">
        <v>3.4463000000000001E-2</v>
      </c>
      <c r="J41" s="328">
        <v>1.5433000000000001E-2</v>
      </c>
      <c r="K41" s="326">
        <v>40</v>
      </c>
      <c r="L41" s="327">
        <v>3.5862999999999999E-2</v>
      </c>
      <c r="M41" s="328">
        <v>1.5433000000000001E-2</v>
      </c>
      <c r="N41" s="326">
        <v>40</v>
      </c>
      <c r="O41" s="327">
        <v>3.7262999999999998E-2</v>
      </c>
      <c r="P41" s="328">
        <v>1.5433000000000001E-2</v>
      </c>
      <c r="Q41" s="326">
        <v>40</v>
      </c>
      <c r="R41" s="327">
        <v>3.7262999999999998E-2</v>
      </c>
      <c r="S41" s="328">
        <v>1.5433000000000001E-2</v>
      </c>
      <c r="T41" s="326">
        <v>40</v>
      </c>
      <c r="U41" s="327">
        <v>3.8662999999999996E-2</v>
      </c>
      <c r="V41" s="328">
        <v>1.5433000000000001E-2</v>
      </c>
      <c r="W41" s="326">
        <v>40</v>
      </c>
      <c r="X41" s="327">
        <v>4.1463E-2</v>
      </c>
      <c r="Y41" s="328">
        <v>1.5433000000000001E-2</v>
      </c>
      <c r="Z41" s="326">
        <v>40</v>
      </c>
      <c r="AA41" s="327">
        <v>4.4262999999999997E-2</v>
      </c>
      <c r="AB41" s="328">
        <v>1.6833000000000001E-2</v>
      </c>
      <c r="AC41" s="326">
        <v>40</v>
      </c>
      <c r="AD41" s="327">
        <v>4.2862999999999998E-2</v>
      </c>
      <c r="AE41" s="328">
        <v>1.6833000000000001E-2</v>
      </c>
      <c r="AF41" s="326">
        <v>40</v>
      </c>
      <c r="AG41" s="327">
        <v>4.5662999999999995E-2</v>
      </c>
      <c r="AH41" s="328">
        <v>1.9633000000000001E-2</v>
      </c>
      <c r="AI41" s="326">
        <v>40</v>
      </c>
      <c r="AJ41" s="327">
        <v>4.5662999999999995E-2</v>
      </c>
      <c r="AK41" s="328">
        <v>1.6833000000000001E-2</v>
      </c>
      <c r="AL41" s="326">
        <v>40</v>
      </c>
      <c r="AM41" s="327">
        <v>4.5662999999999995E-2</v>
      </c>
      <c r="AN41" s="328">
        <v>1.5433000000000001E-2</v>
      </c>
      <c r="AO41" s="326">
        <v>40</v>
      </c>
      <c r="AP41" s="327">
        <v>4.4262999999999997E-2</v>
      </c>
      <c r="AQ41" s="328">
        <v>1.6833000000000001E-2</v>
      </c>
    </row>
    <row r="42" spans="1:43" s="1" customFormat="1" ht="16.5" customHeight="1" thickBot="1" x14ac:dyDescent="0.3">
      <c r="A42" s="1828" t="s">
        <v>155</v>
      </c>
      <c r="B42" s="1829"/>
      <c r="C42" s="1829"/>
      <c r="D42" s="1829"/>
      <c r="E42" s="1829"/>
      <c r="F42" s="1829"/>
      <c r="G42" s="1829"/>
      <c r="H42" s="329">
        <v>70</v>
      </c>
      <c r="I42" s="330">
        <v>0.18807499999999999</v>
      </c>
      <c r="J42" s="331">
        <v>9.8336999999999994E-2</v>
      </c>
      <c r="K42" s="329">
        <v>70</v>
      </c>
      <c r="L42" s="330">
        <v>0.19087500000000002</v>
      </c>
      <c r="M42" s="331">
        <v>0.102537</v>
      </c>
      <c r="N42" s="329">
        <v>70</v>
      </c>
      <c r="O42" s="330">
        <v>0.192275</v>
      </c>
      <c r="P42" s="331">
        <v>0.102537</v>
      </c>
      <c r="Q42" s="329">
        <v>70</v>
      </c>
      <c r="R42" s="330">
        <v>0.197875</v>
      </c>
      <c r="S42" s="331">
        <v>0.104237</v>
      </c>
      <c r="T42" s="329">
        <v>70</v>
      </c>
      <c r="U42" s="330">
        <v>0.207675</v>
      </c>
      <c r="V42" s="331">
        <v>9.9737000000000006E-2</v>
      </c>
      <c r="W42" s="329">
        <v>70</v>
      </c>
      <c r="X42" s="330">
        <v>0.22307500000000002</v>
      </c>
      <c r="Y42" s="331">
        <v>9.6937000000000009E-2</v>
      </c>
      <c r="Z42" s="329">
        <v>70</v>
      </c>
      <c r="AA42" s="330">
        <v>0.22867499999999999</v>
      </c>
      <c r="AB42" s="331">
        <v>9.5537000000000011E-2</v>
      </c>
      <c r="AC42" s="329">
        <v>70</v>
      </c>
      <c r="AD42" s="330">
        <v>0.239875</v>
      </c>
      <c r="AE42" s="331">
        <v>0.103937</v>
      </c>
      <c r="AF42" s="329">
        <v>70</v>
      </c>
      <c r="AG42" s="330">
        <v>0.24967499999999998</v>
      </c>
      <c r="AH42" s="331">
        <v>0.115137</v>
      </c>
      <c r="AI42" s="329">
        <v>70</v>
      </c>
      <c r="AJ42" s="330">
        <v>0.25947500000000001</v>
      </c>
      <c r="AK42" s="331">
        <v>0.11233700000000001</v>
      </c>
      <c r="AL42" s="329">
        <v>70</v>
      </c>
      <c r="AM42" s="330">
        <v>0.27907500000000002</v>
      </c>
      <c r="AN42" s="331">
        <v>0.11233699999999999</v>
      </c>
      <c r="AO42" s="329">
        <v>70</v>
      </c>
      <c r="AP42" s="330">
        <v>0.25947500000000001</v>
      </c>
      <c r="AQ42" s="331">
        <v>0.103937</v>
      </c>
    </row>
    <row r="43" spans="1:43" s="1" customFormat="1" ht="16.5" customHeight="1" thickBot="1" x14ac:dyDescent="0.3">
      <c r="A43" s="263"/>
      <c r="B43" s="398"/>
      <c r="C43" s="398"/>
      <c r="D43" s="399"/>
      <c r="E43" s="292"/>
      <c r="F43" s="399"/>
      <c r="G43" s="399"/>
      <c r="H43" s="400"/>
      <c r="I43" s="401"/>
      <c r="J43" s="401"/>
      <c r="K43" s="400"/>
      <c r="L43" s="401"/>
      <c r="M43" s="401"/>
      <c r="N43" s="400"/>
      <c r="O43" s="401"/>
      <c r="P43" s="401"/>
      <c r="Q43" s="400"/>
      <c r="R43" s="401"/>
      <c r="S43" s="401"/>
      <c r="T43" s="400"/>
      <c r="U43" s="401"/>
      <c r="V43" s="401"/>
      <c r="W43" s="400"/>
      <c r="X43" s="401"/>
      <c r="Y43" s="401"/>
      <c r="Z43" s="400"/>
      <c r="AA43" s="401"/>
      <c r="AB43" s="401"/>
      <c r="AC43" s="400"/>
      <c r="AD43" s="401"/>
      <c r="AE43" s="401"/>
      <c r="AF43" s="400"/>
      <c r="AG43" s="401"/>
      <c r="AH43" s="401"/>
      <c r="AI43" s="400"/>
      <c r="AJ43" s="401"/>
      <c r="AK43" s="401"/>
      <c r="AL43" s="400"/>
      <c r="AM43" s="401"/>
      <c r="AN43" s="401"/>
      <c r="AO43" s="400"/>
      <c r="AP43" s="401"/>
      <c r="AQ43" s="401"/>
    </row>
    <row r="44" spans="1:43" s="1" customFormat="1" ht="16.5" customHeight="1" x14ac:dyDescent="0.25">
      <c r="A44" s="1800" t="s">
        <v>37</v>
      </c>
      <c r="B44" s="1801"/>
      <c r="C44" s="1801"/>
      <c r="D44" s="1770" t="s">
        <v>38</v>
      </c>
      <c r="E44" s="1771"/>
      <c r="F44" s="1771" t="s">
        <v>39</v>
      </c>
      <c r="G44" s="1772"/>
      <c r="H44" s="1803" t="s">
        <v>3</v>
      </c>
      <c r="I44" s="1804"/>
      <c r="J44" s="1805"/>
      <c r="K44" s="1803" t="s">
        <v>4</v>
      </c>
      <c r="L44" s="1804"/>
      <c r="M44" s="1805"/>
      <c r="N44" s="1803" t="s">
        <v>5</v>
      </c>
      <c r="O44" s="1804"/>
      <c r="P44" s="1805"/>
      <c r="Q44" s="1803" t="s">
        <v>6</v>
      </c>
      <c r="R44" s="1804"/>
      <c r="S44" s="1805"/>
      <c r="T44" s="1803" t="s">
        <v>7</v>
      </c>
      <c r="U44" s="1804"/>
      <c r="V44" s="1805"/>
      <c r="W44" s="1803" t="s">
        <v>8</v>
      </c>
      <c r="X44" s="1804"/>
      <c r="Y44" s="1805"/>
      <c r="Z44" s="1803" t="s">
        <v>9</v>
      </c>
      <c r="AA44" s="1804"/>
      <c r="AB44" s="1805"/>
      <c r="AC44" s="1803" t="s">
        <v>10</v>
      </c>
      <c r="AD44" s="1804"/>
      <c r="AE44" s="1805"/>
      <c r="AF44" s="1803" t="s">
        <v>11</v>
      </c>
      <c r="AG44" s="1804"/>
      <c r="AH44" s="1805"/>
      <c r="AI44" s="1803" t="s">
        <v>12</v>
      </c>
      <c r="AJ44" s="1804"/>
      <c r="AK44" s="1805"/>
      <c r="AL44" s="1803" t="s">
        <v>13</v>
      </c>
      <c r="AM44" s="1804"/>
      <c r="AN44" s="1805"/>
      <c r="AO44" s="1803" t="s">
        <v>14</v>
      </c>
      <c r="AP44" s="1804"/>
      <c r="AQ44" s="1805"/>
    </row>
    <row r="45" spans="1:43" s="1" customFormat="1" ht="16.5" customHeight="1" thickBot="1" x14ac:dyDescent="0.3">
      <c r="A45" s="1818" t="s">
        <v>40</v>
      </c>
      <c r="B45" s="1819"/>
      <c r="C45" s="1819"/>
      <c r="D45" s="294" t="s">
        <v>41</v>
      </c>
      <c r="E45" s="295" t="s">
        <v>42</v>
      </c>
      <c r="F45" s="296" t="s">
        <v>41</v>
      </c>
      <c r="G45" s="297" t="s">
        <v>42</v>
      </c>
      <c r="H45" s="1815"/>
      <c r="I45" s="1816"/>
      <c r="J45" s="1817"/>
      <c r="K45" s="1815"/>
      <c r="L45" s="1816"/>
      <c r="M45" s="1817"/>
      <c r="N45" s="1815"/>
      <c r="O45" s="1816"/>
      <c r="P45" s="1817"/>
      <c r="Q45" s="1815"/>
      <c r="R45" s="1816"/>
      <c r="S45" s="1817"/>
      <c r="T45" s="1815"/>
      <c r="U45" s="1816"/>
      <c r="V45" s="1817"/>
      <c r="W45" s="1815"/>
      <c r="X45" s="1816"/>
      <c r="Y45" s="1817"/>
      <c r="Z45" s="1815"/>
      <c r="AA45" s="1816"/>
      <c r="AB45" s="1817"/>
      <c r="AC45" s="1815"/>
      <c r="AD45" s="1816"/>
      <c r="AE45" s="1817"/>
      <c r="AF45" s="1815"/>
      <c r="AG45" s="1816"/>
      <c r="AH45" s="1817"/>
      <c r="AI45" s="1815"/>
      <c r="AJ45" s="1816"/>
      <c r="AK45" s="1817"/>
      <c r="AL45" s="1815"/>
      <c r="AM45" s="1816"/>
      <c r="AN45" s="1817"/>
      <c r="AO45" s="1815"/>
      <c r="AP45" s="1816"/>
      <c r="AQ45" s="1817"/>
    </row>
    <row r="46" spans="1:43" s="1" customFormat="1" ht="16.5" customHeight="1" thickBot="1" x14ac:dyDescent="0.3">
      <c r="A46" s="308" t="s">
        <v>164</v>
      </c>
      <c r="B46" s="309" t="s">
        <v>168</v>
      </c>
      <c r="C46" s="310"/>
      <c r="D46" s="311"/>
      <c r="E46" s="312"/>
      <c r="F46" s="313"/>
      <c r="G46" s="314"/>
      <c r="H46" s="402">
        <v>2</v>
      </c>
      <c r="I46" s="403">
        <v>0.12130000000000001</v>
      </c>
      <c r="J46" s="404">
        <v>1.0800000000000001E-2</v>
      </c>
      <c r="K46" s="402">
        <v>2</v>
      </c>
      <c r="L46" s="403">
        <v>0.12130000000000001</v>
      </c>
      <c r="M46" s="404">
        <v>1.0800000000000001E-2</v>
      </c>
      <c r="N46" s="402">
        <v>2</v>
      </c>
      <c r="O46" s="403">
        <v>0.12130000000000001</v>
      </c>
      <c r="P46" s="404">
        <v>1.0800000000000001E-2</v>
      </c>
      <c r="Q46" s="402">
        <v>2</v>
      </c>
      <c r="R46" s="403">
        <v>0.12130000000000001</v>
      </c>
      <c r="S46" s="404">
        <v>1.0800000000000001E-2</v>
      </c>
      <c r="T46" s="402">
        <v>2</v>
      </c>
      <c r="U46" s="403">
        <v>0.12130000000000001</v>
      </c>
      <c r="V46" s="404">
        <v>1.0800000000000001E-2</v>
      </c>
      <c r="W46" s="402">
        <v>2</v>
      </c>
      <c r="X46" s="403">
        <v>0.12130000000000001</v>
      </c>
      <c r="Y46" s="404">
        <v>1.0800000000000001E-2</v>
      </c>
      <c r="Z46" s="402">
        <v>2</v>
      </c>
      <c r="AA46" s="403">
        <v>0.12130000000000001</v>
      </c>
      <c r="AB46" s="404">
        <v>1.0800000000000001E-2</v>
      </c>
      <c r="AC46" s="402">
        <v>2</v>
      </c>
      <c r="AD46" s="403">
        <v>0.12130000000000001</v>
      </c>
      <c r="AE46" s="404">
        <v>1.0800000000000001E-2</v>
      </c>
      <c r="AF46" s="402">
        <v>2</v>
      </c>
      <c r="AG46" s="403">
        <v>0.12130000000000001</v>
      </c>
      <c r="AH46" s="404">
        <v>1.0800000000000001E-2</v>
      </c>
      <c r="AI46" s="402">
        <v>2</v>
      </c>
      <c r="AJ46" s="403">
        <v>0.12130000000000001</v>
      </c>
      <c r="AK46" s="404">
        <v>1.0800000000000001E-2</v>
      </c>
      <c r="AL46" s="402">
        <v>2</v>
      </c>
      <c r="AM46" s="403">
        <v>0.12130000000000001</v>
      </c>
      <c r="AN46" s="404">
        <v>1.0800000000000001E-2</v>
      </c>
      <c r="AO46" s="402">
        <v>2</v>
      </c>
      <c r="AP46" s="403">
        <v>0.12130000000000001</v>
      </c>
      <c r="AQ46" s="404">
        <v>1.0800000000000001E-2</v>
      </c>
    </row>
    <row r="47" spans="1:43" s="1" customFormat="1" ht="16.5" customHeight="1" thickBot="1" x14ac:dyDescent="0.3">
      <c r="A47" s="308" t="s">
        <v>165</v>
      </c>
      <c r="B47" s="309" t="s">
        <v>149</v>
      </c>
      <c r="C47" s="310"/>
      <c r="D47" s="311"/>
      <c r="E47" s="312"/>
      <c r="F47" s="313"/>
      <c r="G47" s="314"/>
      <c r="H47" s="402">
        <v>0</v>
      </c>
      <c r="I47" s="403">
        <v>0</v>
      </c>
      <c r="J47" s="404">
        <v>0</v>
      </c>
      <c r="K47" s="402">
        <v>0</v>
      </c>
      <c r="L47" s="403">
        <v>0</v>
      </c>
      <c r="M47" s="404">
        <v>0</v>
      </c>
      <c r="N47" s="402">
        <v>0</v>
      </c>
      <c r="O47" s="403">
        <v>0</v>
      </c>
      <c r="P47" s="404">
        <v>0</v>
      </c>
      <c r="Q47" s="402">
        <v>0</v>
      </c>
      <c r="R47" s="403">
        <v>0</v>
      </c>
      <c r="S47" s="404">
        <v>0</v>
      </c>
      <c r="T47" s="402">
        <v>0</v>
      </c>
      <c r="U47" s="403">
        <v>0</v>
      </c>
      <c r="V47" s="404">
        <v>0</v>
      </c>
      <c r="W47" s="402">
        <v>0</v>
      </c>
      <c r="X47" s="403">
        <v>0</v>
      </c>
      <c r="Y47" s="404">
        <v>0</v>
      </c>
      <c r="Z47" s="402">
        <v>0</v>
      </c>
      <c r="AA47" s="403">
        <v>0</v>
      </c>
      <c r="AB47" s="404">
        <v>0</v>
      </c>
      <c r="AC47" s="402">
        <v>0</v>
      </c>
      <c r="AD47" s="403">
        <v>0</v>
      </c>
      <c r="AE47" s="404">
        <v>0</v>
      </c>
      <c r="AF47" s="402">
        <v>0</v>
      </c>
      <c r="AG47" s="403">
        <v>0</v>
      </c>
      <c r="AH47" s="404">
        <v>0</v>
      </c>
      <c r="AI47" s="402">
        <v>0</v>
      </c>
      <c r="AJ47" s="403">
        <v>0</v>
      </c>
      <c r="AK47" s="404">
        <v>0</v>
      </c>
      <c r="AL47" s="402">
        <v>0</v>
      </c>
      <c r="AM47" s="403">
        <v>0</v>
      </c>
      <c r="AN47" s="404">
        <v>0</v>
      </c>
      <c r="AO47" s="402">
        <v>0</v>
      </c>
      <c r="AP47" s="403">
        <v>0</v>
      </c>
      <c r="AQ47" s="404">
        <v>0</v>
      </c>
    </row>
    <row r="48" spans="1:43" s="1" customFormat="1" ht="16.5" customHeight="1" thickBot="1" x14ac:dyDescent="0.3">
      <c r="A48" s="308" t="s">
        <v>166</v>
      </c>
      <c r="B48" s="309" t="s">
        <v>150</v>
      </c>
      <c r="C48" s="310"/>
      <c r="D48" s="311"/>
      <c r="E48" s="312"/>
      <c r="F48" s="313"/>
      <c r="G48" s="314"/>
      <c r="H48" s="402">
        <v>50</v>
      </c>
      <c r="I48" s="403">
        <v>0.12130000000000001</v>
      </c>
      <c r="J48" s="404">
        <v>1.0800000000000001E-2</v>
      </c>
      <c r="K48" s="402">
        <v>50</v>
      </c>
      <c r="L48" s="403">
        <v>0.12130000000000001</v>
      </c>
      <c r="M48" s="404">
        <v>1.0800000000000001E-2</v>
      </c>
      <c r="N48" s="402">
        <v>50</v>
      </c>
      <c r="O48" s="403">
        <v>0.12130000000000001</v>
      </c>
      <c r="P48" s="404">
        <v>1.0800000000000001E-2</v>
      </c>
      <c r="Q48" s="402">
        <v>50</v>
      </c>
      <c r="R48" s="403">
        <v>0.12130000000000001</v>
      </c>
      <c r="S48" s="404">
        <v>1.0800000000000001E-2</v>
      </c>
      <c r="T48" s="402">
        <v>50</v>
      </c>
      <c r="U48" s="403">
        <v>0.12130000000000001</v>
      </c>
      <c r="V48" s="404">
        <v>1.0800000000000001E-2</v>
      </c>
      <c r="W48" s="402">
        <v>50</v>
      </c>
      <c r="X48" s="403">
        <v>0.12130000000000001</v>
      </c>
      <c r="Y48" s="404">
        <v>1.0800000000000001E-2</v>
      </c>
      <c r="Z48" s="402">
        <v>50</v>
      </c>
      <c r="AA48" s="403">
        <v>0.12130000000000001</v>
      </c>
      <c r="AB48" s="404">
        <v>1.0800000000000001E-2</v>
      </c>
      <c r="AC48" s="402">
        <v>50</v>
      </c>
      <c r="AD48" s="403">
        <v>0.12130000000000001</v>
      </c>
      <c r="AE48" s="404">
        <v>1.0800000000000001E-2</v>
      </c>
      <c r="AF48" s="402">
        <v>50</v>
      </c>
      <c r="AG48" s="403">
        <v>0.12130000000000001</v>
      </c>
      <c r="AH48" s="404">
        <v>1.0800000000000001E-2</v>
      </c>
      <c r="AI48" s="402">
        <v>50</v>
      </c>
      <c r="AJ48" s="403">
        <v>0.12130000000000001</v>
      </c>
      <c r="AK48" s="404">
        <v>1.0800000000000001E-2</v>
      </c>
      <c r="AL48" s="402">
        <v>50</v>
      </c>
      <c r="AM48" s="403">
        <v>0.12130000000000001</v>
      </c>
      <c r="AN48" s="404">
        <v>1.0800000000000001E-2</v>
      </c>
      <c r="AO48" s="402">
        <v>50</v>
      </c>
      <c r="AP48" s="403">
        <v>0.12130000000000001</v>
      </c>
      <c r="AQ48" s="404">
        <v>1.0800000000000001E-2</v>
      </c>
    </row>
    <row r="49" spans="1:43" s="1" customFormat="1" ht="16.5" customHeight="1" x14ac:dyDescent="0.25">
      <c r="A49" s="308" t="s">
        <v>167</v>
      </c>
      <c r="B49" s="309" t="s">
        <v>169</v>
      </c>
      <c r="C49" s="310"/>
      <c r="D49" s="311"/>
      <c r="E49" s="312"/>
      <c r="F49" s="313"/>
      <c r="G49" s="314"/>
      <c r="H49" s="402">
        <v>2</v>
      </c>
      <c r="I49" s="403">
        <v>0.12130000000000001</v>
      </c>
      <c r="J49" s="404">
        <v>1.0800000000000001E-2</v>
      </c>
      <c r="K49" s="402">
        <v>2</v>
      </c>
      <c r="L49" s="403">
        <v>0.12130000000000001</v>
      </c>
      <c r="M49" s="404">
        <v>1.0800000000000001E-2</v>
      </c>
      <c r="N49" s="402">
        <v>2</v>
      </c>
      <c r="O49" s="403">
        <v>0.12130000000000001</v>
      </c>
      <c r="P49" s="404">
        <v>1.0800000000000001E-2</v>
      </c>
      <c r="Q49" s="402">
        <v>2</v>
      </c>
      <c r="R49" s="403">
        <v>0.12130000000000001</v>
      </c>
      <c r="S49" s="404">
        <v>1.0800000000000001E-2</v>
      </c>
      <c r="T49" s="402">
        <v>2</v>
      </c>
      <c r="U49" s="403">
        <v>0.12130000000000001</v>
      </c>
      <c r="V49" s="404">
        <v>1.0800000000000001E-2</v>
      </c>
      <c r="W49" s="402">
        <v>2</v>
      </c>
      <c r="X49" s="403">
        <v>0.12130000000000001</v>
      </c>
      <c r="Y49" s="404">
        <v>1.0800000000000001E-2</v>
      </c>
      <c r="Z49" s="402">
        <v>2</v>
      </c>
      <c r="AA49" s="403">
        <v>0.12130000000000001</v>
      </c>
      <c r="AB49" s="404">
        <v>1.0800000000000001E-2</v>
      </c>
      <c r="AC49" s="402">
        <v>2</v>
      </c>
      <c r="AD49" s="403">
        <v>0.12130000000000001</v>
      </c>
      <c r="AE49" s="404">
        <v>1.0800000000000001E-2</v>
      </c>
      <c r="AF49" s="402">
        <v>2</v>
      </c>
      <c r="AG49" s="403">
        <v>0.12130000000000001</v>
      </c>
      <c r="AH49" s="404">
        <v>1.0800000000000001E-2</v>
      </c>
      <c r="AI49" s="402">
        <v>2</v>
      </c>
      <c r="AJ49" s="403">
        <v>0.12130000000000001</v>
      </c>
      <c r="AK49" s="404">
        <v>1.0800000000000001E-2</v>
      </c>
      <c r="AL49" s="402">
        <v>2</v>
      </c>
      <c r="AM49" s="403">
        <v>0.12130000000000001</v>
      </c>
      <c r="AN49" s="404">
        <v>1.0800000000000001E-2</v>
      </c>
      <c r="AO49" s="402">
        <v>2</v>
      </c>
      <c r="AP49" s="403">
        <v>0.12130000000000001</v>
      </c>
      <c r="AQ49" s="404">
        <v>1.0800000000000001E-2</v>
      </c>
    </row>
    <row r="50" spans="1:43" s="1" customFormat="1" ht="16.5" customHeight="1" x14ac:dyDescent="0.25">
      <c r="A50" s="308"/>
      <c r="B50" s="309" t="s">
        <v>75</v>
      </c>
      <c r="C50" s="310"/>
      <c r="D50" s="311"/>
      <c r="E50" s="312"/>
      <c r="F50" s="313"/>
      <c r="G50" s="314"/>
      <c r="H50" s="405">
        <v>3</v>
      </c>
      <c r="I50" s="406">
        <v>4.7000000000000002E-3</v>
      </c>
      <c r="J50" s="407">
        <v>1.1999999999999999E-3</v>
      </c>
      <c r="K50" s="405">
        <v>3</v>
      </c>
      <c r="L50" s="406">
        <v>4.7000000000000002E-3</v>
      </c>
      <c r="M50" s="407">
        <v>1.1999999999999999E-3</v>
      </c>
      <c r="N50" s="405">
        <v>3</v>
      </c>
      <c r="O50" s="406">
        <v>4.7000000000000002E-3</v>
      </c>
      <c r="P50" s="407">
        <v>1.1999999999999999E-3</v>
      </c>
      <c r="Q50" s="405">
        <v>3</v>
      </c>
      <c r="R50" s="406">
        <v>4.7000000000000002E-3</v>
      </c>
      <c r="S50" s="407">
        <v>1.1999999999999999E-3</v>
      </c>
      <c r="T50" s="405">
        <v>3</v>
      </c>
      <c r="U50" s="406">
        <v>4.7000000000000002E-3</v>
      </c>
      <c r="V50" s="407">
        <v>1.1999999999999999E-3</v>
      </c>
      <c r="W50" s="405">
        <v>3</v>
      </c>
      <c r="X50" s="406">
        <v>4.7000000000000002E-3</v>
      </c>
      <c r="Y50" s="407">
        <v>1.1999999999999999E-3</v>
      </c>
      <c r="Z50" s="405">
        <v>3</v>
      </c>
      <c r="AA50" s="406">
        <v>4.7000000000000002E-3</v>
      </c>
      <c r="AB50" s="407">
        <v>1.1999999999999999E-3</v>
      </c>
      <c r="AC50" s="405">
        <v>3</v>
      </c>
      <c r="AD50" s="406">
        <v>4.7000000000000002E-3</v>
      </c>
      <c r="AE50" s="407">
        <v>1.1999999999999999E-3</v>
      </c>
      <c r="AF50" s="405">
        <v>3</v>
      </c>
      <c r="AG50" s="406">
        <v>4.7000000000000002E-3</v>
      </c>
      <c r="AH50" s="407">
        <v>1.1999999999999999E-3</v>
      </c>
      <c r="AI50" s="405">
        <v>3</v>
      </c>
      <c r="AJ50" s="406">
        <v>4.7000000000000002E-3</v>
      </c>
      <c r="AK50" s="407">
        <v>1.1999999999999999E-3</v>
      </c>
      <c r="AL50" s="405">
        <v>3</v>
      </c>
      <c r="AM50" s="406">
        <v>4.7000000000000002E-3</v>
      </c>
      <c r="AN50" s="407">
        <v>1.1999999999999999E-3</v>
      </c>
      <c r="AO50" s="405">
        <v>3</v>
      </c>
      <c r="AP50" s="406">
        <v>4.7000000000000002E-3</v>
      </c>
      <c r="AQ50" s="407">
        <v>1.1999999999999999E-3</v>
      </c>
    </row>
    <row r="51" spans="1:43" s="1" customFormat="1" ht="16.5" customHeight="1" thickBot="1" x14ac:dyDescent="0.3">
      <c r="A51" s="321"/>
      <c r="B51" s="408" t="s">
        <v>76</v>
      </c>
      <c r="C51" s="409"/>
      <c r="D51" s="322"/>
      <c r="E51" s="323"/>
      <c r="F51" s="324"/>
      <c r="G51" s="325"/>
      <c r="H51" s="410">
        <v>1</v>
      </c>
      <c r="I51" s="411">
        <v>4.7000000000000002E-3</v>
      </c>
      <c r="J51" s="412">
        <v>1.1999999999999999E-3</v>
      </c>
      <c r="K51" s="410">
        <v>1</v>
      </c>
      <c r="L51" s="411">
        <v>4.7000000000000002E-3</v>
      </c>
      <c r="M51" s="412">
        <v>1.1999999999999999E-3</v>
      </c>
      <c r="N51" s="410">
        <v>1</v>
      </c>
      <c r="O51" s="411">
        <v>4.7000000000000002E-3</v>
      </c>
      <c r="P51" s="412">
        <v>1.1999999999999999E-3</v>
      </c>
      <c r="Q51" s="410">
        <v>1</v>
      </c>
      <c r="R51" s="411">
        <v>4.7000000000000002E-3</v>
      </c>
      <c r="S51" s="412">
        <v>1.1999999999999999E-3</v>
      </c>
      <c r="T51" s="410">
        <v>1</v>
      </c>
      <c r="U51" s="411">
        <v>4.7000000000000002E-3</v>
      </c>
      <c r="V51" s="412">
        <v>1.1999999999999999E-3</v>
      </c>
      <c r="W51" s="410">
        <v>1</v>
      </c>
      <c r="X51" s="411">
        <v>4.7000000000000002E-3</v>
      </c>
      <c r="Y51" s="412">
        <v>1.1999999999999999E-3</v>
      </c>
      <c r="Z51" s="410">
        <v>1</v>
      </c>
      <c r="AA51" s="411">
        <v>4.7000000000000002E-3</v>
      </c>
      <c r="AB51" s="412">
        <v>1.1999999999999999E-3</v>
      </c>
      <c r="AC51" s="410">
        <v>1</v>
      </c>
      <c r="AD51" s="411">
        <v>4.7000000000000002E-3</v>
      </c>
      <c r="AE51" s="412">
        <v>1.1999999999999999E-3</v>
      </c>
      <c r="AF51" s="410">
        <v>1</v>
      </c>
      <c r="AG51" s="411">
        <v>4.7000000000000002E-3</v>
      </c>
      <c r="AH51" s="412">
        <v>1.1999999999999999E-3</v>
      </c>
      <c r="AI51" s="410">
        <v>1</v>
      </c>
      <c r="AJ51" s="411">
        <v>4.7000000000000002E-3</v>
      </c>
      <c r="AK51" s="412">
        <v>1.1999999999999999E-3</v>
      </c>
      <c r="AL51" s="410">
        <v>1</v>
      </c>
      <c r="AM51" s="411">
        <v>4.7000000000000002E-3</v>
      </c>
      <c r="AN51" s="412">
        <v>1.1999999999999999E-3</v>
      </c>
      <c r="AO51" s="410">
        <v>1</v>
      </c>
      <c r="AP51" s="411">
        <v>4.7000000000000002E-3</v>
      </c>
      <c r="AQ51" s="412">
        <v>1.1999999999999999E-3</v>
      </c>
    </row>
    <row r="52" spans="1:43" s="1" customFormat="1" ht="16.5" customHeight="1" x14ac:dyDescent="0.25">
      <c r="A52" s="1822" t="s">
        <v>77</v>
      </c>
      <c r="B52" s="1823"/>
      <c r="C52" s="1823"/>
      <c r="D52" s="1823"/>
      <c r="E52" s="1823"/>
      <c r="F52" s="1823"/>
      <c r="G52" s="1847"/>
      <c r="H52" s="305">
        <v>5</v>
      </c>
      <c r="I52" s="306">
        <v>4.7000000000000002E-3</v>
      </c>
      <c r="J52" s="307">
        <v>1.1999999999999999E-3</v>
      </c>
      <c r="K52" s="305">
        <v>5</v>
      </c>
      <c r="L52" s="306">
        <v>4.7000000000000002E-3</v>
      </c>
      <c r="M52" s="307">
        <v>1.1999999999999999E-3</v>
      </c>
      <c r="N52" s="305">
        <v>5</v>
      </c>
      <c r="O52" s="306">
        <v>4.7000000000000002E-3</v>
      </c>
      <c r="P52" s="307">
        <v>1.1999999999999999E-3</v>
      </c>
      <c r="Q52" s="305">
        <v>5</v>
      </c>
      <c r="R52" s="306">
        <v>4.7000000000000002E-3</v>
      </c>
      <c r="S52" s="307">
        <v>1.1999999999999999E-3</v>
      </c>
      <c r="T52" s="305">
        <v>5</v>
      </c>
      <c r="U52" s="306">
        <v>4.7000000000000002E-3</v>
      </c>
      <c r="V52" s="307">
        <v>1.1999999999999999E-3</v>
      </c>
      <c r="W52" s="305">
        <v>5</v>
      </c>
      <c r="X52" s="306">
        <v>4.7000000000000002E-3</v>
      </c>
      <c r="Y52" s="307">
        <v>1.1999999999999999E-3</v>
      </c>
      <c r="Z52" s="305">
        <v>5</v>
      </c>
      <c r="AA52" s="306">
        <v>4.7000000000000002E-3</v>
      </c>
      <c r="AB52" s="307">
        <v>1.1999999999999999E-3</v>
      </c>
      <c r="AC52" s="305">
        <v>5</v>
      </c>
      <c r="AD52" s="306">
        <v>4.7000000000000002E-3</v>
      </c>
      <c r="AE52" s="307">
        <v>1.1999999999999999E-3</v>
      </c>
      <c r="AF52" s="305">
        <v>5</v>
      </c>
      <c r="AG52" s="306">
        <v>4.7000000000000002E-3</v>
      </c>
      <c r="AH52" s="307">
        <v>1.1999999999999999E-3</v>
      </c>
      <c r="AI52" s="305">
        <v>5</v>
      </c>
      <c r="AJ52" s="306">
        <v>4.7000000000000002E-3</v>
      </c>
      <c r="AK52" s="307">
        <v>1.1999999999999999E-3</v>
      </c>
      <c r="AL52" s="305">
        <v>5</v>
      </c>
      <c r="AM52" s="306">
        <v>4.7000000000000002E-3</v>
      </c>
      <c r="AN52" s="307">
        <v>1.1999999999999999E-3</v>
      </c>
      <c r="AO52" s="305">
        <v>5</v>
      </c>
      <c r="AP52" s="306">
        <v>4.7000000000000002E-3</v>
      </c>
      <c r="AQ52" s="307">
        <v>1.1999999999999999E-3</v>
      </c>
    </row>
    <row r="53" spans="1:43" s="1" customFormat="1" ht="16.5" customHeight="1" thickBot="1" x14ac:dyDescent="0.3">
      <c r="A53" s="1825" t="s">
        <v>78</v>
      </c>
      <c r="B53" s="1826"/>
      <c r="C53" s="1826"/>
      <c r="D53" s="1826"/>
      <c r="E53" s="1826"/>
      <c r="F53" s="1826"/>
      <c r="G53" s="1853"/>
      <c r="H53" s="326">
        <v>53</v>
      </c>
      <c r="I53" s="327">
        <v>0.05</v>
      </c>
      <c r="J53" s="328">
        <v>1.2E-2</v>
      </c>
      <c r="K53" s="326">
        <v>53</v>
      </c>
      <c r="L53" s="327">
        <v>0.05</v>
      </c>
      <c r="M53" s="328">
        <v>1.2E-2</v>
      </c>
      <c r="N53" s="326">
        <v>53</v>
      </c>
      <c r="O53" s="327">
        <v>0.05</v>
      </c>
      <c r="P53" s="328">
        <v>1.2E-2</v>
      </c>
      <c r="Q53" s="326">
        <v>53</v>
      </c>
      <c r="R53" s="327">
        <v>0.05</v>
      </c>
      <c r="S53" s="328">
        <v>1.2E-2</v>
      </c>
      <c r="T53" s="326">
        <v>53</v>
      </c>
      <c r="U53" s="327">
        <v>0.05</v>
      </c>
      <c r="V53" s="328">
        <v>1.2E-2</v>
      </c>
      <c r="W53" s="326">
        <v>53</v>
      </c>
      <c r="X53" s="327">
        <v>0.05</v>
      </c>
      <c r="Y53" s="328">
        <v>1.2E-2</v>
      </c>
      <c r="Z53" s="326">
        <v>53</v>
      </c>
      <c r="AA53" s="327">
        <v>0.05</v>
      </c>
      <c r="AB53" s="328">
        <v>1.2E-2</v>
      </c>
      <c r="AC53" s="326">
        <v>53</v>
      </c>
      <c r="AD53" s="327">
        <v>0.05</v>
      </c>
      <c r="AE53" s="328">
        <v>1.2E-2</v>
      </c>
      <c r="AF53" s="326">
        <v>53</v>
      </c>
      <c r="AG53" s="327">
        <v>0.05</v>
      </c>
      <c r="AH53" s="328">
        <v>1.2E-2</v>
      </c>
      <c r="AI53" s="326">
        <v>53</v>
      </c>
      <c r="AJ53" s="327">
        <v>0.05</v>
      </c>
      <c r="AK53" s="328">
        <v>1.2E-2</v>
      </c>
      <c r="AL53" s="326">
        <v>53</v>
      </c>
      <c r="AM53" s="327">
        <v>0.05</v>
      </c>
      <c r="AN53" s="328">
        <v>1.2E-2</v>
      </c>
      <c r="AO53" s="326">
        <v>53</v>
      </c>
      <c r="AP53" s="327">
        <v>0.05</v>
      </c>
      <c r="AQ53" s="328">
        <v>1.2E-2</v>
      </c>
    </row>
    <row r="54" spans="1:43" s="1" customFormat="1" ht="16.5" customHeight="1" thickBot="1" x14ac:dyDescent="0.3">
      <c r="A54" s="1828" t="s">
        <v>79</v>
      </c>
      <c r="B54" s="1829"/>
      <c r="C54" s="1829"/>
      <c r="D54" s="1829"/>
      <c r="E54" s="1829"/>
      <c r="F54" s="1829"/>
      <c r="G54" s="1829"/>
      <c r="H54" s="329">
        <v>58</v>
      </c>
      <c r="I54" s="330">
        <v>5.5E-2</v>
      </c>
      <c r="J54" s="331">
        <v>1.32E-2</v>
      </c>
      <c r="K54" s="329">
        <v>58</v>
      </c>
      <c r="L54" s="330">
        <v>5.5E-2</v>
      </c>
      <c r="M54" s="331">
        <v>1.32E-2</v>
      </c>
      <c r="N54" s="329">
        <v>58</v>
      </c>
      <c r="O54" s="330">
        <v>5.5E-2</v>
      </c>
      <c r="P54" s="331">
        <v>1.32E-2</v>
      </c>
      <c r="Q54" s="329">
        <v>58</v>
      </c>
      <c r="R54" s="330">
        <v>5.5E-2</v>
      </c>
      <c r="S54" s="331">
        <v>1.32E-2</v>
      </c>
      <c r="T54" s="329">
        <v>58</v>
      </c>
      <c r="U54" s="330">
        <v>5.5E-2</v>
      </c>
      <c r="V54" s="331">
        <v>1.32E-2</v>
      </c>
      <c r="W54" s="329">
        <v>58</v>
      </c>
      <c r="X54" s="330">
        <v>5.5E-2</v>
      </c>
      <c r="Y54" s="331">
        <v>1.32E-2</v>
      </c>
      <c r="Z54" s="329">
        <v>58</v>
      </c>
      <c r="AA54" s="330">
        <v>5.5E-2</v>
      </c>
      <c r="AB54" s="331">
        <v>1.32E-2</v>
      </c>
      <c r="AC54" s="329">
        <v>58</v>
      </c>
      <c r="AD54" s="330">
        <v>5.5E-2</v>
      </c>
      <c r="AE54" s="331">
        <v>1.32E-2</v>
      </c>
      <c r="AF54" s="329">
        <v>58</v>
      </c>
      <c r="AG54" s="330">
        <v>5.5E-2</v>
      </c>
      <c r="AH54" s="331">
        <v>1.32E-2</v>
      </c>
      <c r="AI54" s="329">
        <v>58</v>
      </c>
      <c r="AJ54" s="330">
        <v>5.5E-2</v>
      </c>
      <c r="AK54" s="331">
        <v>1.32E-2</v>
      </c>
      <c r="AL54" s="329">
        <v>58</v>
      </c>
      <c r="AM54" s="330">
        <v>5.5E-2</v>
      </c>
      <c r="AN54" s="331">
        <v>1.32E-2</v>
      </c>
      <c r="AO54" s="329">
        <v>58</v>
      </c>
      <c r="AP54" s="330">
        <v>5.5E-2</v>
      </c>
      <c r="AQ54" s="331">
        <v>1.32E-2</v>
      </c>
    </row>
    <row r="55" spans="1:43" s="1" customFormat="1" ht="16.5" customHeight="1" x14ac:dyDescent="0.25">
      <c r="A55" s="332"/>
      <c r="B55" s="260"/>
      <c r="C55" s="289"/>
      <c r="D55" s="291"/>
      <c r="E55" s="292"/>
      <c r="F55" s="291"/>
      <c r="G55" s="292"/>
      <c r="H55" s="293"/>
      <c r="I55" s="291"/>
      <c r="J55" s="259"/>
      <c r="K55" s="293"/>
      <c r="L55" s="291"/>
      <c r="M55" s="291"/>
      <c r="N55" s="293"/>
      <c r="O55" s="291"/>
      <c r="P55" s="291"/>
      <c r="Q55" s="293"/>
      <c r="R55" s="291"/>
      <c r="S55" s="291"/>
      <c r="T55" s="293"/>
      <c r="U55" s="291"/>
      <c r="V55" s="291"/>
      <c r="W55" s="293"/>
      <c r="X55" s="291"/>
      <c r="Y55" s="291"/>
      <c r="Z55" s="293"/>
      <c r="AA55" s="291"/>
      <c r="AB55" s="291"/>
      <c r="AC55" s="293"/>
      <c r="AD55" s="291"/>
      <c r="AE55" s="291"/>
      <c r="AF55" s="293"/>
      <c r="AG55" s="291"/>
      <c r="AH55" s="291"/>
      <c r="AI55" s="293"/>
      <c r="AJ55" s="291"/>
      <c r="AK55" s="291"/>
      <c r="AL55" s="293"/>
      <c r="AM55" s="291"/>
      <c r="AN55" s="291"/>
      <c r="AO55" s="293"/>
      <c r="AP55" s="291"/>
      <c r="AQ55" s="291"/>
    </row>
    <row r="56" spans="1:43" s="1" customFormat="1" ht="16.5" customHeight="1" thickBot="1" x14ac:dyDescent="0.3">
      <c r="A56" s="333" t="s">
        <v>80</v>
      </c>
      <c r="B56" s="260"/>
      <c r="C56" s="260"/>
      <c r="D56" s="260"/>
      <c r="E56" s="260"/>
      <c r="F56" s="260"/>
      <c r="G56" s="260"/>
      <c r="H56" s="334"/>
      <c r="I56" s="335"/>
      <c r="J56" s="291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</row>
    <row r="57" spans="1:43" s="1" customFormat="1" ht="16.5" customHeight="1" x14ac:dyDescent="0.25">
      <c r="A57" s="1735" t="s">
        <v>23</v>
      </c>
      <c r="B57" s="337" t="s">
        <v>81</v>
      </c>
      <c r="C57" s="338"/>
      <c r="D57" s="338" t="s">
        <v>82</v>
      </c>
      <c r="E57" s="338"/>
      <c r="F57" s="338"/>
      <c r="G57" s="339"/>
      <c r="H57" s="340">
        <v>3.1800000000000002E-2</v>
      </c>
      <c r="I57" s="341" t="s">
        <v>83</v>
      </c>
      <c r="J57" s="342">
        <v>4.0799999999999996E-2</v>
      </c>
      <c r="K57" s="340">
        <v>3.1800000000000002E-2</v>
      </c>
      <c r="L57" s="341" t="s">
        <v>83</v>
      </c>
      <c r="M57" s="342">
        <v>4.0799999999999996E-2</v>
      </c>
      <c r="N57" s="340">
        <v>3.1800000000000002E-2</v>
      </c>
      <c r="O57" s="341" t="s">
        <v>83</v>
      </c>
      <c r="P57" s="342">
        <v>4.0799999999999996E-2</v>
      </c>
      <c r="Q57" s="340">
        <v>3.1800000000000002E-2</v>
      </c>
      <c r="R57" s="341" t="s">
        <v>83</v>
      </c>
      <c r="S57" s="342">
        <v>4.0799999999999996E-2</v>
      </c>
      <c r="T57" s="340">
        <v>3.1800000000000002E-2</v>
      </c>
      <c r="U57" s="341" t="s">
        <v>83</v>
      </c>
      <c r="V57" s="342">
        <v>4.0799999999999996E-2</v>
      </c>
      <c r="W57" s="340">
        <v>3.1800000000000002E-2</v>
      </c>
      <c r="X57" s="341" t="s">
        <v>83</v>
      </c>
      <c r="Y57" s="342">
        <v>4.0799999999999996E-2</v>
      </c>
      <c r="Z57" s="340">
        <v>3.1800000000000002E-2</v>
      </c>
      <c r="AA57" s="341" t="s">
        <v>83</v>
      </c>
      <c r="AB57" s="342">
        <v>4.0799999999999996E-2</v>
      </c>
      <c r="AC57" s="340">
        <v>3.1800000000000002E-2</v>
      </c>
      <c r="AD57" s="341" t="s">
        <v>83</v>
      </c>
      <c r="AE57" s="342">
        <v>4.0799999999999996E-2</v>
      </c>
      <c r="AF57" s="340">
        <v>3.1800000000000002E-2</v>
      </c>
      <c r="AG57" s="341" t="s">
        <v>83</v>
      </c>
      <c r="AH57" s="342">
        <v>4.0799999999999996E-2</v>
      </c>
      <c r="AI57" s="340">
        <v>3.1800000000000002E-2</v>
      </c>
      <c r="AJ57" s="341" t="s">
        <v>83</v>
      </c>
      <c r="AK57" s="342">
        <v>4.0799999999999996E-2</v>
      </c>
      <c r="AL57" s="340">
        <v>3.1800000000000002E-2</v>
      </c>
      <c r="AM57" s="341" t="s">
        <v>83</v>
      </c>
      <c r="AN57" s="342">
        <v>4.0799999999999996E-2</v>
      </c>
      <c r="AO57" s="340">
        <v>3.1800000000000002E-2</v>
      </c>
      <c r="AP57" s="341" t="s">
        <v>83</v>
      </c>
      <c r="AQ57" s="342">
        <v>4.0799999999999996E-2</v>
      </c>
    </row>
    <row r="58" spans="1:43" s="1" customFormat="1" ht="16.5" customHeight="1" thickBot="1" x14ac:dyDescent="0.3">
      <c r="A58" s="1736"/>
      <c r="B58" s="343" t="s">
        <v>84</v>
      </c>
      <c r="C58" s="344"/>
      <c r="D58" s="344" t="s">
        <v>85</v>
      </c>
      <c r="E58" s="344"/>
      <c r="F58" s="344"/>
      <c r="G58" s="345"/>
      <c r="H58" s="346">
        <v>2.1661718390656001E-2</v>
      </c>
      <c r="I58" s="347" t="s">
        <v>83</v>
      </c>
      <c r="J58" s="348">
        <v>3.8337836450519998E-4</v>
      </c>
      <c r="K58" s="346">
        <v>2.2191235494575995E-2</v>
      </c>
      <c r="L58" s="347" t="s">
        <v>83</v>
      </c>
      <c r="M58" s="348">
        <v>3.9202778500919998E-4</v>
      </c>
      <c r="N58" s="346">
        <v>2.2191235494575995E-2</v>
      </c>
      <c r="O58" s="347" t="s">
        <v>83</v>
      </c>
      <c r="P58" s="348">
        <v>3.9202778500919998E-4</v>
      </c>
      <c r="Q58" s="346">
        <v>2.2785405042795998E-2</v>
      </c>
      <c r="R58" s="347" t="s">
        <v>83</v>
      </c>
      <c r="S58" s="348">
        <v>4.004583245511999E-4</v>
      </c>
      <c r="T58" s="346">
        <v>2.3057044643536001E-2</v>
      </c>
      <c r="U58" s="347" t="s">
        <v>83</v>
      </c>
      <c r="V58" s="348">
        <v>4.0254175936120003E-4</v>
      </c>
      <c r="W58" s="346">
        <v>2.3882726059536001E-2</v>
      </c>
      <c r="X58" s="347" t="s">
        <v>83</v>
      </c>
      <c r="Y58" s="348">
        <v>4.1242406396119999E-4</v>
      </c>
      <c r="Z58" s="346">
        <v>2.3863138008815999E-2</v>
      </c>
      <c r="AA58" s="347" t="s">
        <v>83</v>
      </c>
      <c r="AB58" s="348">
        <v>4.110542370972E-4</v>
      </c>
      <c r="AC58" s="346">
        <v>2.5879817303375997E-2</v>
      </c>
      <c r="AD58" s="347" t="s">
        <v>83</v>
      </c>
      <c r="AE58" s="348">
        <v>4.4104996156919997E-4</v>
      </c>
      <c r="AF58" s="346">
        <v>2.7422044190016003E-2</v>
      </c>
      <c r="AG58" s="347" t="s">
        <v>83</v>
      </c>
      <c r="AH58" s="348">
        <v>4.6466536861519995E-4</v>
      </c>
      <c r="AI58" s="346">
        <v>2.8426426500815997E-2</v>
      </c>
      <c r="AJ58" s="347" t="s">
        <v>83</v>
      </c>
      <c r="AK58" s="348">
        <v>4.7789730009719999E-4</v>
      </c>
      <c r="AL58" s="346">
        <v>3.0690474340576E-2</v>
      </c>
      <c r="AM58" s="347" t="s">
        <v>83</v>
      </c>
      <c r="AN58" s="348">
        <v>5.0805494380920014E-4</v>
      </c>
      <c r="AO58" s="346">
        <v>2.7710861907856002E-2</v>
      </c>
      <c r="AP58" s="347" t="s">
        <v>83</v>
      </c>
      <c r="AQ58" s="348">
        <v>4.6510869954519997E-4</v>
      </c>
    </row>
    <row r="59" spans="1:43" s="1" customFormat="1" ht="16.5" customHeight="1" x14ac:dyDescent="0.25">
      <c r="A59" s="1736"/>
      <c r="B59" s="349" t="s">
        <v>86</v>
      </c>
      <c r="C59" s="350">
        <v>31.8</v>
      </c>
      <c r="D59" s="351"/>
      <c r="E59" s="1830" t="s">
        <v>87</v>
      </c>
      <c r="F59" s="1830"/>
      <c r="G59" s="352">
        <v>40.799999999999997</v>
      </c>
      <c r="H59" s="353"/>
      <c r="I59" s="354"/>
      <c r="J59" s="355"/>
      <c r="K59" s="413"/>
      <c r="L59" s="414"/>
      <c r="M59" s="415"/>
      <c r="N59" s="413"/>
      <c r="O59" s="414"/>
      <c r="P59" s="415"/>
      <c r="Q59" s="413"/>
      <c r="R59" s="414"/>
      <c r="S59" s="415"/>
      <c r="T59" s="1811"/>
      <c r="U59" s="1820"/>
      <c r="V59" s="1812"/>
      <c r="W59" s="1811"/>
      <c r="X59" s="1820"/>
      <c r="Y59" s="1812"/>
      <c r="Z59" s="1811"/>
      <c r="AA59" s="1820"/>
      <c r="AB59" s="1812"/>
      <c r="AC59" s="1811"/>
      <c r="AD59" s="1820"/>
      <c r="AE59" s="1812"/>
      <c r="AF59" s="1811"/>
      <c r="AG59" s="1820"/>
      <c r="AH59" s="1812"/>
      <c r="AI59" s="1811"/>
      <c r="AJ59" s="1820"/>
      <c r="AK59" s="1812"/>
      <c r="AL59" s="1811"/>
      <c r="AM59" s="1820"/>
      <c r="AN59" s="1812"/>
      <c r="AO59" s="1811"/>
      <c r="AP59" s="1820"/>
      <c r="AQ59" s="1812"/>
    </row>
    <row r="60" spans="1:43" s="1" customFormat="1" ht="16.5" customHeight="1" thickBot="1" x14ac:dyDescent="0.3">
      <c r="A60" s="1736"/>
      <c r="B60" s="416" t="s">
        <v>156</v>
      </c>
      <c r="C60" s="286">
        <v>134.19999999999999</v>
      </c>
      <c r="D60" s="288"/>
      <c r="E60" s="356"/>
      <c r="F60" s="356" t="s">
        <v>157</v>
      </c>
      <c r="G60" s="284">
        <v>78.150000000000006</v>
      </c>
      <c r="H60" s="1794" t="s">
        <v>88</v>
      </c>
      <c r="I60" s="1795"/>
      <c r="J60" s="357">
        <v>97.01</v>
      </c>
      <c r="K60" s="1794" t="s">
        <v>158</v>
      </c>
      <c r="L60" s="1795"/>
      <c r="M60" s="357">
        <v>10.78</v>
      </c>
      <c r="N60" s="1794" t="s">
        <v>159</v>
      </c>
      <c r="O60" s="1795"/>
      <c r="P60" s="357">
        <v>-0.5</v>
      </c>
      <c r="Q60" s="1794" t="s">
        <v>89</v>
      </c>
      <c r="R60" s="1795"/>
      <c r="S60" s="357">
        <v>7.2</v>
      </c>
      <c r="T60" s="1813"/>
      <c r="U60" s="1821"/>
      <c r="V60" s="1814"/>
      <c r="W60" s="1813"/>
      <c r="X60" s="1821"/>
      <c r="Y60" s="1814"/>
      <c r="Z60" s="1813"/>
      <c r="AA60" s="1821"/>
      <c r="AB60" s="1814"/>
      <c r="AC60" s="1813"/>
      <c r="AD60" s="1821"/>
      <c r="AE60" s="1814"/>
      <c r="AF60" s="1813"/>
      <c r="AG60" s="1821"/>
      <c r="AH60" s="1814"/>
      <c r="AI60" s="1813"/>
      <c r="AJ60" s="1821"/>
      <c r="AK60" s="1814"/>
      <c r="AL60" s="1813"/>
      <c r="AM60" s="1821"/>
      <c r="AN60" s="1814"/>
      <c r="AO60" s="1813"/>
      <c r="AP60" s="1821"/>
      <c r="AQ60" s="1814"/>
    </row>
    <row r="61" spans="1:43" s="1" customFormat="1" ht="16.5" customHeight="1" thickBot="1" x14ac:dyDescent="0.3">
      <c r="A61" s="1737"/>
      <c r="B61" s="1797" t="s">
        <v>90</v>
      </c>
      <c r="C61" s="1798"/>
      <c r="D61" s="1798"/>
      <c r="E61" s="1798"/>
      <c r="F61" s="1798"/>
      <c r="G61" s="1799"/>
      <c r="H61" s="358">
        <v>0.20231199999999999</v>
      </c>
      <c r="I61" s="359" t="s">
        <v>83</v>
      </c>
      <c r="J61" s="360">
        <v>0.32050400000000001</v>
      </c>
      <c r="K61" s="358">
        <v>0.203712</v>
      </c>
      <c r="L61" s="359" t="s">
        <v>83</v>
      </c>
      <c r="M61" s="360">
        <v>0.32470399999999999</v>
      </c>
      <c r="N61" s="358">
        <v>0.203712</v>
      </c>
      <c r="O61" s="359" t="s">
        <v>83</v>
      </c>
      <c r="P61" s="360">
        <v>0.32470399999999999</v>
      </c>
      <c r="Q61" s="358">
        <v>0.209312</v>
      </c>
      <c r="R61" s="359" t="s">
        <v>83</v>
      </c>
      <c r="S61" s="360">
        <v>0.326104</v>
      </c>
      <c r="T61" s="358">
        <v>0.21771200000000002</v>
      </c>
      <c r="U61" s="359" t="s">
        <v>83</v>
      </c>
      <c r="V61" s="360">
        <v>0.32190400000000002</v>
      </c>
      <c r="W61" s="358">
        <v>0.23031200000000002</v>
      </c>
      <c r="X61" s="359" t="s">
        <v>83</v>
      </c>
      <c r="Y61" s="360">
        <v>0.319104</v>
      </c>
      <c r="Z61" s="358">
        <v>0.23311199999999999</v>
      </c>
      <c r="AA61" s="359" t="s">
        <v>83</v>
      </c>
      <c r="AB61" s="360">
        <v>0.31630400000000003</v>
      </c>
      <c r="AC61" s="358">
        <v>0.24571199999999999</v>
      </c>
      <c r="AD61" s="359" t="s">
        <v>83</v>
      </c>
      <c r="AE61" s="360">
        <v>0.32470399999999999</v>
      </c>
      <c r="AF61" s="358">
        <v>0.252612</v>
      </c>
      <c r="AG61" s="359" t="s">
        <v>83</v>
      </c>
      <c r="AH61" s="360">
        <v>0.33310400000000001</v>
      </c>
      <c r="AI61" s="358">
        <v>0.26251200000000002</v>
      </c>
      <c r="AJ61" s="359" t="s">
        <v>83</v>
      </c>
      <c r="AK61" s="360">
        <v>0.33310400000000001</v>
      </c>
      <c r="AL61" s="358">
        <v>0.28211200000000003</v>
      </c>
      <c r="AM61" s="359" t="s">
        <v>83</v>
      </c>
      <c r="AN61" s="360">
        <v>0.33450400000000002</v>
      </c>
      <c r="AO61" s="358">
        <v>0.26391199999999998</v>
      </c>
      <c r="AP61" s="359" t="s">
        <v>83</v>
      </c>
      <c r="AQ61" s="360">
        <v>0.32470399999999999</v>
      </c>
    </row>
    <row r="62" spans="1:43" s="1" customFormat="1" ht="16.5" customHeight="1" x14ac:dyDescent="0.25">
      <c r="A62" s="1735" t="s">
        <v>91</v>
      </c>
      <c r="B62" s="337" t="s">
        <v>81</v>
      </c>
      <c r="C62" s="338"/>
      <c r="D62" s="338" t="s">
        <v>82</v>
      </c>
      <c r="E62" s="338"/>
      <c r="F62" s="338"/>
      <c r="G62" s="338"/>
      <c r="H62" s="340">
        <v>3.2500000000000001E-2</v>
      </c>
      <c r="I62" s="341" t="s">
        <v>83</v>
      </c>
      <c r="J62" s="342">
        <v>4.6399999999999997E-2</v>
      </c>
      <c r="K62" s="340">
        <v>3.2500000000000001E-2</v>
      </c>
      <c r="L62" s="341" t="s">
        <v>83</v>
      </c>
      <c r="M62" s="342">
        <v>4.6399999999999997E-2</v>
      </c>
      <c r="N62" s="340">
        <v>3.2500000000000001E-2</v>
      </c>
      <c r="O62" s="341" t="s">
        <v>83</v>
      </c>
      <c r="P62" s="342">
        <v>4.6399999999999997E-2</v>
      </c>
      <c r="Q62" s="340">
        <v>3.2500000000000001E-2</v>
      </c>
      <c r="R62" s="341" t="s">
        <v>83</v>
      </c>
      <c r="S62" s="342">
        <v>4.6399999999999997E-2</v>
      </c>
      <c r="T62" s="340">
        <v>3.2500000000000001E-2</v>
      </c>
      <c r="U62" s="341" t="s">
        <v>83</v>
      </c>
      <c r="V62" s="342">
        <v>4.6399999999999997E-2</v>
      </c>
      <c r="W62" s="340">
        <v>3.2500000000000001E-2</v>
      </c>
      <c r="X62" s="341" t="s">
        <v>83</v>
      </c>
      <c r="Y62" s="342">
        <v>4.6399999999999997E-2</v>
      </c>
      <c r="Z62" s="340">
        <v>3.2500000000000001E-2</v>
      </c>
      <c r="AA62" s="341" t="s">
        <v>83</v>
      </c>
      <c r="AB62" s="342">
        <v>4.6399999999999997E-2</v>
      </c>
      <c r="AC62" s="340">
        <v>3.2500000000000001E-2</v>
      </c>
      <c r="AD62" s="341" t="s">
        <v>83</v>
      </c>
      <c r="AE62" s="342">
        <v>4.6399999999999997E-2</v>
      </c>
      <c r="AF62" s="340">
        <v>3.2500000000000001E-2</v>
      </c>
      <c r="AG62" s="341" t="s">
        <v>83</v>
      </c>
      <c r="AH62" s="342">
        <v>4.6399999999999997E-2</v>
      </c>
      <c r="AI62" s="340">
        <v>3.2500000000000001E-2</v>
      </c>
      <c r="AJ62" s="341" t="s">
        <v>83</v>
      </c>
      <c r="AK62" s="342">
        <v>4.6399999999999997E-2</v>
      </c>
      <c r="AL62" s="340">
        <v>3.2500000000000001E-2</v>
      </c>
      <c r="AM62" s="341" t="s">
        <v>83</v>
      </c>
      <c r="AN62" s="342">
        <v>4.6399999999999997E-2</v>
      </c>
      <c r="AO62" s="340">
        <v>3.2500000000000001E-2</v>
      </c>
      <c r="AP62" s="341" t="s">
        <v>83</v>
      </c>
      <c r="AQ62" s="342">
        <v>4.6399999999999997E-2</v>
      </c>
    </row>
    <row r="63" spans="1:43" s="1" customFormat="1" ht="16.5" customHeight="1" thickBot="1" x14ac:dyDescent="0.3">
      <c r="A63" s="1736"/>
      <c r="B63" s="343" t="s">
        <v>84</v>
      </c>
      <c r="C63" s="344"/>
      <c r="D63" s="344" t="s">
        <v>85</v>
      </c>
      <c r="E63" s="344"/>
      <c r="F63" s="344"/>
      <c r="G63" s="361"/>
      <c r="H63" s="346">
        <v>1.7043744157116059E-2</v>
      </c>
      <c r="I63" s="347" t="s">
        <v>83</v>
      </c>
      <c r="J63" s="348">
        <v>3.2480192291505996E-4</v>
      </c>
      <c r="K63" s="346">
        <v>1.6797011765464057E-2</v>
      </c>
      <c r="L63" s="347" t="s">
        <v>83</v>
      </c>
      <c r="M63" s="348">
        <v>2.9179114534305992E-4</v>
      </c>
      <c r="N63" s="346">
        <v>1.7046786965812057E-2</v>
      </c>
      <c r="O63" s="347" t="s">
        <v>83</v>
      </c>
      <c r="P63" s="348">
        <v>2.9652857995105989E-4</v>
      </c>
      <c r="Q63" s="346">
        <v>1.7755019686612059E-2</v>
      </c>
      <c r="R63" s="347" t="s">
        <v>83</v>
      </c>
      <c r="S63" s="348">
        <v>3.103920796910599E-4</v>
      </c>
      <c r="T63" s="346">
        <v>2.0890133921760059E-2</v>
      </c>
      <c r="U63" s="347" t="s">
        <v>83</v>
      </c>
      <c r="V63" s="348">
        <v>3.7160357656905994E-4</v>
      </c>
      <c r="W63" s="346">
        <v>2.1353671984456063E-2</v>
      </c>
      <c r="X63" s="347" t="s">
        <v>83</v>
      </c>
      <c r="Y63" s="348">
        <v>3.8034443853505995E-4</v>
      </c>
      <c r="Z63" s="346">
        <v>2.2772443328020055E-2</v>
      </c>
      <c r="AA63" s="347" t="s">
        <v>83</v>
      </c>
      <c r="AB63" s="348">
        <v>4.0769351648905995E-4</v>
      </c>
      <c r="AC63" s="346">
        <v>2.6613453495672054E-2</v>
      </c>
      <c r="AD63" s="347" t="s">
        <v>83</v>
      </c>
      <c r="AE63" s="348">
        <v>4.8306137938105989E-4</v>
      </c>
      <c r="AF63" s="346">
        <v>3.1252894755304059E-2</v>
      </c>
      <c r="AG63" s="347" t="s">
        <v>83</v>
      </c>
      <c r="AH63" s="348">
        <v>5.7335828246305983E-4</v>
      </c>
      <c r="AI63" s="346">
        <v>2.9914219029568069E-2</v>
      </c>
      <c r="AJ63" s="347" t="s">
        <v>83</v>
      </c>
      <c r="AK63" s="348">
        <v>5.4730545668706012E-4</v>
      </c>
      <c r="AL63" s="346">
        <v>2.8070091219900062E-2</v>
      </c>
      <c r="AM63" s="347" t="s">
        <v>83</v>
      </c>
      <c r="AN63" s="348">
        <v>5.1127406687905995E-4</v>
      </c>
      <c r="AO63" s="346">
        <v>2.5618141660420056E-2</v>
      </c>
      <c r="AP63" s="347" t="s">
        <v>83</v>
      </c>
      <c r="AQ63" s="348">
        <v>4.6339743545905992E-4</v>
      </c>
    </row>
    <row r="64" spans="1:43" s="1" customFormat="1" ht="16.5" customHeight="1" x14ac:dyDescent="0.25">
      <c r="A64" s="1736"/>
      <c r="B64" s="349" t="s">
        <v>86</v>
      </c>
      <c r="C64" s="350">
        <v>32.5</v>
      </c>
      <c r="D64" s="351"/>
      <c r="E64" s="1830" t="s">
        <v>87</v>
      </c>
      <c r="F64" s="1830"/>
      <c r="G64" s="352">
        <v>46.4</v>
      </c>
      <c r="H64" s="353"/>
      <c r="I64" s="354"/>
      <c r="J64" s="355"/>
      <c r="K64" s="413"/>
      <c r="L64" s="414"/>
      <c r="M64" s="415"/>
      <c r="N64" s="413"/>
      <c r="O64" s="414"/>
      <c r="P64" s="415"/>
      <c r="Q64" s="413"/>
      <c r="R64" s="414"/>
      <c r="S64" s="415"/>
      <c r="T64" s="1788"/>
      <c r="U64" s="1789"/>
      <c r="V64" s="1790"/>
      <c r="W64" s="1788"/>
      <c r="X64" s="1789"/>
      <c r="Y64" s="1790"/>
      <c r="Z64" s="1788"/>
      <c r="AA64" s="1789"/>
      <c r="AB64" s="1790"/>
      <c r="AC64" s="1788"/>
      <c r="AD64" s="1789"/>
      <c r="AE64" s="1790"/>
      <c r="AF64" s="1788"/>
      <c r="AG64" s="1789"/>
      <c r="AH64" s="1790"/>
      <c r="AI64" s="1788"/>
      <c r="AJ64" s="1789"/>
      <c r="AK64" s="1790"/>
      <c r="AL64" s="1788"/>
      <c r="AM64" s="1789"/>
      <c r="AN64" s="1790"/>
      <c r="AO64" s="1788"/>
      <c r="AP64" s="1789"/>
      <c r="AQ64" s="1790"/>
    </row>
    <row r="65" spans="1:81" s="1" customFormat="1" ht="16.5" customHeight="1" thickBot="1" x14ac:dyDescent="0.3">
      <c r="A65" s="1736"/>
      <c r="B65" s="416" t="s">
        <v>156</v>
      </c>
      <c r="C65" s="286">
        <v>136.4</v>
      </c>
      <c r="D65" s="288"/>
      <c r="E65" s="356"/>
      <c r="F65" s="356" t="s">
        <v>157</v>
      </c>
      <c r="G65" s="284">
        <v>70.67</v>
      </c>
      <c r="H65" s="1794" t="s">
        <v>88</v>
      </c>
      <c r="I65" s="1795"/>
      <c r="J65" s="357">
        <v>110.8</v>
      </c>
      <c r="K65" s="1794" t="s">
        <v>158</v>
      </c>
      <c r="L65" s="1795"/>
      <c r="M65" s="357">
        <v>10.68</v>
      </c>
      <c r="N65" s="1794" t="s">
        <v>159</v>
      </c>
      <c r="O65" s="1795"/>
      <c r="P65" s="357">
        <v>-0.4</v>
      </c>
      <c r="Q65" s="1794" t="s">
        <v>89</v>
      </c>
      <c r="R65" s="1795"/>
      <c r="S65" s="357">
        <v>7</v>
      </c>
      <c r="T65" s="1791"/>
      <c r="U65" s="1792"/>
      <c r="V65" s="1793"/>
      <c r="W65" s="1791"/>
      <c r="X65" s="1792"/>
      <c r="Y65" s="1793"/>
      <c r="Z65" s="1791"/>
      <c r="AA65" s="1792"/>
      <c r="AB65" s="1793"/>
      <c r="AC65" s="1791"/>
      <c r="AD65" s="1792"/>
      <c r="AE65" s="1793"/>
      <c r="AF65" s="1791"/>
      <c r="AG65" s="1792"/>
      <c r="AH65" s="1793"/>
      <c r="AI65" s="1791"/>
      <c r="AJ65" s="1792"/>
      <c r="AK65" s="1793"/>
      <c r="AL65" s="1791"/>
      <c r="AM65" s="1792"/>
      <c r="AN65" s="1793"/>
      <c r="AO65" s="1791"/>
      <c r="AP65" s="1792"/>
      <c r="AQ65" s="1793"/>
    </row>
    <row r="66" spans="1:81" s="9" customFormat="1" ht="16.5" customHeight="1" thickBot="1" x14ac:dyDescent="0.3">
      <c r="A66" s="1737"/>
      <c r="B66" s="1797" t="s">
        <v>90</v>
      </c>
      <c r="C66" s="1798"/>
      <c r="D66" s="1798"/>
      <c r="E66" s="1798"/>
      <c r="F66" s="1798"/>
      <c r="G66" s="1799"/>
      <c r="H66" s="363">
        <v>0.20446300000000001</v>
      </c>
      <c r="I66" s="364" t="s">
        <v>83</v>
      </c>
      <c r="J66" s="365">
        <v>0.26343299999999997</v>
      </c>
      <c r="K66" s="363">
        <v>0.19986300000000001</v>
      </c>
      <c r="L66" s="364" t="s">
        <v>83</v>
      </c>
      <c r="M66" s="365">
        <v>0.26343299999999997</v>
      </c>
      <c r="N66" s="363">
        <v>0.20426299999999997</v>
      </c>
      <c r="O66" s="364" t="s">
        <v>83</v>
      </c>
      <c r="P66" s="365">
        <v>0.26343299999999997</v>
      </c>
      <c r="Q66" s="363">
        <v>0.21476299999999998</v>
      </c>
      <c r="R66" s="364" t="s">
        <v>83</v>
      </c>
      <c r="S66" s="365">
        <v>0.26493299999999997</v>
      </c>
      <c r="T66" s="363">
        <v>0.25816299999999998</v>
      </c>
      <c r="U66" s="364" t="s">
        <v>83</v>
      </c>
      <c r="V66" s="365">
        <v>0.26943299999999998</v>
      </c>
      <c r="W66" s="363">
        <v>0.265963</v>
      </c>
      <c r="X66" s="364" t="s">
        <v>83</v>
      </c>
      <c r="Y66" s="365">
        <v>0.26793299999999998</v>
      </c>
      <c r="Z66" s="363">
        <v>0.28326299999999999</v>
      </c>
      <c r="AA66" s="364" t="s">
        <v>83</v>
      </c>
      <c r="AB66" s="365">
        <v>0.26933299999999999</v>
      </c>
      <c r="AC66" s="363">
        <v>0.33136299999999996</v>
      </c>
      <c r="AD66" s="364" t="s">
        <v>83</v>
      </c>
      <c r="AE66" s="365">
        <v>0.26683299999999999</v>
      </c>
      <c r="AF66" s="363">
        <v>0.36266300000000001</v>
      </c>
      <c r="AG66" s="364" t="s">
        <v>83</v>
      </c>
      <c r="AH66" s="365">
        <v>0.28863299999999997</v>
      </c>
      <c r="AI66" s="363">
        <v>0.35366300000000001</v>
      </c>
      <c r="AJ66" s="364" t="s">
        <v>83</v>
      </c>
      <c r="AK66" s="365">
        <v>0.282833</v>
      </c>
      <c r="AL66" s="363">
        <v>0.349163</v>
      </c>
      <c r="AM66" s="364" t="s">
        <v>83</v>
      </c>
      <c r="AN66" s="365">
        <v>0.26393299999999997</v>
      </c>
      <c r="AO66" s="363">
        <v>0.32376299999999997</v>
      </c>
      <c r="AP66" s="364" t="s">
        <v>83</v>
      </c>
      <c r="AQ66" s="365">
        <v>0.26233299999999998</v>
      </c>
      <c r="CC66" s="10"/>
    </row>
    <row r="67" spans="1:81" s="1" customFormat="1" ht="16.5" customHeight="1" x14ac:dyDescent="0.25">
      <c r="A67" s="1800" t="s">
        <v>92</v>
      </c>
      <c r="B67" s="1801"/>
      <c r="C67" s="1801"/>
      <c r="D67" s="1801"/>
      <c r="E67" s="1801"/>
      <c r="F67" s="1801"/>
      <c r="G67" s="1802"/>
      <c r="H67" s="367"/>
      <c r="I67" s="368"/>
      <c r="J67" s="355"/>
      <c r="K67" s="367"/>
      <c r="L67" s="368"/>
      <c r="M67" s="355"/>
      <c r="N67" s="367"/>
      <c r="O67" s="368"/>
      <c r="P67" s="355"/>
      <c r="Q67" s="367"/>
      <c r="R67" s="368"/>
      <c r="S67" s="355"/>
      <c r="T67" s="367"/>
      <c r="U67" s="368"/>
      <c r="V67" s="355"/>
      <c r="W67" s="367"/>
      <c r="X67" s="368"/>
      <c r="Y67" s="355"/>
      <c r="Z67" s="367"/>
      <c r="AA67" s="368"/>
      <c r="AB67" s="355"/>
      <c r="AC67" s="367"/>
      <c r="AD67" s="368"/>
      <c r="AE67" s="355"/>
      <c r="AF67" s="367"/>
      <c r="AG67" s="368"/>
      <c r="AH67" s="355"/>
      <c r="AI67" s="367"/>
      <c r="AJ67" s="368"/>
      <c r="AK67" s="355"/>
      <c r="AL67" s="367"/>
      <c r="AM67" s="368"/>
      <c r="AN67" s="355"/>
      <c r="AO67" s="367"/>
      <c r="AP67" s="368"/>
      <c r="AQ67" s="355"/>
    </row>
    <row r="68" spans="1:81" s="1" customFormat="1" ht="16.5" customHeight="1" thickBot="1" x14ac:dyDescent="0.3">
      <c r="A68" s="369" t="s">
        <v>93</v>
      </c>
      <c r="B68" s="370"/>
      <c r="C68" s="371"/>
      <c r="D68" s="370"/>
      <c r="E68" s="288"/>
      <c r="F68" s="370" t="s">
        <v>94</v>
      </c>
      <c r="G68" s="287"/>
      <c r="H68" s="372">
        <v>0.406775</v>
      </c>
      <c r="I68" s="373" t="s">
        <v>83</v>
      </c>
      <c r="J68" s="374">
        <v>0.58393699999999993</v>
      </c>
      <c r="K68" s="372">
        <v>0.40357500000000002</v>
      </c>
      <c r="L68" s="373" t="s">
        <v>83</v>
      </c>
      <c r="M68" s="374">
        <v>0.58813699999999991</v>
      </c>
      <c r="N68" s="372">
        <v>0.40797499999999998</v>
      </c>
      <c r="O68" s="373" t="s">
        <v>83</v>
      </c>
      <c r="P68" s="374">
        <v>0.58813699999999991</v>
      </c>
      <c r="Q68" s="372">
        <v>0.42407499999999998</v>
      </c>
      <c r="R68" s="373" t="s">
        <v>83</v>
      </c>
      <c r="S68" s="374">
        <v>0.59103700000000003</v>
      </c>
      <c r="T68" s="372">
        <v>0.47587499999999999</v>
      </c>
      <c r="U68" s="373" t="s">
        <v>83</v>
      </c>
      <c r="V68" s="374">
        <v>0.591337</v>
      </c>
      <c r="W68" s="372">
        <v>0.49627500000000002</v>
      </c>
      <c r="X68" s="373" t="s">
        <v>83</v>
      </c>
      <c r="Y68" s="374">
        <v>0.58703700000000003</v>
      </c>
      <c r="Z68" s="372">
        <v>0.51637500000000003</v>
      </c>
      <c r="AA68" s="373" t="s">
        <v>83</v>
      </c>
      <c r="AB68" s="374">
        <v>0.58563699999999996</v>
      </c>
      <c r="AC68" s="372">
        <v>0.577075</v>
      </c>
      <c r="AD68" s="373" t="s">
        <v>83</v>
      </c>
      <c r="AE68" s="374">
        <v>0.59153699999999998</v>
      </c>
      <c r="AF68" s="372">
        <v>0.61527500000000002</v>
      </c>
      <c r="AG68" s="373" t="s">
        <v>83</v>
      </c>
      <c r="AH68" s="374">
        <v>0.62173699999999998</v>
      </c>
      <c r="AI68" s="372">
        <v>0.61617500000000003</v>
      </c>
      <c r="AJ68" s="373" t="s">
        <v>83</v>
      </c>
      <c r="AK68" s="374">
        <v>0.61593699999999996</v>
      </c>
      <c r="AL68" s="372">
        <v>0.63127500000000003</v>
      </c>
      <c r="AM68" s="373" t="s">
        <v>83</v>
      </c>
      <c r="AN68" s="374">
        <v>0.598437</v>
      </c>
      <c r="AO68" s="372">
        <v>0.58767499999999995</v>
      </c>
      <c r="AP68" s="373" t="s">
        <v>83</v>
      </c>
      <c r="AQ68" s="374">
        <v>0.58703700000000003</v>
      </c>
    </row>
    <row r="69" spans="1:81" s="1" customFormat="1" ht="16.5" hidden="1" customHeight="1" x14ac:dyDescent="0.25">
      <c r="A69" s="375" t="s">
        <v>95</v>
      </c>
      <c r="B69" s="366"/>
      <c r="C69" s="366"/>
      <c r="D69" s="366"/>
      <c r="E69" s="366"/>
      <c r="F69" s="366"/>
      <c r="G69" s="366"/>
      <c r="H69" s="366"/>
      <c r="I69" s="376">
        <v>1.4355282404277547</v>
      </c>
      <c r="J69" s="366"/>
      <c r="K69" s="366"/>
      <c r="L69" s="376">
        <v>1.4573177228520098</v>
      </c>
      <c r="M69" s="366"/>
      <c r="N69" s="366"/>
      <c r="O69" s="376">
        <v>1.4416005882713401</v>
      </c>
      <c r="P69" s="366"/>
      <c r="Q69" s="366"/>
      <c r="R69" s="376">
        <v>1.3937086600247599</v>
      </c>
      <c r="S69" s="366"/>
      <c r="T69" s="366"/>
      <c r="U69" s="376">
        <v>1.2426309429997373</v>
      </c>
      <c r="V69" s="366"/>
      <c r="W69" s="366"/>
      <c r="X69" s="376">
        <v>1.1828865044582138</v>
      </c>
      <c r="Y69" s="366"/>
      <c r="Z69" s="366"/>
      <c r="AA69" s="376">
        <v>1.1341312030985233</v>
      </c>
      <c r="AB69" s="366"/>
      <c r="AC69" s="366"/>
      <c r="AD69" s="376">
        <v>1.0250608673049431</v>
      </c>
      <c r="AE69" s="366"/>
      <c r="AF69" s="366"/>
      <c r="AG69" s="376">
        <v>1.0105026207793262</v>
      </c>
      <c r="AH69" s="366"/>
      <c r="AI69" s="366"/>
      <c r="AJ69" s="376">
        <v>0.99961374609485931</v>
      </c>
      <c r="AK69" s="366"/>
      <c r="AL69" s="366"/>
      <c r="AM69" s="376">
        <v>0.94798146608055123</v>
      </c>
      <c r="AN69" s="366"/>
      <c r="AO69" s="366"/>
      <c r="AP69" s="376">
        <v>0.99891436593355187</v>
      </c>
      <c r="AQ69" s="366"/>
    </row>
    <row r="70" spans="1:81" s="13" customFormat="1" ht="16.5" hidden="1" customHeight="1" x14ac:dyDescent="0.25">
      <c r="A70" s="375" t="s">
        <v>96</v>
      </c>
      <c r="B70" s="375"/>
      <c r="C70" s="375"/>
      <c r="D70" s="375"/>
      <c r="E70" s="375"/>
      <c r="F70" s="375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8"/>
      <c r="U70" s="379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</row>
    <row r="71" spans="1:81" s="13" customFormat="1" ht="31.5" customHeight="1" thickBot="1" x14ac:dyDescent="0.3">
      <c r="A71" s="377"/>
      <c r="B71" s="417"/>
      <c r="C71" s="417"/>
      <c r="D71" s="417"/>
      <c r="E71" s="417"/>
      <c r="F71" s="41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8"/>
      <c r="U71" s="379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</row>
    <row r="72" spans="1:81" s="14" customFormat="1" ht="17.25" thickBot="1" x14ac:dyDescent="0.3">
      <c r="A72" s="1753" t="s">
        <v>2</v>
      </c>
      <c r="B72" s="1754"/>
      <c r="C72" s="1754"/>
      <c r="D72" s="1754"/>
      <c r="E72" s="1754"/>
      <c r="F72" s="1754"/>
      <c r="G72" s="1755"/>
      <c r="H72" s="1756" t="s">
        <v>97</v>
      </c>
      <c r="I72" s="1757"/>
      <c r="J72" s="1758"/>
      <c r="K72" s="1756" t="s">
        <v>98</v>
      </c>
      <c r="L72" s="1757"/>
      <c r="M72" s="1758"/>
      <c r="N72" s="1756" t="s">
        <v>99</v>
      </c>
      <c r="O72" s="1757"/>
      <c r="P72" s="1758"/>
      <c r="Q72" s="418" t="s">
        <v>100</v>
      </c>
      <c r="R72" s="419"/>
      <c r="S72" s="420"/>
      <c r="T72" s="1756" t="s">
        <v>101</v>
      </c>
      <c r="U72" s="1757"/>
      <c r="V72" s="1758"/>
      <c r="W72" s="1756" t="s">
        <v>102</v>
      </c>
      <c r="X72" s="1757"/>
      <c r="Y72" s="1758"/>
      <c r="Z72" s="1756" t="s">
        <v>103</v>
      </c>
      <c r="AA72" s="1757"/>
      <c r="AB72" s="1758"/>
      <c r="AC72" s="1756" t="s">
        <v>104</v>
      </c>
      <c r="AD72" s="1757"/>
      <c r="AE72" s="1758"/>
      <c r="AF72" s="1756" t="s">
        <v>105</v>
      </c>
      <c r="AG72" s="1757"/>
      <c r="AH72" s="1758"/>
      <c r="AI72" s="1756" t="s">
        <v>106</v>
      </c>
      <c r="AJ72" s="1757"/>
      <c r="AK72" s="1758"/>
      <c r="AL72" s="1756" t="s">
        <v>107</v>
      </c>
      <c r="AM72" s="1757"/>
      <c r="AN72" s="1758"/>
      <c r="AO72" s="1756" t="s">
        <v>108</v>
      </c>
      <c r="AP72" s="1757"/>
      <c r="AQ72" s="1758"/>
      <c r="AS72" s="15"/>
      <c r="AV72" s="15"/>
      <c r="AY72" s="15"/>
      <c r="BB72" s="15"/>
      <c r="BE72" s="15"/>
      <c r="BH72" s="15"/>
      <c r="BK72" s="15"/>
      <c r="BN72" s="15"/>
      <c r="BQ72" s="15"/>
      <c r="BT72" s="15"/>
      <c r="BW72" s="15"/>
      <c r="BZ72" s="15"/>
    </row>
    <row r="73" spans="1:81" s="14" customFormat="1" ht="16.5" customHeight="1" x14ac:dyDescent="0.25">
      <c r="A73" s="1776" t="s">
        <v>15</v>
      </c>
      <c r="B73" s="1777"/>
      <c r="C73" s="1780" t="s">
        <v>16</v>
      </c>
      <c r="D73" s="421"/>
      <c r="E73" s="422"/>
      <c r="F73" s="422"/>
      <c r="G73" s="423"/>
      <c r="H73" s="265" t="s">
        <v>17</v>
      </c>
      <c r="I73" s="266" t="s">
        <v>18</v>
      </c>
      <c r="J73" s="267" t="s">
        <v>19</v>
      </c>
      <c r="K73" s="265" t="s">
        <v>17</v>
      </c>
      <c r="L73" s="266" t="s">
        <v>18</v>
      </c>
      <c r="M73" s="267" t="s">
        <v>19</v>
      </c>
      <c r="N73" s="265" t="s">
        <v>17</v>
      </c>
      <c r="O73" s="266" t="s">
        <v>18</v>
      </c>
      <c r="P73" s="267" t="s">
        <v>19</v>
      </c>
      <c r="Q73" s="265" t="s">
        <v>17</v>
      </c>
      <c r="R73" s="266" t="s">
        <v>18</v>
      </c>
      <c r="S73" s="267" t="s">
        <v>19</v>
      </c>
      <c r="T73" s="265" t="s">
        <v>17</v>
      </c>
      <c r="U73" s="266" t="s">
        <v>18</v>
      </c>
      <c r="V73" s="267" t="s">
        <v>19</v>
      </c>
      <c r="W73" s="265" t="s">
        <v>17</v>
      </c>
      <c r="X73" s="266" t="s">
        <v>18</v>
      </c>
      <c r="Y73" s="267" t="s">
        <v>19</v>
      </c>
      <c r="Z73" s="265" t="s">
        <v>17</v>
      </c>
      <c r="AA73" s="266" t="s">
        <v>18</v>
      </c>
      <c r="AB73" s="267" t="s">
        <v>19</v>
      </c>
      <c r="AC73" s="265" t="s">
        <v>17</v>
      </c>
      <c r="AD73" s="266" t="s">
        <v>18</v>
      </c>
      <c r="AE73" s="267" t="s">
        <v>19</v>
      </c>
      <c r="AF73" s="265" t="s">
        <v>17</v>
      </c>
      <c r="AG73" s="266" t="s">
        <v>18</v>
      </c>
      <c r="AH73" s="267" t="s">
        <v>19</v>
      </c>
      <c r="AI73" s="265" t="s">
        <v>17</v>
      </c>
      <c r="AJ73" s="266" t="s">
        <v>18</v>
      </c>
      <c r="AK73" s="267" t="s">
        <v>19</v>
      </c>
      <c r="AL73" s="265" t="s">
        <v>17</v>
      </c>
      <c r="AM73" s="266" t="s">
        <v>18</v>
      </c>
      <c r="AN73" s="267" t="s">
        <v>19</v>
      </c>
      <c r="AO73" s="265" t="s">
        <v>17</v>
      </c>
      <c r="AP73" s="266" t="s">
        <v>18</v>
      </c>
      <c r="AQ73" s="267" t="s">
        <v>19</v>
      </c>
    </row>
    <row r="74" spans="1:81" s="14" customFormat="1" ht="17.25" thickBot="1" x14ac:dyDescent="0.3">
      <c r="A74" s="1778"/>
      <c r="B74" s="1779"/>
      <c r="C74" s="1781"/>
      <c r="D74" s="424"/>
      <c r="E74" s="425"/>
      <c r="F74" s="425"/>
      <c r="G74" s="426"/>
      <c r="H74" s="268" t="s">
        <v>20</v>
      </c>
      <c r="I74" s="269" t="s">
        <v>21</v>
      </c>
      <c r="J74" s="270" t="s">
        <v>22</v>
      </c>
      <c r="K74" s="268" t="s">
        <v>20</v>
      </c>
      <c r="L74" s="269" t="s">
        <v>21</v>
      </c>
      <c r="M74" s="270" t="s">
        <v>22</v>
      </c>
      <c r="N74" s="268" t="s">
        <v>20</v>
      </c>
      <c r="O74" s="269" t="s">
        <v>21</v>
      </c>
      <c r="P74" s="270" t="s">
        <v>22</v>
      </c>
      <c r="Q74" s="268" t="s">
        <v>20</v>
      </c>
      <c r="R74" s="269" t="s">
        <v>21</v>
      </c>
      <c r="S74" s="270" t="s">
        <v>22</v>
      </c>
      <c r="T74" s="268" t="s">
        <v>20</v>
      </c>
      <c r="U74" s="269" t="s">
        <v>21</v>
      </c>
      <c r="V74" s="270" t="s">
        <v>22</v>
      </c>
      <c r="W74" s="268" t="s">
        <v>20</v>
      </c>
      <c r="X74" s="269" t="s">
        <v>21</v>
      </c>
      <c r="Y74" s="270" t="s">
        <v>22</v>
      </c>
      <c r="Z74" s="268" t="s">
        <v>20</v>
      </c>
      <c r="AA74" s="269" t="s">
        <v>21</v>
      </c>
      <c r="AB74" s="270" t="s">
        <v>22</v>
      </c>
      <c r="AC74" s="268" t="s">
        <v>20</v>
      </c>
      <c r="AD74" s="269" t="s">
        <v>21</v>
      </c>
      <c r="AE74" s="270" t="s">
        <v>22</v>
      </c>
      <c r="AF74" s="268" t="s">
        <v>20</v>
      </c>
      <c r="AG74" s="269" t="s">
        <v>21</v>
      </c>
      <c r="AH74" s="270" t="s">
        <v>22</v>
      </c>
      <c r="AI74" s="268" t="s">
        <v>20</v>
      </c>
      <c r="AJ74" s="269" t="s">
        <v>21</v>
      </c>
      <c r="AK74" s="270" t="s">
        <v>22</v>
      </c>
      <c r="AL74" s="268" t="s">
        <v>20</v>
      </c>
      <c r="AM74" s="269" t="s">
        <v>21</v>
      </c>
      <c r="AN74" s="270" t="s">
        <v>22</v>
      </c>
      <c r="AO74" s="268" t="s">
        <v>20</v>
      </c>
      <c r="AP74" s="269" t="s">
        <v>21</v>
      </c>
      <c r="AQ74" s="270" t="s">
        <v>22</v>
      </c>
      <c r="BN74" s="18"/>
      <c r="BO74" s="18"/>
      <c r="BP74" s="16">
        <v>0</v>
      </c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81" ht="16.5" x14ac:dyDescent="0.25">
      <c r="A75" s="1729" t="s">
        <v>23</v>
      </c>
      <c r="B75" s="1730"/>
      <c r="C75" s="1735">
        <v>40</v>
      </c>
      <c r="D75" s="1738" t="s">
        <v>24</v>
      </c>
      <c r="E75" s="1739"/>
      <c r="F75" s="1742" t="s">
        <v>25</v>
      </c>
      <c r="G75" s="1837"/>
      <c r="H75" s="271">
        <v>1.9738290860068795</v>
      </c>
      <c r="I75" s="381">
        <v>0.25551200000000002</v>
      </c>
      <c r="J75" s="382">
        <v>0.32470399999999999</v>
      </c>
      <c r="K75" s="271">
        <v>1.9720860304235299</v>
      </c>
      <c r="L75" s="381">
        <v>0.252612</v>
      </c>
      <c r="M75" s="382">
        <v>0.32650400000000002</v>
      </c>
      <c r="N75" s="271">
        <v>1.933031757788622</v>
      </c>
      <c r="O75" s="381">
        <v>0.24881200000000001</v>
      </c>
      <c r="P75" s="382">
        <v>0.319104</v>
      </c>
      <c r="Q75" s="271">
        <v>2.0140085102448371</v>
      </c>
      <c r="R75" s="381">
        <v>0.266712</v>
      </c>
      <c r="S75" s="382">
        <v>0.32650400000000002</v>
      </c>
      <c r="T75" s="271">
        <v>1.9915265159673738</v>
      </c>
      <c r="U75" s="381">
        <v>0.259712</v>
      </c>
      <c r="V75" s="382">
        <v>0.326104</v>
      </c>
      <c r="W75" s="271">
        <v>1.9488934719018287</v>
      </c>
      <c r="X75" s="381">
        <v>0.24881200000000001</v>
      </c>
      <c r="Y75" s="382">
        <v>0.32330400000000004</v>
      </c>
      <c r="Z75" s="271">
        <v>1.9956998695642112</v>
      </c>
      <c r="AA75" s="381">
        <v>0.26111200000000001</v>
      </c>
      <c r="AB75" s="382">
        <v>0.326104</v>
      </c>
      <c r="AC75" s="271">
        <v>2.0140085102448371</v>
      </c>
      <c r="AD75" s="381">
        <v>0.266712</v>
      </c>
      <c r="AE75" s="382">
        <v>0.32650400000000002</v>
      </c>
      <c r="AF75" s="271">
        <v>1.9727314590579021</v>
      </c>
      <c r="AG75" s="381">
        <v>0.25691199999999997</v>
      </c>
      <c r="AH75" s="382">
        <v>0.32330400000000004</v>
      </c>
      <c r="AI75" s="271">
        <v>1.925202737415979</v>
      </c>
      <c r="AJ75" s="381">
        <v>0.24431200000000003</v>
      </c>
      <c r="AK75" s="382">
        <v>0.32050400000000001</v>
      </c>
      <c r="AL75" s="271">
        <v>1.8803387959796307</v>
      </c>
      <c r="AM75" s="381">
        <v>0.22651199999999999</v>
      </c>
      <c r="AN75" s="382">
        <v>0.32190400000000002</v>
      </c>
      <c r="AO75" s="271">
        <v>1.8567821185926283</v>
      </c>
      <c r="AP75" s="381">
        <v>0.221912</v>
      </c>
      <c r="AQ75" s="382">
        <v>0.319104</v>
      </c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8"/>
      <c r="BO75" s="18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1:81" ht="16.5" x14ac:dyDescent="0.25">
      <c r="A76" s="1834"/>
      <c r="B76" s="1732"/>
      <c r="C76" s="1736"/>
      <c r="D76" s="1835"/>
      <c r="E76" s="1836"/>
      <c r="F76" s="1838" t="s">
        <v>143</v>
      </c>
      <c r="G76" s="1839"/>
      <c r="H76" s="389">
        <v>30</v>
      </c>
      <c r="I76" s="390">
        <v>0.153612</v>
      </c>
      <c r="J76" s="391">
        <v>8.2903999999999992E-2</v>
      </c>
      <c r="K76" s="389">
        <v>30</v>
      </c>
      <c r="L76" s="390">
        <v>0.153612</v>
      </c>
      <c r="M76" s="391">
        <v>8.2903999999999992E-2</v>
      </c>
      <c r="N76" s="389">
        <v>30</v>
      </c>
      <c r="O76" s="390">
        <v>0.153612</v>
      </c>
      <c r="P76" s="391">
        <v>8.2903999999999992E-2</v>
      </c>
      <c r="Q76" s="389">
        <v>30</v>
      </c>
      <c r="R76" s="390">
        <v>0.153612</v>
      </c>
      <c r="S76" s="391">
        <v>8.2903999999999992E-2</v>
      </c>
      <c r="T76" s="389">
        <v>30</v>
      </c>
      <c r="U76" s="390">
        <v>0.153612</v>
      </c>
      <c r="V76" s="391">
        <v>8.2903999999999992E-2</v>
      </c>
      <c r="W76" s="389">
        <v>30</v>
      </c>
      <c r="X76" s="390">
        <v>0.153612</v>
      </c>
      <c r="Y76" s="391">
        <v>8.2903999999999992E-2</v>
      </c>
      <c r="Z76" s="389">
        <v>30</v>
      </c>
      <c r="AA76" s="390">
        <v>0.153612</v>
      </c>
      <c r="AB76" s="391">
        <v>8.2903999999999992E-2</v>
      </c>
      <c r="AC76" s="389">
        <v>30</v>
      </c>
      <c r="AD76" s="390">
        <v>0.153612</v>
      </c>
      <c r="AE76" s="391">
        <v>8.2903999999999992E-2</v>
      </c>
      <c r="AF76" s="389">
        <v>30</v>
      </c>
      <c r="AG76" s="390">
        <v>0.153612</v>
      </c>
      <c r="AH76" s="391">
        <v>8.2903999999999992E-2</v>
      </c>
      <c r="AI76" s="389">
        <v>30</v>
      </c>
      <c r="AJ76" s="390">
        <v>0.153612</v>
      </c>
      <c r="AK76" s="391">
        <v>8.2903999999999992E-2</v>
      </c>
      <c r="AL76" s="389">
        <v>30</v>
      </c>
      <c r="AM76" s="390">
        <v>0.153612</v>
      </c>
      <c r="AN76" s="391">
        <v>8.2903999999999992E-2</v>
      </c>
      <c r="AO76" s="389">
        <v>30</v>
      </c>
      <c r="AP76" s="390">
        <v>0.153612</v>
      </c>
      <c r="AQ76" s="391">
        <v>8.2903999999999992E-2</v>
      </c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8"/>
      <c r="BO76" s="18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1:81" ht="17.25" thickBot="1" x14ac:dyDescent="0.3">
      <c r="A77" s="1731"/>
      <c r="B77" s="1732"/>
      <c r="C77" s="1736"/>
      <c r="D77" s="1740"/>
      <c r="E77" s="1741"/>
      <c r="F77" s="1744" t="s">
        <v>26</v>
      </c>
      <c r="G77" s="1840"/>
      <c r="H77" s="272">
        <v>5</v>
      </c>
      <c r="I77" s="273">
        <v>4.7000000000000002E-3</v>
      </c>
      <c r="J77" s="274">
        <v>1.1999999999999999E-3</v>
      </c>
      <c r="K77" s="272">
        <v>5</v>
      </c>
      <c r="L77" s="273">
        <v>4.7000000000000002E-3</v>
      </c>
      <c r="M77" s="274">
        <v>1.1999999999999999E-3</v>
      </c>
      <c r="N77" s="272">
        <v>5</v>
      </c>
      <c r="O77" s="273">
        <v>4.7000000000000002E-3</v>
      </c>
      <c r="P77" s="274">
        <v>1.1999999999999999E-3</v>
      </c>
      <c r="Q77" s="272">
        <v>5</v>
      </c>
      <c r="R77" s="273">
        <v>4.7000000000000002E-3</v>
      </c>
      <c r="S77" s="274">
        <v>1.1999999999999999E-3</v>
      </c>
      <c r="T77" s="272">
        <v>5</v>
      </c>
      <c r="U77" s="273">
        <v>4.7000000000000002E-3</v>
      </c>
      <c r="V77" s="274">
        <v>1.1999999999999999E-3</v>
      </c>
      <c r="W77" s="272">
        <v>5</v>
      </c>
      <c r="X77" s="273">
        <v>4.7000000000000002E-3</v>
      </c>
      <c r="Y77" s="274">
        <v>1.1999999999999999E-3</v>
      </c>
      <c r="Z77" s="272">
        <v>5</v>
      </c>
      <c r="AA77" s="273">
        <v>4.7000000000000002E-3</v>
      </c>
      <c r="AB77" s="274">
        <v>1.1999999999999999E-3</v>
      </c>
      <c r="AC77" s="272">
        <v>5</v>
      </c>
      <c r="AD77" s="273">
        <v>4.7000000000000002E-3</v>
      </c>
      <c r="AE77" s="274">
        <v>1.1999999999999999E-3</v>
      </c>
      <c r="AF77" s="272">
        <v>5</v>
      </c>
      <c r="AG77" s="273">
        <v>4.7000000000000002E-3</v>
      </c>
      <c r="AH77" s="274">
        <v>1.1999999999999999E-3</v>
      </c>
      <c r="AI77" s="272">
        <v>5</v>
      </c>
      <c r="AJ77" s="273">
        <v>4.7000000000000002E-3</v>
      </c>
      <c r="AK77" s="274">
        <v>1.1999999999999999E-3</v>
      </c>
      <c r="AL77" s="272">
        <v>5</v>
      </c>
      <c r="AM77" s="273">
        <v>4.7000000000000002E-3</v>
      </c>
      <c r="AN77" s="274">
        <v>1.1999999999999999E-3</v>
      </c>
      <c r="AO77" s="272">
        <v>5</v>
      </c>
      <c r="AP77" s="273">
        <v>4.7000000000000002E-3</v>
      </c>
      <c r="AQ77" s="274">
        <v>1.1999999999999999E-3</v>
      </c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8"/>
      <c r="BO77" s="18"/>
      <c r="BP77" s="16">
        <v>0</v>
      </c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1:81" ht="17.25" thickBot="1" x14ac:dyDescent="0.3">
      <c r="A78" s="1731"/>
      <c r="B78" s="1732"/>
      <c r="C78" s="1736"/>
      <c r="D78" s="1746" t="s">
        <v>27</v>
      </c>
      <c r="E78" s="1747"/>
      <c r="F78" s="1841"/>
      <c r="G78" s="1842"/>
      <c r="H78" s="1831">
        <v>3</v>
      </c>
      <c r="I78" s="1832"/>
      <c r="J78" s="1833"/>
      <c r="K78" s="1831">
        <v>3</v>
      </c>
      <c r="L78" s="1832"/>
      <c r="M78" s="1833"/>
      <c r="N78" s="1831">
        <v>3</v>
      </c>
      <c r="O78" s="1832"/>
      <c r="P78" s="1833"/>
      <c r="Q78" s="1831">
        <v>3</v>
      </c>
      <c r="R78" s="1832"/>
      <c r="S78" s="1833"/>
      <c r="T78" s="1831">
        <v>3</v>
      </c>
      <c r="U78" s="1832"/>
      <c r="V78" s="1833"/>
      <c r="W78" s="1831">
        <v>3</v>
      </c>
      <c r="X78" s="1832"/>
      <c r="Y78" s="1833"/>
      <c r="Z78" s="1831">
        <v>3</v>
      </c>
      <c r="AA78" s="1832"/>
      <c r="AB78" s="1833"/>
      <c r="AC78" s="1831">
        <v>3</v>
      </c>
      <c r="AD78" s="1832"/>
      <c r="AE78" s="1833"/>
      <c r="AF78" s="1831">
        <v>3</v>
      </c>
      <c r="AG78" s="1832"/>
      <c r="AH78" s="1833"/>
      <c r="AI78" s="1831">
        <v>3</v>
      </c>
      <c r="AJ78" s="1832"/>
      <c r="AK78" s="1833"/>
      <c r="AL78" s="1831">
        <v>3</v>
      </c>
      <c r="AM78" s="1832"/>
      <c r="AN78" s="1833"/>
      <c r="AO78" s="1831">
        <v>3</v>
      </c>
      <c r="AP78" s="1832"/>
      <c r="AQ78" s="1833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23"/>
      <c r="BO78" s="23"/>
      <c r="BP78" s="16">
        <v>0</v>
      </c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1:81" ht="16.5" x14ac:dyDescent="0.25">
      <c r="A79" s="1731"/>
      <c r="B79" s="1732"/>
      <c r="C79" s="1736"/>
      <c r="D79" s="1796" t="s">
        <v>28</v>
      </c>
      <c r="E79" s="1809"/>
      <c r="F79" s="1822" t="s">
        <v>25</v>
      </c>
      <c r="G79" s="1847"/>
      <c r="H79" s="1770">
        <v>121</v>
      </c>
      <c r="I79" s="1771"/>
      <c r="J79" s="1772"/>
      <c r="K79" s="1770">
        <v>121</v>
      </c>
      <c r="L79" s="1771"/>
      <c r="M79" s="1772"/>
      <c r="N79" s="1770">
        <v>121</v>
      </c>
      <c r="O79" s="1771"/>
      <c r="P79" s="1772"/>
      <c r="Q79" s="1770">
        <v>121</v>
      </c>
      <c r="R79" s="1771"/>
      <c r="S79" s="1772"/>
      <c r="T79" s="1770">
        <v>121</v>
      </c>
      <c r="U79" s="1771"/>
      <c r="V79" s="1772"/>
      <c r="W79" s="1770">
        <v>121</v>
      </c>
      <c r="X79" s="1771"/>
      <c r="Y79" s="1772"/>
      <c r="Z79" s="1770">
        <v>121</v>
      </c>
      <c r="AA79" s="1771"/>
      <c r="AB79" s="1772"/>
      <c r="AC79" s="1770">
        <v>121</v>
      </c>
      <c r="AD79" s="1771"/>
      <c r="AE79" s="1772"/>
      <c r="AF79" s="1770">
        <v>121</v>
      </c>
      <c r="AG79" s="1771"/>
      <c r="AH79" s="1772"/>
      <c r="AI79" s="1770">
        <v>121</v>
      </c>
      <c r="AJ79" s="1771"/>
      <c r="AK79" s="1772"/>
      <c r="AL79" s="1770">
        <v>121</v>
      </c>
      <c r="AM79" s="1771"/>
      <c r="AN79" s="1772"/>
      <c r="AO79" s="1770">
        <v>121</v>
      </c>
      <c r="AP79" s="1771"/>
      <c r="AQ79" s="1772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23"/>
      <c r="BO79" s="23"/>
      <c r="BP79" s="16">
        <v>0</v>
      </c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1:81" ht="16.5" x14ac:dyDescent="0.25">
      <c r="A80" s="1731"/>
      <c r="B80" s="1732"/>
      <c r="C80" s="1736"/>
      <c r="D80" s="1731"/>
      <c r="E80" s="1843"/>
      <c r="F80" s="1849" t="s">
        <v>143</v>
      </c>
      <c r="G80" s="1850"/>
      <c r="H80" s="1844">
        <v>36.200000000000003</v>
      </c>
      <c r="I80" s="1845"/>
      <c r="J80" s="1846"/>
      <c r="K80" s="1844">
        <v>36.200000000000003</v>
      </c>
      <c r="L80" s="1845"/>
      <c r="M80" s="1846"/>
      <c r="N80" s="1844">
        <v>36.200000000000003</v>
      </c>
      <c r="O80" s="1845"/>
      <c r="P80" s="1846"/>
      <c r="Q80" s="1844">
        <v>36.200000000000003</v>
      </c>
      <c r="R80" s="1845"/>
      <c r="S80" s="1846"/>
      <c r="T80" s="1844">
        <v>36.200000000000003</v>
      </c>
      <c r="U80" s="1845"/>
      <c r="V80" s="1846"/>
      <c r="W80" s="1844">
        <v>36.200000000000003</v>
      </c>
      <c r="X80" s="1845"/>
      <c r="Y80" s="1846"/>
      <c r="Z80" s="1844">
        <v>36.200000000000003</v>
      </c>
      <c r="AA80" s="1845"/>
      <c r="AB80" s="1846"/>
      <c r="AC80" s="1844">
        <v>36.200000000000003</v>
      </c>
      <c r="AD80" s="1845"/>
      <c r="AE80" s="1846"/>
      <c r="AF80" s="1844">
        <v>36.200000000000003</v>
      </c>
      <c r="AG80" s="1845"/>
      <c r="AH80" s="1846"/>
      <c r="AI80" s="1844">
        <v>36.200000000000003</v>
      </c>
      <c r="AJ80" s="1845"/>
      <c r="AK80" s="1846"/>
      <c r="AL80" s="1844">
        <v>36.200000000000003</v>
      </c>
      <c r="AM80" s="1845"/>
      <c r="AN80" s="1846"/>
      <c r="AO80" s="1844">
        <v>36.200000000000003</v>
      </c>
      <c r="AP80" s="1845"/>
      <c r="AQ80" s="1846"/>
      <c r="AR80" s="16"/>
      <c r="AS80" s="16"/>
      <c r="AT80" s="16"/>
      <c r="AU80" s="16"/>
      <c r="AV80" s="16"/>
      <c r="AW80" s="16"/>
      <c r="AX80" s="18"/>
      <c r="AY80" s="18"/>
      <c r="AZ80" s="16">
        <v>0</v>
      </c>
      <c r="BA80" s="16"/>
      <c r="BB80" s="18"/>
      <c r="BC80" s="18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23"/>
      <c r="BO80" s="23"/>
      <c r="BP80" s="16">
        <v>0</v>
      </c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1:78" ht="17.25" thickBot="1" x14ac:dyDescent="0.3">
      <c r="A81" s="1731"/>
      <c r="B81" s="1732"/>
      <c r="C81" s="1736"/>
      <c r="D81" s="1733"/>
      <c r="E81" s="1810"/>
      <c r="F81" s="1854" t="s">
        <v>26</v>
      </c>
      <c r="G81" s="1855"/>
      <c r="H81" s="1767">
        <v>10.5</v>
      </c>
      <c r="I81" s="1768"/>
      <c r="J81" s="1769"/>
      <c r="K81" s="1767">
        <v>10.5</v>
      </c>
      <c r="L81" s="1768"/>
      <c r="M81" s="1769"/>
      <c r="N81" s="1767">
        <v>10.5</v>
      </c>
      <c r="O81" s="1768"/>
      <c r="P81" s="1769"/>
      <c r="Q81" s="1767">
        <v>10.5</v>
      </c>
      <c r="R81" s="1768"/>
      <c r="S81" s="1769"/>
      <c r="T81" s="1767">
        <v>10.5</v>
      </c>
      <c r="U81" s="1768"/>
      <c r="V81" s="1769"/>
      <c r="W81" s="1767">
        <v>10.5</v>
      </c>
      <c r="X81" s="1768"/>
      <c r="Y81" s="1769"/>
      <c r="Z81" s="1767">
        <v>10.5</v>
      </c>
      <c r="AA81" s="1768"/>
      <c r="AB81" s="1769"/>
      <c r="AC81" s="1767">
        <v>10.5</v>
      </c>
      <c r="AD81" s="1768"/>
      <c r="AE81" s="1769"/>
      <c r="AF81" s="1767">
        <v>10.5</v>
      </c>
      <c r="AG81" s="1768"/>
      <c r="AH81" s="1769"/>
      <c r="AI81" s="1767">
        <v>10.5</v>
      </c>
      <c r="AJ81" s="1768"/>
      <c r="AK81" s="1769"/>
      <c r="AL81" s="1767">
        <v>10.5</v>
      </c>
      <c r="AM81" s="1768"/>
      <c r="AN81" s="1769"/>
      <c r="AO81" s="1767">
        <v>10.5</v>
      </c>
      <c r="AP81" s="1768"/>
      <c r="AQ81" s="1769"/>
      <c r="AR81" s="16"/>
      <c r="AS81" s="16"/>
      <c r="AT81" s="16"/>
      <c r="AU81" s="16"/>
      <c r="AV81" s="16"/>
      <c r="AW81" s="16"/>
      <c r="AX81" s="18"/>
      <c r="AY81" s="18"/>
      <c r="AZ81" s="16">
        <v>0</v>
      </c>
      <c r="BA81" s="16"/>
      <c r="BB81" s="18"/>
      <c r="BC81" s="18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23"/>
      <c r="BO81" s="23"/>
      <c r="BP81" s="16">
        <v>0</v>
      </c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1:78" ht="17.25" thickBot="1" x14ac:dyDescent="0.3">
      <c r="A82" s="1733"/>
      <c r="B82" s="1734"/>
      <c r="C82" s="1737"/>
      <c r="D82" s="1746" t="s">
        <v>29</v>
      </c>
      <c r="E82" s="1747"/>
      <c r="F82" s="1829"/>
      <c r="G82" s="1848"/>
      <c r="H82" s="1762" t="s">
        <v>30</v>
      </c>
      <c r="I82" s="1763"/>
      <c r="J82" s="1764"/>
      <c r="K82" s="1762" t="s">
        <v>30</v>
      </c>
      <c r="L82" s="1763"/>
      <c r="M82" s="1764"/>
      <c r="N82" s="1762" t="s">
        <v>30</v>
      </c>
      <c r="O82" s="1763"/>
      <c r="P82" s="1764"/>
      <c r="Q82" s="1762" t="s">
        <v>30</v>
      </c>
      <c r="R82" s="1763"/>
      <c r="S82" s="1764"/>
      <c r="T82" s="1762" t="s">
        <v>30</v>
      </c>
      <c r="U82" s="1763"/>
      <c r="V82" s="1764"/>
      <c r="W82" s="1762" t="s">
        <v>30</v>
      </c>
      <c r="X82" s="1763"/>
      <c r="Y82" s="1764"/>
      <c r="Z82" s="1762" t="s">
        <v>30</v>
      </c>
      <c r="AA82" s="1763"/>
      <c r="AB82" s="1764"/>
      <c r="AC82" s="1762" t="s">
        <v>30</v>
      </c>
      <c r="AD82" s="1763"/>
      <c r="AE82" s="1764"/>
      <c r="AF82" s="1762" t="s">
        <v>30</v>
      </c>
      <c r="AG82" s="1763"/>
      <c r="AH82" s="1764"/>
      <c r="AI82" s="1762" t="s">
        <v>30</v>
      </c>
      <c r="AJ82" s="1763"/>
      <c r="AK82" s="1764"/>
      <c r="AL82" s="1762" t="s">
        <v>30</v>
      </c>
      <c r="AM82" s="1763"/>
      <c r="AN82" s="1764"/>
      <c r="AO82" s="1762" t="s">
        <v>30</v>
      </c>
      <c r="AP82" s="1763"/>
      <c r="AQ82" s="1764"/>
      <c r="AR82" s="16"/>
      <c r="AS82" s="16"/>
      <c r="AT82" s="16"/>
      <c r="AU82" s="16"/>
      <c r="AV82" s="16"/>
      <c r="AW82" s="16"/>
      <c r="AX82" s="18"/>
      <c r="AY82" s="18"/>
      <c r="AZ82" s="16">
        <v>0</v>
      </c>
      <c r="BA82" s="16"/>
      <c r="BB82" s="18"/>
      <c r="BC82" s="18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1:78" ht="16.5" x14ac:dyDescent="0.25">
      <c r="A83" s="1729" t="s">
        <v>91</v>
      </c>
      <c r="B83" s="1730"/>
      <c r="C83" s="1735">
        <v>40</v>
      </c>
      <c r="D83" s="1738" t="s">
        <v>24</v>
      </c>
      <c r="E83" s="1739"/>
      <c r="F83" s="1742" t="s">
        <v>25</v>
      </c>
      <c r="G83" s="1837"/>
      <c r="H83" s="271">
        <v>2.0520490345146531</v>
      </c>
      <c r="I83" s="381">
        <v>0.32516299999999998</v>
      </c>
      <c r="J83" s="382">
        <v>0.28123300000000001</v>
      </c>
      <c r="K83" s="271">
        <v>2.033152639164916</v>
      </c>
      <c r="L83" s="381">
        <v>0.31876299999999996</v>
      </c>
      <c r="M83" s="382">
        <v>0.28253299999999998</v>
      </c>
      <c r="N83" s="271">
        <v>1.9545319111726818</v>
      </c>
      <c r="O83" s="381">
        <v>0.30826299999999995</v>
      </c>
      <c r="P83" s="382">
        <v>0.26953300000000002</v>
      </c>
      <c r="Q83" s="271">
        <v>1.8414808579275985</v>
      </c>
      <c r="R83" s="381">
        <v>0.28306300000000001</v>
      </c>
      <c r="S83" s="382">
        <v>0.262133</v>
      </c>
      <c r="T83" s="271">
        <v>1.8788422495676433</v>
      </c>
      <c r="U83" s="381">
        <v>0.29346300000000003</v>
      </c>
      <c r="V83" s="382">
        <v>0.26233299999999998</v>
      </c>
      <c r="W83" s="271">
        <v>1.8944426462520492</v>
      </c>
      <c r="X83" s="381">
        <v>0.29516299999999995</v>
      </c>
      <c r="Y83" s="382">
        <v>0.26533299999999999</v>
      </c>
      <c r="Z83" s="271">
        <v>1.9414452024878055</v>
      </c>
      <c r="AA83" s="381">
        <v>0.308363</v>
      </c>
      <c r="AB83" s="382">
        <v>0.265233</v>
      </c>
      <c r="AC83" s="271">
        <v>1.9839318761096703</v>
      </c>
      <c r="AD83" s="381">
        <v>0.31876299999999996</v>
      </c>
      <c r="AE83" s="382">
        <v>0.266733</v>
      </c>
      <c r="AF83" s="271">
        <v>1.9526871172115696</v>
      </c>
      <c r="AG83" s="381">
        <v>0.31146299999999999</v>
      </c>
      <c r="AH83" s="382">
        <v>0.265233</v>
      </c>
      <c r="AI83" s="271">
        <v>1.8473770567628756</v>
      </c>
      <c r="AJ83" s="381">
        <v>0.28326299999999999</v>
      </c>
      <c r="AK83" s="382">
        <v>0.263733</v>
      </c>
      <c r="AL83" s="271">
        <v>1.730746171804042</v>
      </c>
      <c r="AM83" s="381">
        <v>0.24616300000000002</v>
      </c>
      <c r="AN83" s="382">
        <v>0.266233</v>
      </c>
      <c r="AO83" s="271">
        <v>1.6837581787699705</v>
      </c>
      <c r="AP83" s="381">
        <v>0.234263</v>
      </c>
      <c r="AQ83" s="382">
        <v>0.263733</v>
      </c>
      <c r="AR83" s="16"/>
      <c r="AS83" s="16"/>
      <c r="AT83" s="16"/>
      <c r="AU83" s="16"/>
      <c r="AV83" s="16"/>
      <c r="AW83" s="16"/>
      <c r="AX83" s="18"/>
      <c r="AY83" s="18"/>
      <c r="AZ83" s="16">
        <v>0</v>
      </c>
      <c r="BA83" s="16"/>
      <c r="BB83" s="18"/>
      <c r="BC83" s="18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1:78" ht="16.5" x14ac:dyDescent="0.25">
      <c r="A84" s="1834"/>
      <c r="B84" s="1732"/>
      <c r="C84" s="1736"/>
      <c r="D84" s="1835"/>
      <c r="E84" s="1836"/>
      <c r="F84" s="1838" t="s">
        <v>143</v>
      </c>
      <c r="G84" s="1839"/>
      <c r="H84" s="389">
        <v>40</v>
      </c>
      <c r="I84" s="390">
        <v>3.4463000000000001E-2</v>
      </c>
      <c r="J84" s="391">
        <v>1.5433000000000001E-2</v>
      </c>
      <c r="K84" s="389">
        <v>40</v>
      </c>
      <c r="L84" s="390">
        <v>3.4463000000000001E-2</v>
      </c>
      <c r="M84" s="391">
        <v>1.5433000000000001E-2</v>
      </c>
      <c r="N84" s="389">
        <v>40</v>
      </c>
      <c r="O84" s="390">
        <v>3.4463000000000001E-2</v>
      </c>
      <c r="P84" s="391">
        <v>1.5433000000000001E-2</v>
      </c>
      <c r="Q84" s="389">
        <v>40</v>
      </c>
      <c r="R84" s="390">
        <v>3.4463000000000001E-2</v>
      </c>
      <c r="S84" s="391">
        <v>1.5433000000000001E-2</v>
      </c>
      <c r="T84" s="389">
        <v>40</v>
      </c>
      <c r="U84" s="390">
        <v>3.4463000000000001E-2</v>
      </c>
      <c r="V84" s="391">
        <v>1.5433000000000001E-2</v>
      </c>
      <c r="W84" s="389">
        <v>40</v>
      </c>
      <c r="X84" s="390">
        <v>3.4463000000000001E-2</v>
      </c>
      <c r="Y84" s="391">
        <v>1.5433000000000001E-2</v>
      </c>
      <c r="Z84" s="389">
        <v>40</v>
      </c>
      <c r="AA84" s="390">
        <v>3.4463000000000001E-2</v>
      </c>
      <c r="AB84" s="391">
        <v>1.5433000000000001E-2</v>
      </c>
      <c r="AC84" s="389">
        <v>40</v>
      </c>
      <c r="AD84" s="390">
        <v>3.4463000000000001E-2</v>
      </c>
      <c r="AE84" s="391">
        <v>1.5433000000000001E-2</v>
      </c>
      <c r="AF84" s="389">
        <v>40</v>
      </c>
      <c r="AG84" s="390">
        <v>3.4463000000000001E-2</v>
      </c>
      <c r="AH84" s="391">
        <v>1.5433000000000001E-2</v>
      </c>
      <c r="AI84" s="389">
        <v>40</v>
      </c>
      <c r="AJ84" s="390">
        <v>3.4463000000000001E-2</v>
      </c>
      <c r="AK84" s="391">
        <v>1.5433000000000001E-2</v>
      </c>
      <c r="AL84" s="389">
        <v>40</v>
      </c>
      <c r="AM84" s="390">
        <v>3.4463000000000001E-2</v>
      </c>
      <c r="AN84" s="391">
        <v>1.5433000000000001E-2</v>
      </c>
      <c r="AO84" s="389">
        <v>40</v>
      </c>
      <c r="AP84" s="390">
        <v>3.4463000000000001E-2</v>
      </c>
      <c r="AQ84" s="391">
        <v>1.5433000000000001E-2</v>
      </c>
      <c r="AR84" s="16"/>
      <c r="AS84" s="16"/>
      <c r="AT84" s="16"/>
      <c r="AU84" s="16"/>
      <c r="AV84" s="16"/>
      <c r="AW84" s="16"/>
      <c r="AX84" s="18"/>
      <c r="AY84" s="18"/>
      <c r="AZ84" s="16">
        <v>0</v>
      </c>
      <c r="BA84" s="16"/>
      <c r="BB84" s="18"/>
      <c r="BC84" s="18"/>
    </row>
    <row r="85" spans="1:78" ht="17.25" thickBot="1" x14ac:dyDescent="0.3">
      <c r="A85" s="1731"/>
      <c r="B85" s="1732"/>
      <c r="C85" s="1736"/>
      <c r="D85" s="1740"/>
      <c r="E85" s="1741"/>
      <c r="F85" s="1744" t="s">
        <v>26</v>
      </c>
      <c r="G85" s="1840"/>
      <c r="H85" s="272">
        <v>53</v>
      </c>
      <c r="I85" s="273">
        <v>0.126</v>
      </c>
      <c r="J85" s="274">
        <v>1.2E-2</v>
      </c>
      <c r="K85" s="272">
        <v>53</v>
      </c>
      <c r="L85" s="273">
        <v>0.126</v>
      </c>
      <c r="M85" s="274">
        <v>1.2E-2</v>
      </c>
      <c r="N85" s="272">
        <v>53</v>
      </c>
      <c r="O85" s="273">
        <v>0.126</v>
      </c>
      <c r="P85" s="274">
        <v>1.2E-2</v>
      </c>
      <c r="Q85" s="272">
        <v>53</v>
      </c>
      <c r="R85" s="273">
        <v>0.126</v>
      </c>
      <c r="S85" s="274">
        <v>1.2E-2</v>
      </c>
      <c r="T85" s="272">
        <v>53</v>
      </c>
      <c r="U85" s="273">
        <v>0.126</v>
      </c>
      <c r="V85" s="274">
        <v>1.2E-2</v>
      </c>
      <c r="W85" s="272">
        <v>53</v>
      </c>
      <c r="X85" s="273">
        <v>0.126</v>
      </c>
      <c r="Y85" s="274">
        <v>1.2E-2</v>
      </c>
      <c r="Z85" s="272">
        <v>53</v>
      </c>
      <c r="AA85" s="273">
        <v>0.126</v>
      </c>
      <c r="AB85" s="274">
        <v>1.2E-2</v>
      </c>
      <c r="AC85" s="272">
        <v>53</v>
      </c>
      <c r="AD85" s="273">
        <v>0.126</v>
      </c>
      <c r="AE85" s="274">
        <v>1.2E-2</v>
      </c>
      <c r="AF85" s="272">
        <v>53</v>
      </c>
      <c r="AG85" s="273">
        <v>0.126</v>
      </c>
      <c r="AH85" s="274">
        <v>1.2E-2</v>
      </c>
      <c r="AI85" s="272">
        <v>53</v>
      </c>
      <c r="AJ85" s="273">
        <v>0.126</v>
      </c>
      <c r="AK85" s="274">
        <v>1.2E-2</v>
      </c>
      <c r="AL85" s="272">
        <v>53</v>
      </c>
      <c r="AM85" s="273">
        <v>0.126</v>
      </c>
      <c r="AN85" s="274">
        <v>1.2E-2</v>
      </c>
      <c r="AO85" s="272">
        <v>53</v>
      </c>
      <c r="AP85" s="273">
        <v>0.126</v>
      </c>
      <c r="AQ85" s="274">
        <v>1.2E-2</v>
      </c>
      <c r="AR85" s="16"/>
      <c r="AS85" s="16"/>
      <c r="AT85" s="16"/>
      <c r="AU85" s="16"/>
      <c r="AV85" s="16"/>
      <c r="AW85" s="16"/>
      <c r="AX85" s="18"/>
      <c r="AY85" s="18"/>
      <c r="AZ85" s="16">
        <v>0</v>
      </c>
      <c r="BA85" s="16"/>
      <c r="BB85" s="18"/>
      <c r="BC85" s="18"/>
    </row>
    <row r="86" spans="1:78" ht="17.25" thickBot="1" x14ac:dyDescent="0.3">
      <c r="A86" s="1731"/>
      <c r="B86" s="1732"/>
      <c r="C86" s="1736"/>
      <c r="D86" s="1746" t="s">
        <v>27</v>
      </c>
      <c r="E86" s="1747"/>
      <c r="F86" s="1747"/>
      <c r="G86" s="1748"/>
      <c r="H86" s="1831">
        <v>3</v>
      </c>
      <c r="I86" s="1832"/>
      <c r="J86" s="1833"/>
      <c r="K86" s="1831">
        <v>3</v>
      </c>
      <c r="L86" s="1832"/>
      <c r="M86" s="1833"/>
      <c r="N86" s="1831">
        <v>3</v>
      </c>
      <c r="O86" s="1832"/>
      <c r="P86" s="1833"/>
      <c r="Q86" s="1831">
        <v>3</v>
      </c>
      <c r="R86" s="1832"/>
      <c r="S86" s="1833"/>
      <c r="T86" s="1831">
        <v>3</v>
      </c>
      <c r="U86" s="1832"/>
      <c r="V86" s="1833"/>
      <c r="W86" s="1831">
        <v>3</v>
      </c>
      <c r="X86" s="1832"/>
      <c r="Y86" s="1833"/>
      <c r="Z86" s="1831">
        <v>3</v>
      </c>
      <c r="AA86" s="1832"/>
      <c r="AB86" s="1833"/>
      <c r="AC86" s="1831">
        <v>3</v>
      </c>
      <c r="AD86" s="1832"/>
      <c r="AE86" s="1833"/>
      <c r="AF86" s="1831">
        <v>3</v>
      </c>
      <c r="AG86" s="1832"/>
      <c r="AH86" s="1833"/>
      <c r="AI86" s="1831">
        <v>3</v>
      </c>
      <c r="AJ86" s="1832"/>
      <c r="AK86" s="1833"/>
      <c r="AL86" s="1831">
        <v>3</v>
      </c>
      <c r="AM86" s="1832"/>
      <c r="AN86" s="1833"/>
      <c r="AO86" s="1831">
        <v>3</v>
      </c>
      <c r="AP86" s="1832"/>
      <c r="AQ86" s="1833"/>
      <c r="AR86" s="16"/>
      <c r="AS86" s="16"/>
      <c r="AT86" s="16"/>
      <c r="AU86" s="16"/>
      <c r="AV86" s="16"/>
      <c r="AW86" s="16"/>
      <c r="AX86" s="18"/>
      <c r="AY86" s="18"/>
      <c r="AZ86" s="16">
        <v>0</v>
      </c>
      <c r="BA86" s="16"/>
      <c r="BB86" s="18"/>
      <c r="BC86" s="18"/>
    </row>
    <row r="87" spans="1:78" ht="16.5" x14ac:dyDescent="0.25">
      <c r="A87" s="1731"/>
      <c r="B87" s="1732"/>
      <c r="C87" s="1736"/>
      <c r="D87" s="1796" t="s">
        <v>28</v>
      </c>
      <c r="E87" s="1809"/>
      <c r="F87" s="1822" t="s">
        <v>25</v>
      </c>
      <c r="G87" s="1847"/>
      <c r="H87" s="1770">
        <v>121.1</v>
      </c>
      <c r="I87" s="1771"/>
      <c r="J87" s="1772"/>
      <c r="K87" s="1770">
        <v>121.1</v>
      </c>
      <c r="L87" s="1771"/>
      <c r="M87" s="1772"/>
      <c r="N87" s="1770">
        <v>121.1</v>
      </c>
      <c r="O87" s="1771"/>
      <c r="P87" s="1772"/>
      <c r="Q87" s="1770">
        <v>121.1</v>
      </c>
      <c r="R87" s="1771"/>
      <c r="S87" s="1772"/>
      <c r="T87" s="1770">
        <v>121.1</v>
      </c>
      <c r="U87" s="1771"/>
      <c r="V87" s="1772"/>
      <c r="W87" s="1770">
        <v>121.1</v>
      </c>
      <c r="X87" s="1771"/>
      <c r="Y87" s="1772"/>
      <c r="Z87" s="1770">
        <v>121.1</v>
      </c>
      <c r="AA87" s="1771"/>
      <c r="AB87" s="1772"/>
      <c r="AC87" s="1770">
        <v>121.1</v>
      </c>
      <c r="AD87" s="1771"/>
      <c r="AE87" s="1772"/>
      <c r="AF87" s="1770">
        <v>121.1</v>
      </c>
      <c r="AG87" s="1771"/>
      <c r="AH87" s="1772"/>
      <c r="AI87" s="1770">
        <v>121.1</v>
      </c>
      <c r="AJ87" s="1771"/>
      <c r="AK87" s="1772"/>
      <c r="AL87" s="1770">
        <v>121.1</v>
      </c>
      <c r="AM87" s="1771"/>
      <c r="AN87" s="1772"/>
      <c r="AO87" s="1770">
        <v>121.1</v>
      </c>
      <c r="AP87" s="1771"/>
      <c r="AQ87" s="1772"/>
      <c r="AR87" s="16"/>
      <c r="AS87" s="16"/>
      <c r="AT87" s="16"/>
      <c r="AU87" s="16"/>
      <c r="AV87" s="16"/>
      <c r="AW87" s="16"/>
      <c r="AX87" s="18"/>
      <c r="AY87" s="18"/>
      <c r="AZ87" s="16">
        <v>0</v>
      </c>
      <c r="BA87" s="16"/>
      <c r="BB87" s="18"/>
      <c r="BC87" s="18"/>
    </row>
    <row r="88" spans="1:78" ht="16.5" x14ac:dyDescent="0.25">
      <c r="A88" s="1731"/>
      <c r="B88" s="1732"/>
      <c r="C88" s="1736"/>
      <c r="D88" s="1731"/>
      <c r="E88" s="1843"/>
      <c r="F88" s="1849" t="s">
        <v>143</v>
      </c>
      <c r="G88" s="1850"/>
      <c r="H88" s="1844">
        <v>36.6</v>
      </c>
      <c r="I88" s="1845"/>
      <c r="J88" s="1846"/>
      <c r="K88" s="1844">
        <v>36.6</v>
      </c>
      <c r="L88" s="1845"/>
      <c r="M88" s="1846"/>
      <c r="N88" s="1844">
        <v>36.6</v>
      </c>
      <c r="O88" s="1845"/>
      <c r="P88" s="1846"/>
      <c r="Q88" s="1844">
        <v>36.6</v>
      </c>
      <c r="R88" s="1845"/>
      <c r="S88" s="1846"/>
      <c r="T88" s="1844">
        <v>36.6</v>
      </c>
      <c r="U88" s="1845"/>
      <c r="V88" s="1846"/>
      <c r="W88" s="1844">
        <v>36.6</v>
      </c>
      <c r="X88" s="1845"/>
      <c r="Y88" s="1846"/>
      <c r="Z88" s="1844">
        <v>36.6</v>
      </c>
      <c r="AA88" s="1845"/>
      <c r="AB88" s="1846"/>
      <c r="AC88" s="1844">
        <v>36.6</v>
      </c>
      <c r="AD88" s="1845"/>
      <c r="AE88" s="1846"/>
      <c r="AF88" s="1844">
        <v>36.6</v>
      </c>
      <c r="AG88" s="1845"/>
      <c r="AH88" s="1846"/>
      <c r="AI88" s="1844">
        <v>36.6</v>
      </c>
      <c r="AJ88" s="1845"/>
      <c r="AK88" s="1846"/>
      <c r="AL88" s="1844">
        <v>36.6</v>
      </c>
      <c r="AM88" s="1845"/>
      <c r="AN88" s="1846"/>
      <c r="AO88" s="1844">
        <v>36.6</v>
      </c>
      <c r="AP88" s="1845"/>
      <c r="AQ88" s="184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78" ht="17.25" thickBot="1" x14ac:dyDescent="0.3">
      <c r="A89" s="1731"/>
      <c r="B89" s="1732"/>
      <c r="C89" s="1736"/>
      <c r="D89" s="1733"/>
      <c r="E89" s="1810"/>
      <c r="F89" s="1854" t="s">
        <v>26</v>
      </c>
      <c r="G89" s="1855"/>
      <c r="H89" s="1767">
        <v>10.4</v>
      </c>
      <c r="I89" s="1768"/>
      <c r="J89" s="1769"/>
      <c r="K89" s="1767">
        <v>10.4</v>
      </c>
      <c r="L89" s="1768"/>
      <c r="M89" s="1769"/>
      <c r="N89" s="1767">
        <v>10.4</v>
      </c>
      <c r="O89" s="1768"/>
      <c r="P89" s="1769"/>
      <c r="Q89" s="1767">
        <v>10.4</v>
      </c>
      <c r="R89" s="1768"/>
      <c r="S89" s="1769"/>
      <c r="T89" s="1767">
        <v>10.4</v>
      </c>
      <c r="U89" s="1768"/>
      <c r="V89" s="1769"/>
      <c r="W89" s="1767">
        <v>10.4</v>
      </c>
      <c r="X89" s="1768"/>
      <c r="Y89" s="1769"/>
      <c r="Z89" s="1767">
        <v>10.4</v>
      </c>
      <c r="AA89" s="1768"/>
      <c r="AB89" s="1769"/>
      <c r="AC89" s="1767">
        <v>10.4</v>
      </c>
      <c r="AD89" s="1768"/>
      <c r="AE89" s="1769"/>
      <c r="AF89" s="1767">
        <v>10.4</v>
      </c>
      <c r="AG89" s="1768"/>
      <c r="AH89" s="1769"/>
      <c r="AI89" s="1767">
        <v>10.4</v>
      </c>
      <c r="AJ89" s="1768"/>
      <c r="AK89" s="1769"/>
      <c r="AL89" s="1767">
        <v>10.4</v>
      </c>
      <c r="AM89" s="1768"/>
      <c r="AN89" s="1769"/>
      <c r="AO89" s="1767">
        <v>10.4</v>
      </c>
      <c r="AP89" s="1768"/>
      <c r="AQ89" s="1769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78" ht="17.25" thickBot="1" x14ac:dyDescent="0.3">
      <c r="A90" s="1733"/>
      <c r="B90" s="1734"/>
      <c r="C90" s="1737"/>
      <c r="D90" s="1746" t="s">
        <v>29</v>
      </c>
      <c r="E90" s="1747"/>
      <c r="F90" s="1747"/>
      <c r="G90" s="1748"/>
      <c r="H90" s="1759" t="s">
        <v>30</v>
      </c>
      <c r="I90" s="1760"/>
      <c r="J90" s="1761"/>
      <c r="K90" s="1759" t="s">
        <v>30</v>
      </c>
      <c r="L90" s="1760"/>
      <c r="M90" s="1761"/>
      <c r="N90" s="1759" t="s">
        <v>30</v>
      </c>
      <c r="O90" s="1760"/>
      <c r="P90" s="1761"/>
      <c r="Q90" s="1759" t="s">
        <v>30</v>
      </c>
      <c r="R90" s="1760"/>
      <c r="S90" s="1761"/>
      <c r="T90" s="1759" t="s">
        <v>30</v>
      </c>
      <c r="U90" s="1760"/>
      <c r="V90" s="1761"/>
      <c r="W90" s="1759" t="s">
        <v>30</v>
      </c>
      <c r="X90" s="1760"/>
      <c r="Y90" s="1761"/>
      <c r="Z90" s="1759" t="s">
        <v>30</v>
      </c>
      <c r="AA90" s="1760"/>
      <c r="AB90" s="1761"/>
      <c r="AC90" s="1759" t="s">
        <v>30</v>
      </c>
      <c r="AD90" s="1760"/>
      <c r="AE90" s="1761"/>
      <c r="AF90" s="1759" t="s">
        <v>30</v>
      </c>
      <c r="AG90" s="1760"/>
      <c r="AH90" s="1761"/>
      <c r="AI90" s="1759" t="s">
        <v>30</v>
      </c>
      <c r="AJ90" s="1760"/>
      <c r="AK90" s="1761"/>
      <c r="AL90" s="1759" t="s">
        <v>30</v>
      </c>
      <c r="AM90" s="1760"/>
      <c r="AN90" s="1761"/>
      <c r="AO90" s="1759" t="s">
        <v>30</v>
      </c>
      <c r="AP90" s="1760"/>
      <c r="AQ90" s="1761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78" ht="16.5" x14ac:dyDescent="0.25">
      <c r="A91" s="1796" t="s">
        <v>32</v>
      </c>
      <c r="B91" s="1809"/>
      <c r="C91" s="1730"/>
      <c r="D91" s="1811"/>
      <c r="E91" s="1812"/>
      <c r="F91" s="1822" t="s">
        <v>25</v>
      </c>
      <c r="G91" s="1847"/>
      <c r="H91" s="271">
        <v>4.0258781205215328</v>
      </c>
      <c r="I91" s="275">
        <v>0.58067500000000005</v>
      </c>
      <c r="J91" s="276">
        <v>0.60593699999999995</v>
      </c>
      <c r="K91" s="271">
        <v>4.0052386695884454</v>
      </c>
      <c r="L91" s="275">
        <v>0.57137499999999997</v>
      </c>
      <c r="M91" s="276">
        <v>0.60903700000000005</v>
      </c>
      <c r="N91" s="271">
        <v>3.8875636689613038</v>
      </c>
      <c r="O91" s="275">
        <v>0.55707499999999999</v>
      </c>
      <c r="P91" s="276">
        <v>0.58863700000000008</v>
      </c>
      <c r="Q91" s="271">
        <v>3.8554893681724356</v>
      </c>
      <c r="R91" s="275">
        <v>0.54977500000000001</v>
      </c>
      <c r="S91" s="276">
        <v>0.58863700000000008</v>
      </c>
      <c r="T91" s="271">
        <v>3.8703687655350172</v>
      </c>
      <c r="U91" s="275">
        <v>0.55317499999999997</v>
      </c>
      <c r="V91" s="276">
        <v>0.58843699999999999</v>
      </c>
      <c r="W91" s="271">
        <v>3.8433361181538777</v>
      </c>
      <c r="X91" s="275">
        <v>0.54397499999999999</v>
      </c>
      <c r="Y91" s="276">
        <v>0.58863700000000008</v>
      </c>
      <c r="Z91" s="271">
        <v>3.9371450720520169</v>
      </c>
      <c r="AA91" s="275">
        <v>0.56947499999999995</v>
      </c>
      <c r="AB91" s="276">
        <v>0.591337</v>
      </c>
      <c r="AC91" s="271">
        <v>3.9979403863545073</v>
      </c>
      <c r="AD91" s="275">
        <v>0.58547499999999997</v>
      </c>
      <c r="AE91" s="276">
        <v>0.59323700000000001</v>
      </c>
      <c r="AF91" s="271">
        <v>3.9254185762694718</v>
      </c>
      <c r="AG91" s="275">
        <v>0.56837499999999996</v>
      </c>
      <c r="AH91" s="276">
        <v>0.58853700000000009</v>
      </c>
      <c r="AI91" s="271">
        <v>3.7725797941788546</v>
      </c>
      <c r="AJ91" s="275">
        <v>0.52757500000000002</v>
      </c>
      <c r="AK91" s="276">
        <v>0.58423700000000001</v>
      </c>
      <c r="AL91" s="271">
        <v>3.6110849677836727</v>
      </c>
      <c r="AM91" s="275">
        <v>0.47267500000000001</v>
      </c>
      <c r="AN91" s="276">
        <v>0.58813700000000002</v>
      </c>
      <c r="AO91" s="271">
        <v>3.5405402973625986</v>
      </c>
      <c r="AP91" s="275">
        <v>0.456175</v>
      </c>
      <c r="AQ91" s="276">
        <v>0.58283700000000005</v>
      </c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78" ht="16.5" x14ac:dyDescent="0.25">
      <c r="A92" s="1731"/>
      <c r="B92" s="1843"/>
      <c r="C92" s="1732"/>
      <c r="D92" s="1851"/>
      <c r="E92" s="1852"/>
      <c r="F92" s="1849" t="s">
        <v>143</v>
      </c>
      <c r="G92" s="1850"/>
      <c r="H92" s="389">
        <v>70</v>
      </c>
      <c r="I92" s="392">
        <v>0.18807499999999999</v>
      </c>
      <c r="J92" s="393">
        <v>9.8336999999999994E-2</v>
      </c>
      <c r="K92" s="389">
        <v>70</v>
      </c>
      <c r="L92" s="392">
        <v>0.18807499999999999</v>
      </c>
      <c r="M92" s="393">
        <v>9.8336999999999994E-2</v>
      </c>
      <c r="N92" s="389">
        <v>70</v>
      </c>
      <c r="O92" s="392">
        <v>0.18807499999999999</v>
      </c>
      <c r="P92" s="393">
        <v>9.8336999999999994E-2</v>
      </c>
      <c r="Q92" s="389">
        <v>70</v>
      </c>
      <c r="R92" s="392">
        <v>0.18807499999999999</v>
      </c>
      <c r="S92" s="393">
        <v>9.8336999999999994E-2</v>
      </c>
      <c r="T92" s="389">
        <v>70</v>
      </c>
      <c r="U92" s="392">
        <v>0.18807499999999999</v>
      </c>
      <c r="V92" s="393">
        <v>9.8336999999999994E-2</v>
      </c>
      <c r="W92" s="389">
        <v>70</v>
      </c>
      <c r="X92" s="392">
        <v>0.18807499999999999</v>
      </c>
      <c r="Y92" s="393">
        <v>9.8336999999999994E-2</v>
      </c>
      <c r="Z92" s="389">
        <v>70</v>
      </c>
      <c r="AA92" s="392">
        <v>0.18807499999999999</v>
      </c>
      <c r="AB92" s="393">
        <v>9.8336999999999994E-2</v>
      </c>
      <c r="AC92" s="389">
        <v>70</v>
      </c>
      <c r="AD92" s="392">
        <v>0.18807499999999999</v>
      </c>
      <c r="AE92" s="393">
        <v>9.8336999999999994E-2</v>
      </c>
      <c r="AF92" s="389">
        <v>70</v>
      </c>
      <c r="AG92" s="392">
        <v>0.18807499999999999</v>
      </c>
      <c r="AH92" s="393">
        <v>9.8336999999999994E-2</v>
      </c>
      <c r="AI92" s="389">
        <v>70</v>
      </c>
      <c r="AJ92" s="392">
        <v>0.18807499999999999</v>
      </c>
      <c r="AK92" s="393">
        <v>9.8336999999999994E-2</v>
      </c>
      <c r="AL92" s="389">
        <v>70</v>
      </c>
      <c r="AM92" s="392">
        <v>0.18807499999999999</v>
      </c>
      <c r="AN92" s="393">
        <v>9.8336999999999994E-2</v>
      </c>
      <c r="AO92" s="389">
        <v>70</v>
      </c>
      <c r="AP92" s="392">
        <v>0.18807499999999999</v>
      </c>
      <c r="AQ92" s="393">
        <v>9.8336999999999994E-2</v>
      </c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78" ht="17.25" thickBot="1" x14ac:dyDescent="0.3">
      <c r="A93" s="1733"/>
      <c r="B93" s="1810"/>
      <c r="C93" s="1734"/>
      <c r="D93" s="1813"/>
      <c r="E93" s="1814"/>
      <c r="F93" s="1854" t="s">
        <v>26</v>
      </c>
      <c r="G93" s="1855"/>
      <c r="H93" s="329">
        <v>58</v>
      </c>
      <c r="I93" s="277">
        <v>0.13070000000000001</v>
      </c>
      <c r="J93" s="278">
        <v>1.32E-2</v>
      </c>
      <c r="K93" s="329">
        <v>58</v>
      </c>
      <c r="L93" s="277">
        <v>0.13070000000000001</v>
      </c>
      <c r="M93" s="278">
        <v>1.32E-2</v>
      </c>
      <c r="N93" s="329">
        <v>58</v>
      </c>
      <c r="O93" s="277">
        <v>0.13070000000000001</v>
      </c>
      <c r="P93" s="278">
        <v>1.32E-2</v>
      </c>
      <c r="Q93" s="329">
        <v>58</v>
      </c>
      <c r="R93" s="277">
        <v>0.13070000000000001</v>
      </c>
      <c r="S93" s="278">
        <v>1.32E-2</v>
      </c>
      <c r="T93" s="329">
        <v>58</v>
      </c>
      <c r="U93" s="277">
        <v>0.13070000000000001</v>
      </c>
      <c r="V93" s="278">
        <v>1.32E-2</v>
      </c>
      <c r="W93" s="329">
        <v>58</v>
      </c>
      <c r="X93" s="277">
        <v>0.13070000000000001</v>
      </c>
      <c r="Y93" s="278">
        <v>1.32E-2</v>
      </c>
      <c r="Z93" s="329">
        <v>58</v>
      </c>
      <c r="AA93" s="277">
        <v>0.13070000000000001</v>
      </c>
      <c r="AB93" s="278">
        <v>1.32E-2</v>
      </c>
      <c r="AC93" s="329">
        <v>58</v>
      </c>
      <c r="AD93" s="277">
        <v>0.13070000000000001</v>
      </c>
      <c r="AE93" s="278">
        <v>1.32E-2</v>
      </c>
      <c r="AF93" s="329">
        <v>58</v>
      </c>
      <c r="AG93" s="277">
        <v>0.13070000000000001</v>
      </c>
      <c r="AH93" s="278">
        <v>1.32E-2</v>
      </c>
      <c r="AI93" s="329">
        <v>58</v>
      </c>
      <c r="AJ93" s="277">
        <v>0.13070000000000001</v>
      </c>
      <c r="AK93" s="278">
        <v>1.32E-2</v>
      </c>
      <c r="AL93" s="329">
        <v>58</v>
      </c>
      <c r="AM93" s="277">
        <v>0.13070000000000001</v>
      </c>
      <c r="AN93" s="278">
        <v>1.32E-2</v>
      </c>
      <c r="AO93" s="329">
        <v>58</v>
      </c>
      <c r="AP93" s="277">
        <v>0.13070000000000001</v>
      </c>
      <c r="AQ93" s="278">
        <v>1.32E-2</v>
      </c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78" ht="16.5" x14ac:dyDescent="0.25">
      <c r="A94" s="375"/>
      <c r="B94" s="280"/>
      <c r="C94" s="281"/>
      <c r="D94" s="263"/>
      <c r="E94" s="1765"/>
      <c r="F94" s="1765"/>
      <c r="G94" s="282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82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78" ht="16.5" x14ac:dyDescent="0.25">
      <c r="A95" s="375"/>
      <c r="B95" s="394"/>
      <c r="C95" s="395"/>
      <c r="D95" s="263"/>
      <c r="E95" s="1765"/>
      <c r="F95" s="1765"/>
      <c r="G95" s="282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82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78" ht="17.25" thickBot="1" x14ac:dyDescent="0.3">
      <c r="A96" s="283"/>
      <c r="B96" s="284"/>
      <c r="C96" s="285"/>
      <c r="D96" s="286"/>
      <c r="E96" s="1766"/>
      <c r="F96" s="1766"/>
      <c r="G96" s="287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7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17.25" thickBot="1" x14ac:dyDescent="0.3">
      <c r="A97" s="289"/>
      <c r="B97" s="290"/>
      <c r="C97" s="290"/>
      <c r="D97" s="291"/>
      <c r="E97" s="292"/>
      <c r="F97" s="291"/>
      <c r="G97" s="292"/>
      <c r="H97" s="293"/>
      <c r="I97" s="291"/>
      <c r="J97" s="291"/>
      <c r="K97" s="293"/>
      <c r="L97" s="291"/>
      <c r="M97" s="291"/>
      <c r="N97" s="293"/>
      <c r="O97" s="291"/>
      <c r="P97" s="291"/>
      <c r="Q97" s="293"/>
      <c r="R97" s="291"/>
      <c r="S97" s="291"/>
      <c r="T97" s="293"/>
      <c r="U97" s="291"/>
      <c r="V97" s="291"/>
      <c r="W97" s="293"/>
      <c r="X97" s="291"/>
      <c r="Y97" s="291"/>
      <c r="Z97" s="293"/>
      <c r="AA97" s="291"/>
      <c r="AB97" s="291"/>
      <c r="AC97" s="293"/>
      <c r="AD97" s="291"/>
      <c r="AE97" s="291"/>
      <c r="AF97" s="293"/>
      <c r="AG97" s="291"/>
      <c r="AH97" s="291"/>
      <c r="AI97" s="293"/>
      <c r="AJ97" s="291"/>
      <c r="AK97" s="291"/>
      <c r="AL97" s="293"/>
      <c r="AM97" s="291"/>
      <c r="AN97" s="291"/>
      <c r="AO97" s="293"/>
      <c r="AP97" s="291"/>
      <c r="AQ97" s="291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16.5" x14ac:dyDescent="0.25">
      <c r="A98" s="1800" t="s">
        <v>37</v>
      </c>
      <c r="B98" s="1801"/>
      <c r="C98" s="1801"/>
      <c r="D98" s="1770" t="s">
        <v>38</v>
      </c>
      <c r="E98" s="1771"/>
      <c r="F98" s="1771" t="s">
        <v>39</v>
      </c>
      <c r="G98" s="1772"/>
      <c r="H98" s="1803" t="s">
        <v>97</v>
      </c>
      <c r="I98" s="1804"/>
      <c r="J98" s="1805"/>
      <c r="K98" s="1803" t="s">
        <v>98</v>
      </c>
      <c r="L98" s="1804"/>
      <c r="M98" s="1805"/>
      <c r="N98" s="1803" t="s">
        <v>99</v>
      </c>
      <c r="O98" s="1804"/>
      <c r="P98" s="1805"/>
      <c r="Q98" s="1803" t="s">
        <v>100</v>
      </c>
      <c r="R98" s="1804"/>
      <c r="S98" s="1805"/>
      <c r="T98" s="1803" t="s">
        <v>101</v>
      </c>
      <c r="U98" s="1804"/>
      <c r="V98" s="1805"/>
      <c r="W98" s="1803" t="s">
        <v>102</v>
      </c>
      <c r="X98" s="1804"/>
      <c r="Y98" s="1805"/>
      <c r="Z98" s="1803" t="s">
        <v>103</v>
      </c>
      <c r="AA98" s="1804"/>
      <c r="AB98" s="1805"/>
      <c r="AC98" s="1803" t="s">
        <v>104</v>
      </c>
      <c r="AD98" s="1804"/>
      <c r="AE98" s="1805"/>
      <c r="AF98" s="1803" t="s">
        <v>105</v>
      </c>
      <c r="AG98" s="1804"/>
      <c r="AH98" s="1805"/>
      <c r="AI98" s="1803" t="s">
        <v>106</v>
      </c>
      <c r="AJ98" s="1804"/>
      <c r="AK98" s="1805"/>
      <c r="AL98" s="1803" t="s">
        <v>107</v>
      </c>
      <c r="AM98" s="1804"/>
      <c r="AN98" s="1805"/>
      <c r="AO98" s="1803" t="s">
        <v>108</v>
      </c>
      <c r="AP98" s="1804"/>
      <c r="AQ98" s="1805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17.25" thickBot="1" x14ac:dyDescent="0.3">
      <c r="A99" s="1818" t="s">
        <v>146</v>
      </c>
      <c r="B99" s="1819"/>
      <c r="C99" s="1819"/>
      <c r="D99" s="294" t="s">
        <v>41</v>
      </c>
      <c r="E99" s="295" t="s">
        <v>42</v>
      </c>
      <c r="F99" s="296" t="s">
        <v>41</v>
      </c>
      <c r="G99" s="297" t="s">
        <v>42</v>
      </c>
      <c r="H99" s="1815"/>
      <c r="I99" s="1816"/>
      <c r="J99" s="1817"/>
      <c r="K99" s="1815"/>
      <c r="L99" s="1816"/>
      <c r="M99" s="1817"/>
      <c r="N99" s="1815"/>
      <c r="O99" s="1816"/>
      <c r="P99" s="1817"/>
      <c r="Q99" s="1815"/>
      <c r="R99" s="1816"/>
      <c r="S99" s="1817"/>
      <c r="T99" s="1815"/>
      <c r="U99" s="1816"/>
      <c r="V99" s="1817"/>
      <c r="W99" s="1815"/>
      <c r="X99" s="1816"/>
      <c r="Y99" s="1817"/>
      <c r="Z99" s="1815"/>
      <c r="AA99" s="1816"/>
      <c r="AB99" s="1817"/>
      <c r="AC99" s="1815"/>
      <c r="AD99" s="1816"/>
      <c r="AE99" s="1817"/>
      <c r="AF99" s="1815"/>
      <c r="AG99" s="1816"/>
      <c r="AH99" s="1817"/>
      <c r="AI99" s="1815"/>
      <c r="AJ99" s="1816"/>
      <c r="AK99" s="1817"/>
      <c r="AL99" s="1815"/>
      <c r="AM99" s="1816"/>
      <c r="AN99" s="1817"/>
      <c r="AO99" s="1815"/>
      <c r="AP99" s="1816"/>
      <c r="AQ99" s="1817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16.5" x14ac:dyDescent="0.25">
      <c r="A100" s="298" t="s">
        <v>146</v>
      </c>
      <c r="B100" s="299" t="s">
        <v>147</v>
      </c>
      <c r="C100" s="300"/>
      <c r="D100" s="301"/>
      <c r="E100" s="302"/>
      <c r="F100" s="303"/>
      <c r="G100" s="304"/>
      <c r="H100" s="396">
        <v>0</v>
      </c>
      <c r="I100" s="397">
        <v>0</v>
      </c>
      <c r="J100" s="383">
        <v>0</v>
      </c>
      <c r="K100" s="396">
        <v>0</v>
      </c>
      <c r="L100" s="397">
        <v>0</v>
      </c>
      <c r="M100" s="383">
        <v>0</v>
      </c>
      <c r="N100" s="396">
        <v>0</v>
      </c>
      <c r="O100" s="397">
        <v>0</v>
      </c>
      <c r="P100" s="383">
        <v>0</v>
      </c>
      <c r="Q100" s="396">
        <v>0</v>
      </c>
      <c r="R100" s="397">
        <v>0</v>
      </c>
      <c r="S100" s="383">
        <v>0</v>
      </c>
      <c r="T100" s="396">
        <v>0</v>
      </c>
      <c r="U100" s="397">
        <v>0</v>
      </c>
      <c r="V100" s="383">
        <v>0</v>
      </c>
      <c r="W100" s="396">
        <v>0</v>
      </c>
      <c r="X100" s="397">
        <v>0</v>
      </c>
      <c r="Y100" s="383">
        <v>0</v>
      </c>
      <c r="Z100" s="396">
        <v>0</v>
      </c>
      <c r="AA100" s="397">
        <v>0</v>
      </c>
      <c r="AB100" s="383">
        <v>0</v>
      </c>
      <c r="AC100" s="396">
        <v>0</v>
      </c>
      <c r="AD100" s="397">
        <v>0</v>
      </c>
      <c r="AE100" s="383">
        <v>0</v>
      </c>
      <c r="AF100" s="396">
        <v>0</v>
      </c>
      <c r="AG100" s="397">
        <v>0</v>
      </c>
      <c r="AH100" s="383">
        <v>0</v>
      </c>
      <c r="AI100" s="396">
        <v>0</v>
      </c>
      <c r="AJ100" s="397">
        <v>0</v>
      </c>
      <c r="AK100" s="383">
        <v>0</v>
      </c>
      <c r="AL100" s="396">
        <v>0</v>
      </c>
      <c r="AM100" s="397">
        <v>0</v>
      </c>
      <c r="AN100" s="383">
        <v>0</v>
      </c>
      <c r="AO100" s="396">
        <v>0</v>
      </c>
      <c r="AP100" s="397">
        <v>0</v>
      </c>
      <c r="AQ100" s="383">
        <v>0</v>
      </c>
    </row>
    <row r="101" spans="1:55" ht="16.5" x14ac:dyDescent="0.25">
      <c r="A101" s="308" t="s">
        <v>146</v>
      </c>
      <c r="B101" s="309" t="s">
        <v>148</v>
      </c>
      <c r="C101" s="310"/>
      <c r="D101" s="311"/>
      <c r="E101" s="312"/>
      <c r="F101" s="313"/>
      <c r="G101" s="314"/>
      <c r="H101" s="318">
        <v>0</v>
      </c>
      <c r="I101" s="319">
        <v>0</v>
      </c>
      <c r="J101" s="320">
        <v>0</v>
      </c>
      <c r="K101" s="318">
        <v>0</v>
      </c>
      <c r="L101" s="319">
        <v>0</v>
      </c>
      <c r="M101" s="320">
        <v>0</v>
      </c>
      <c r="N101" s="318">
        <v>0</v>
      </c>
      <c r="O101" s="319">
        <v>0</v>
      </c>
      <c r="P101" s="320">
        <v>0</v>
      </c>
      <c r="Q101" s="318">
        <v>0</v>
      </c>
      <c r="R101" s="319">
        <v>0</v>
      </c>
      <c r="S101" s="320">
        <v>0</v>
      </c>
      <c r="T101" s="318">
        <v>0</v>
      </c>
      <c r="U101" s="319">
        <v>0</v>
      </c>
      <c r="V101" s="320">
        <v>0</v>
      </c>
      <c r="W101" s="318">
        <v>0</v>
      </c>
      <c r="X101" s="319">
        <v>0</v>
      </c>
      <c r="Y101" s="320">
        <v>0</v>
      </c>
      <c r="Z101" s="318">
        <v>0</v>
      </c>
      <c r="AA101" s="319">
        <v>0</v>
      </c>
      <c r="AB101" s="320">
        <v>0</v>
      </c>
      <c r="AC101" s="318">
        <v>0</v>
      </c>
      <c r="AD101" s="319">
        <v>0</v>
      </c>
      <c r="AE101" s="320">
        <v>0</v>
      </c>
      <c r="AF101" s="318">
        <v>0</v>
      </c>
      <c r="AG101" s="319">
        <v>0</v>
      </c>
      <c r="AH101" s="320">
        <v>0</v>
      </c>
      <c r="AI101" s="318">
        <v>0</v>
      </c>
      <c r="AJ101" s="319">
        <v>0</v>
      </c>
      <c r="AK101" s="320">
        <v>0</v>
      </c>
      <c r="AL101" s="318">
        <v>0</v>
      </c>
      <c r="AM101" s="319">
        <v>0</v>
      </c>
      <c r="AN101" s="320">
        <v>0</v>
      </c>
      <c r="AO101" s="318">
        <v>0</v>
      </c>
      <c r="AP101" s="319">
        <v>0</v>
      </c>
      <c r="AQ101" s="320">
        <v>0</v>
      </c>
    </row>
    <row r="102" spans="1:55" ht="16.5" x14ac:dyDescent="0.25">
      <c r="A102" s="308" t="s">
        <v>146</v>
      </c>
      <c r="B102" s="309" t="s">
        <v>149</v>
      </c>
      <c r="C102" s="310"/>
      <c r="D102" s="311"/>
      <c r="E102" s="312"/>
      <c r="F102" s="313"/>
      <c r="G102" s="314"/>
      <c r="H102" s="318">
        <v>0</v>
      </c>
      <c r="I102" s="319">
        <v>0</v>
      </c>
      <c r="J102" s="320">
        <v>0</v>
      </c>
      <c r="K102" s="318">
        <v>0</v>
      </c>
      <c r="L102" s="319">
        <v>0</v>
      </c>
      <c r="M102" s="320">
        <v>0</v>
      </c>
      <c r="N102" s="318">
        <v>0</v>
      </c>
      <c r="O102" s="319">
        <v>0</v>
      </c>
      <c r="P102" s="320">
        <v>0</v>
      </c>
      <c r="Q102" s="318">
        <v>0</v>
      </c>
      <c r="R102" s="319">
        <v>0</v>
      </c>
      <c r="S102" s="320">
        <v>0</v>
      </c>
      <c r="T102" s="318">
        <v>0</v>
      </c>
      <c r="U102" s="319">
        <v>0</v>
      </c>
      <c r="V102" s="320">
        <v>0</v>
      </c>
      <c r="W102" s="318">
        <v>0</v>
      </c>
      <c r="X102" s="319">
        <v>0</v>
      </c>
      <c r="Y102" s="320">
        <v>0</v>
      </c>
      <c r="Z102" s="318">
        <v>0</v>
      </c>
      <c r="AA102" s="319">
        <v>0</v>
      </c>
      <c r="AB102" s="320">
        <v>0</v>
      </c>
      <c r="AC102" s="318">
        <v>0</v>
      </c>
      <c r="AD102" s="319">
        <v>0</v>
      </c>
      <c r="AE102" s="320">
        <v>0</v>
      </c>
      <c r="AF102" s="318">
        <v>0</v>
      </c>
      <c r="AG102" s="319">
        <v>0</v>
      </c>
      <c r="AH102" s="320">
        <v>0</v>
      </c>
      <c r="AI102" s="318">
        <v>0</v>
      </c>
      <c r="AJ102" s="319">
        <v>0</v>
      </c>
      <c r="AK102" s="320">
        <v>0</v>
      </c>
      <c r="AL102" s="318">
        <v>0</v>
      </c>
      <c r="AM102" s="319">
        <v>0</v>
      </c>
      <c r="AN102" s="320">
        <v>0</v>
      </c>
      <c r="AO102" s="318">
        <v>0</v>
      </c>
      <c r="AP102" s="319">
        <v>0</v>
      </c>
      <c r="AQ102" s="320">
        <v>0</v>
      </c>
    </row>
    <row r="103" spans="1:55" ht="16.5" x14ac:dyDescent="0.25">
      <c r="A103" s="308" t="s">
        <v>146</v>
      </c>
      <c r="B103" s="309" t="s">
        <v>150</v>
      </c>
      <c r="C103" s="310"/>
      <c r="D103" s="311"/>
      <c r="E103" s="312"/>
      <c r="F103" s="313"/>
      <c r="G103" s="314"/>
      <c r="H103" s="318">
        <v>0</v>
      </c>
      <c r="I103" s="319">
        <v>0</v>
      </c>
      <c r="J103" s="320">
        <v>0</v>
      </c>
      <c r="K103" s="318">
        <v>0</v>
      </c>
      <c r="L103" s="319">
        <v>0</v>
      </c>
      <c r="M103" s="320">
        <v>0</v>
      </c>
      <c r="N103" s="318">
        <v>0</v>
      </c>
      <c r="O103" s="319">
        <v>0</v>
      </c>
      <c r="P103" s="320">
        <v>0</v>
      </c>
      <c r="Q103" s="318">
        <v>0</v>
      </c>
      <c r="R103" s="319">
        <v>0</v>
      </c>
      <c r="S103" s="320">
        <v>0</v>
      </c>
      <c r="T103" s="318">
        <v>0</v>
      </c>
      <c r="U103" s="319">
        <v>0</v>
      </c>
      <c r="V103" s="320">
        <v>0</v>
      </c>
      <c r="W103" s="318">
        <v>0</v>
      </c>
      <c r="X103" s="319">
        <v>0</v>
      </c>
      <c r="Y103" s="320">
        <v>0</v>
      </c>
      <c r="Z103" s="318">
        <v>0</v>
      </c>
      <c r="AA103" s="319">
        <v>0</v>
      </c>
      <c r="AB103" s="320">
        <v>0</v>
      </c>
      <c r="AC103" s="318">
        <v>0</v>
      </c>
      <c r="AD103" s="319">
        <v>0</v>
      </c>
      <c r="AE103" s="320">
        <v>0</v>
      </c>
      <c r="AF103" s="318">
        <v>0</v>
      </c>
      <c r="AG103" s="319">
        <v>0</v>
      </c>
      <c r="AH103" s="320">
        <v>0</v>
      </c>
      <c r="AI103" s="318">
        <v>0</v>
      </c>
      <c r="AJ103" s="319">
        <v>0</v>
      </c>
      <c r="AK103" s="320">
        <v>0</v>
      </c>
      <c r="AL103" s="318">
        <v>0</v>
      </c>
      <c r="AM103" s="319">
        <v>0</v>
      </c>
      <c r="AN103" s="320">
        <v>0</v>
      </c>
      <c r="AO103" s="318">
        <v>0</v>
      </c>
      <c r="AP103" s="319">
        <v>0</v>
      </c>
      <c r="AQ103" s="320">
        <v>0</v>
      </c>
    </row>
    <row r="104" spans="1:55" ht="16.5" x14ac:dyDescent="0.25">
      <c r="A104" s="308" t="s">
        <v>146</v>
      </c>
      <c r="B104" s="309" t="s">
        <v>151</v>
      </c>
      <c r="C104" s="310"/>
      <c r="D104" s="311"/>
      <c r="E104" s="312"/>
      <c r="F104" s="313"/>
      <c r="G104" s="314"/>
      <c r="H104" s="315">
        <v>30</v>
      </c>
      <c r="I104" s="316">
        <v>0.153612</v>
      </c>
      <c r="J104" s="317">
        <v>8.2903999999999992E-2</v>
      </c>
      <c r="K104" s="315">
        <v>30</v>
      </c>
      <c r="L104" s="316">
        <v>0.153612</v>
      </c>
      <c r="M104" s="317">
        <v>8.2903999999999992E-2</v>
      </c>
      <c r="N104" s="315">
        <v>30</v>
      </c>
      <c r="O104" s="316">
        <v>0.153612</v>
      </c>
      <c r="P104" s="317">
        <v>8.2903999999999992E-2</v>
      </c>
      <c r="Q104" s="315">
        <v>30</v>
      </c>
      <c r="R104" s="316">
        <v>0.153612</v>
      </c>
      <c r="S104" s="317">
        <v>8.2903999999999992E-2</v>
      </c>
      <c r="T104" s="315">
        <v>30</v>
      </c>
      <c r="U104" s="316">
        <v>0.153612</v>
      </c>
      <c r="V104" s="317">
        <v>8.2903999999999992E-2</v>
      </c>
      <c r="W104" s="315">
        <v>30</v>
      </c>
      <c r="X104" s="316">
        <v>0.153612</v>
      </c>
      <c r="Y104" s="317">
        <v>8.2903999999999992E-2</v>
      </c>
      <c r="Z104" s="315">
        <v>30</v>
      </c>
      <c r="AA104" s="316">
        <v>0.153612</v>
      </c>
      <c r="AB104" s="317">
        <v>8.2903999999999992E-2</v>
      </c>
      <c r="AC104" s="315">
        <v>30</v>
      </c>
      <c r="AD104" s="316">
        <v>0.153612</v>
      </c>
      <c r="AE104" s="317">
        <v>8.2903999999999992E-2</v>
      </c>
      <c r="AF104" s="315">
        <v>30</v>
      </c>
      <c r="AG104" s="316">
        <v>0.153612</v>
      </c>
      <c r="AH104" s="317">
        <v>8.2903999999999992E-2</v>
      </c>
      <c r="AI104" s="315">
        <v>30</v>
      </c>
      <c r="AJ104" s="316">
        <v>0.153612</v>
      </c>
      <c r="AK104" s="317">
        <v>8.2903999999999992E-2</v>
      </c>
      <c r="AL104" s="315">
        <v>30</v>
      </c>
      <c r="AM104" s="316">
        <v>0.153612</v>
      </c>
      <c r="AN104" s="317">
        <v>8.2903999999999992E-2</v>
      </c>
      <c r="AO104" s="315">
        <v>30</v>
      </c>
      <c r="AP104" s="316">
        <v>0.153612</v>
      </c>
      <c r="AQ104" s="317">
        <v>8.2903999999999992E-2</v>
      </c>
    </row>
    <row r="105" spans="1:55" ht="17.25" thickBot="1" x14ac:dyDescent="0.3">
      <c r="A105" s="308" t="s">
        <v>146</v>
      </c>
      <c r="B105" s="309" t="s">
        <v>152</v>
      </c>
      <c r="C105" s="310"/>
      <c r="D105" s="311"/>
      <c r="E105" s="312"/>
      <c r="F105" s="313"/>
      <c r="G105" s="314"/>
      <c r="H105" s="315">
        <v>40</v>
      </c>
      <c r="I105" s="316">
        <v>3.4463000000000001E-2</v>
      </c>
      <c r="J105" s="317">
        <v>1.5433000000000001E-2</v>
      </c>
      <c r="K105" s="315">
        <v>40</v>
      </c>
      <c r="L105" s="316">
        <v>3.4463000000000001E-2</v>
      </c>
      <c r="M105" s="317">
        <v>1.5433000000000001E-2</v>
      </c>
      <c r="N105" s="315">
        <v>40</v>
      </c>
      <c r="O105" s="316">
        <v>3.4463000000000001E-2</v>
      </c>
      <c r="P105" s="317">
        <v>1.5433000000000001E-2</v>
      </c>
      <c r="Q105" s="315">
        <v>40</v>
      </c>
      <c r="R105" s="316">
        <v>3.4463000000000001E-2</v>
      </c>
      <c r="S105" s="317">
        <v>1.5433000000000001E-2</v>
      </c>
      <c r="T105" s="315">
        <v>40</v>
      </c>
      <c r="U105" s="316">
        <v>3.4463000000000001E-2</v>
      </c>
      <c r="V105" s="317">
        <v>1.5433000000000001E-2</v>
      </c>
      <c r="W105" s="315">
        <v>40</v>
      </c>
      <c r="X105" s="316">
        <v>3.4463000000000001E-2</v>
      </c>
      <c r="Y105" s="317">
        <v>1.5433000000000001E-2</v>
      </c>
      <c r="Z105" s="315">
        <v>40</v>
      </c>
      <c r="AA105" s="316">
        <v>3.4463000000000001E-2</v>
      </c>
      <c r="AB105" s="317">
        <v>1.5433000000000001E-2</v>
      </c>
      <c r="AC105" s="315">
        <v>40</v>
      </c>
      <c r="AD105" s="316">
        <v>3.4463000000000001E-2</v>
      </c>
      <c r="AE105" s="317">
        <v>1.5433000000000001E-2</v>
      </c>
      <c r="AF105" s="315">
        <v>40</v>
      </c>
      <c r="AG105" s="316">
        <v>3.4463000000000001E-2</v>
      </c>
      <c r="AH105" s="317">
        <v>1.5433000000000001E-2</v>
      </c>
      <c r="AI105" s="315">
        <v>40</v>
      </c>
      <c r="AJ105" s="316">
        <v>3.4463000000000001E-2</v>
      </c>
      <c r="AK105" s="317">
        <v>1.5433000000000001E-2</v>
      </c>
      <c r="AL105" s="315">
        <v>40</v>
      </c>
      <c r="AM105" s="316">
        <v>3.4463000000000001E-2</v>
      </c>
      <c r="AN105" s="317">
        <v>1.5433000000000001E-2</v>
      </c>
      <c r="AO105" s="315">
        <v>40</v>
      </c>
      <c r="AP105" s="316">
        <v>3.4463000000000001E-2</v>
      </c>
      <c r="AQ105" s="317">
        <v>1.5433000000000001E-2</v>
      </c>
    </row>
    <row r="106" spans="1:55" ht="16.5" x14ac:dyDescent="0.25">
      <c r="A106" s="1822" t="s">
        <v>153</v>
      </c>
      <c r="B106" s="1823"/>
      <c r="C106" s="1823"/>
      <c r="D106" s="1823"/>
      <c r="E106" s="1823"/>
      <c r="F106" s="1823"/>
      <c r="G106" s="1824"/>
      <c r="H106" s="305">
        <v>30</v>
      </c>
      <c r="I106" s="306">
        <v>0.153612</v>
      </c>
      <c r="J106" s="307">
        <v>8.2903999999999992E-2</v>
      </c>
      <c r="K106" s="305">
        <v>30</v>
      </c>
      <c r="L106" s="306">
        <v>0.153612</v>
      </c>
      <c r="M106" s="307">
        <v>8.2903999999999992E-2</v>
      </c>
      <c r="N106" s="305">
        <v>30</v>
      </c>
      <c r="O106" s="306">
        <v>0.153612</v>
      </c>
      <c r="P106" s="307">
        <v>8.2903999999999992E-2</v>
      </c>
      <c r="Q106" s="305">
        <v>30</v>
      </c>
      <c r="R106" s="306">
        <v>0.153612</v>
      </c>
      <c r="S106" s="307">
        <v>8.2903999999999992E-2</v>
      </c>
      <c r="T106" s="305">
        <v>30</v>
      </c>
      <c r="U106" s="306">
        <v>0.153612</v>
      </c>
      <c r="V106" s="307">
        <v>8.2903999999999992E-2</v>
      </c>
      <c r="W106" s="305">
        <v>30</v>
      </c>
      <c r="X106" s="306">
        <v>0.153612</v>
      </c>
      <c r="Y106" s="307">
        <v>8.2903999999999992E-2</v>
      </c>
      <c r="Z106" s="305">
        <v>30</v>
      </c>
      <c r="AA106" s="306">
        <v>0.153612</v>
      </c>
      <c r="AB106" s="307">
        <v>8.2903999999999992E-2</v>
      </c>
      <c r="AC106" s="305">
        <v>30</v>
      </c>
      <c r="AD106" s="306">
        <v>0.153612</v>
      </c>
      <c r="AE106" s="307">
        <v>8.2903999999999992E-2</v>
      </c>
      <c r="AF106" s="305">
        <v>30</v>
      </c>
      <c r="AG106" s="306">
        <v>0.153612</v>
      </c>
      <c r="AH106" s="307">
        <v>8.2903999999999992E-2</v>
      </c>
      <c r="AI106" s="305">
        <v>30</v>
      </c>
      <c r="AJ106" s="306">
        <v>0.153612</v>
      </c>
      <c r="AK106" s="307">
        <v>8.2903999999999992E-2</v>
      </c>
      <c r="AL106" s="305">
        <v>30</v>
      </c>
      <c r="AM106" s="306">
        <v>0.153612</v>
      </c>
      <c r="AN106" s="307">
        <v>8.2903999999999992E-2</v>
      </c>
      <c r="AO106" s="305">
        <v>30</v>
      </c>
      <c r="AP106" s="306">
        <v>0.153612</v>
      </c>
      <c r="AQ106" s="307">
        <v>8.2903999999999992E-2</v>
      </c>
    </row>
    <row r="107" spans="1:55" ht="17.25" thickBot="1" x14ac:dyDescent="0.3">
      <c r="A107" s="1825" t="s">
        <v>154</v>
      </c>
      <c r="B107" s="1826"/>
      <c r="C107" s="1826"/>
      <c r="D107" s="1826"/>
      <c r="E107" s="1826"/>
      <c r="F107" s="1826"/>
      <c r="G107" s="1827"/>
      <c r="H107" s="326">
        <v>40</v>
      </c>
      <c r="I107" s="327">
        <v>3.4463000000000001E-2</v>
      </c>
      <c r="J107" s="328">
        <v>1.5433000000000001E-2</v>
      </c>
      <c r="K107" s="326">
        <v>40</v>
      </c>
      <c r="L107" s="327">
        <v>3.4463000000000001E-2</v>
      </c>
      <c r="M107" s="328">
        <v>1.5433000000000001E-2</v>
      </c>
      <c r="N107" s="326">
        <v>40</v>
      </c>
      <c r="O107" s="327">
        <v>3.4463000000000001E-2</v>
      </c>
      <c r="P107" s="328">
        <v>1.5433000000000001E-2</v>
      </c>
      <c r="Q107" s="326">
        <v>40</v>
      </c>
      <c r="R107" s="327">
        <v>3.4463000000000001E-2</v>
      </c>
      <c r="S107" s="328">
        <v>1.5433000000000001E-2</v>
      </c>
      <c r="T107" s="326">
        <v>40</v>
      </c>
      <c r="U107" s="327">
        <v>3.4463000000000001E-2</v>
      </c>
      <c r="V107" s="328">
        <v>1.5433000000000001E-2</v>
      </c>
      <c r="W107" s="326">
        <v>40</v>
      </c>
      <c r="X107" s="327">
        <v>3.4463000000000001E-2</v>
      </c>
      <c r="Y107" s="328">
        <v>1.5433000000000001E-2</v>
      </c>
      <c r="Z107" s="326">
        <v>40</v>
      </c>
      <c r="AA107" s="327">
        <v>3.4463000000000001E-2</v>
      </c>
      <c r="AB107" s="328">
        <v>1.5433000000000001E-2</v>
      </c>
      <c r="AC107" s="326">
        <v>40</v>
      </c>
      <c r="AD107" s="327">
        <v>3.4463000000000001E-2</v>
      </c>
      <c r="AE107" s="328">
        <v>1.5433000000000001E-2</v>
      </c>
      <c r="AF107" s="326">
        <v>40</v>
      </c>
      <c r="AG107" s="327">
        <v>3.4463000000000001E-2</v>
      </c>
      <c r="AH107" s="328">
        <v>1.5433000000000001E-2</v>
      </c>
      <c r="AI107" s="326">
        <v>40</v>
      </c>
      <c r="AJ107" s="327">
        <v>3.4463000000000001E-2</v>
      </c>
      <c r="AK107" s="328">
        <v>1.5433000000000001E-2</v>
      </c>
      <c r="AL107" s="326">
        <v>40</v>
      </c>
      <c r="AM107" s="327">
        <v>3.4463000000000001E-2</v>
      </c>
      <c r="AN107" s="328">
        <v>1.5433000000000001E-2</v>
      </c>
      <c r="AO107" s="326">
        <v>40</v>
      </c>
      <c r="AP107" s="327">
        <v>3.4463000000000001E-2</v>
      </c>
      <c r="AQ107" s="328">
        <v>1.5433000000000001E-2</v>
      </c>
    </row>
    <row r="108" spans="1:55" ht="17.25" thickBot="1" x14ac:dyDescent="0.3">
      <c r="A108" s="1828" t="s">
        <v>155</v>
      </c>
      <c r="B108" s="1829"/>
      <c r="C108" s="1829"/>
      <c r="D108" s="1829"/>
      <c r="E108" s="1829"/>
      <c r="F108" s="1829"/>
      <c r="G108" s="1829"/>
      <c r="H108" s="329">
        <v>70</v>
      </c>
      <c r="I108" s="330">
        <v>0.18807499999999999</v>
      </c>
      <c r="J108" s="331">
        <v>9.8336999999999994E-2</v>
      </c>
      <c r="K108" s="329">
        <v>70</v>
      </c>
      <c r="L108" s="330">
        <v>0.18807499999999999</v>
      </c>
      <c r="M108" s="331">
        <v>9.8336999999999994E-2</v>
      </c>
      <c r="N108" s="329">
        <v>70</v>
      </c>
      <c r="O108" s="330">
        <v>0.18807499999999999</v>
      </c>
      <c r="P108" s="331">
        <v>9.8336999999999994E-2</v>
      </c>
      <c r="Q108" s="329">
        <v>70</v>
      </c>
      <c r="R108" s="330">
        <v>0.18807499999999999</v>
      </c>
      <c r="S108" s="331">
        <v>9.8336999999999994E-2</v>
      </c>
      <c r="T108" s="329">
        <v>70</v>
      </c>
      <c r="U108" s="330">
        <v>0.18807499999999999</v>
      </c>
      <c r="V108" s="331">
        <v>9.8336999999999994E-2</v>
      </c>
      <c r="W108" s="329">
        <v>70</v>
      </c>
      <c r="X108" s="330">
        <v>0.18807499999999999</v>
      </c>
      <c r="Y108" s="331">
        <v>9.8336999999999994E-2</v>
      </c>
      <c r="Z108" s="329">
        <v>70</v>
      </c>
      <c r="AA108" s="330">
        <v>0.18807499999999999</v>
      </c>
      <c r="AB108" s="331">
        <v>9.8336999999999994E-2</v>
      </c>
      <c r="AC108" s="329">
        <v>70</v>
      </c>
      <c r="AD108" s="330">
        <v>0.18807499999999999</v>
      </c>
      <c r="AE108" s="331">
        <v>9.8336999999999994E-2</v>
      </c>
      <c r="AF108" s="329">
        <v>70</v>
      </c>
      <c r="AG108" s="330">
        <v>0.18807499999999999</v>
      </c>
      <c r="AH108" s="331">
        <v>9.8336999999999994E-2</v>
      </c>
      <c r="AI108" s="329">
        <v>70</v>
      </c>
      <c r="AJ108" s="330">
        <v>0.18807499999999999</v>
      </c>
      <c r="AK108" s="331">
        <v>9.8336999999999994E-2</v>
      </c>
      <c r="AL108" s="329">
        <v>70</v>
      </c>
      <c r="AM108" s="330">
        <v>0.18807499999999999</v>
      </c>
      <c r="AN108" s="331">
        <v>9.8336999999999994E-2</v>
      </c>
      <c r="AO108" s="329">
        <v>70</v>
      </c>
      <c r="AP108" s="330">
        <v>0.18807499999999999</v>
      </c>
      <c r="AQ108" s="331">
        <v>9.8336999999999994E-2</v>
      </c>
    </row>
    <row r="109" spans="1:55" ht="17.25" thickBot="1" x14ac:dyDescent="0.3">
      <c r="A109" s="263"/>
      <c r="B109" s="398"/>
      <c r="C109" s="398"/>
      <c r="D109" s="399"/>
      <c r="E109" s="292"/>
      <c r="F109" s="399"/>
      <c r="G109" s="399"/>
      <c r="H109" s="400"/>
      <c r="I109" s="401"/>
      <c r="J109" s="401"/>
      <c r="K109" s="400"/>
      <c r="L109" s="401"/>
      <c r="M109" s="401"/>
      <c r="N109" s="400"/>
      <c r="O109" s="401"/>
      <c r="P109" s="401"/>
      <c r="Q109" s="400"/>
      <c r="R109" s="401"/>
      <c r="S109" s="401"/>
      <c r="T109" s="400"/>
      <c r="U109" s="401"/>
      <c r="V109" s="401"/>
      <c r="W109" s="400"/>
      <c r="X109" s="401"/>
      <c r="Y109" s="401"/>
      <c r="Z109" s="400"/>
      <c r="AA109" s="401"/>
      <c r="AB109" s="401"/>
      <c r="AC109" s="400"/>
      <c r="AD109" s="401"/>
      <c r="AE109" s="401"/>
      <c r="AF109" s="400"/>
      <c r="AG109" s="401"/>
      <c r="AH109" s="401"/>
      <c r="AI109" s="400"/>
      <c r="AJ109" s="401"/>
      <c r="AK109" s="401"/>
      <c r="AL109" s="400"/>
      <c r="AM109" s="401"/>
      <c r="AN109" s="401"/>
      <c r="AO109" s="400"/>
      <c r="AP109" s="401"/>
      <c r="AQ109" s="401"/>
    </row>
    <row r="110" spans="1:55" s="1" customFormat="1" ht="16.5" customHeight="1" x14ac:dyDescent="0.25">
      <c r="A110" s="1800" t="s">
        <v>37</v>
      </c>
      <c r="B110" s="1801"/>
      <c r="C110" s="1801"/>
      <c r="D110" s="1770" t="s">
        <v>38</v>
      </c>
      <c r="E110" s="1771"/>
      <c r="F110" s="1771" t="s">
        <v>39</v>
      </c>
      <c r="G110" s="1772"/>
      <c r="H110" s="1803" t="s">
        <v>97</v>
      </c>
      <c r="I110" s="1804"/>
      <c r="J110" s="1805"/>
      <c r="K110" s="1803" t="s">
        <v>98</v>
      </c>
      <c r="L110" s="1804"/>
      <c r="M110" s="1805"/>
      <c r="N110" s="1803" t="s">
        <v>99</v>
      </c>
      <c r="O110" s="1804"/>
      <c r="P110" s="1805"/>
      <c r="Q110" s="1803" t="s">
        <v>100</v>
      </c>
      <c r="R110" s="1804"/>
      <c r="S110" s="1805"/>
      <c r="T110" s="1803" t="s">
        <v>101</v>
      </c>
      <c r="U110" s="1804"/>
      <c r="V110" s="1805"/>
      <c r="W110" s="1803" t="s">
        <v>102</v>
      </c>
      <c r="X110" s="1804"/>
      <c r="Y110" s="1805"/>
      <c r="Z110" s="1803" t="s">
        <v>103</v>
      </c>
      <c r="AA110" s="1804"/>
      <c r="AB110" s="1805"/>
      <c r="AC110" s="1803" t="s">
        <v>104</v>
      </c>
      <c r="AD110" s="1804"/>
      <c r="AE110" s="1805"/>
      <c r="AF110" s="1803" t="s">
        <v>105</v>
      </c>
      <c r="AG110" s="1804"/>
      <c r="AH110" s="1805"/>
      <c r="AI110" s="1803" t="s">
        <v>106</v>
      </c>
      <c r="AJ110" s="1804"/>
      <c r="AK110" s="1805"/>
      <c r="AL110" s="1803" t="s">
        <v>107</v>
      </c>
      <c r="AM110" s="1804"/>
      <c r="AN110" s="1805"/>
      <c r="AO110" s="1803" t="s">
        <v>108</v>
      </c>
      <c r="AP110" s="1804"/>
      <c r="AQ110" s="1805"/>
    </row>
    <row r="111" spans="1:55" s="1" customFormat="1" ht="16.5" customHeight="1" thickBot="1" x14ac:dyDescent="0.3">
      <c r="A111" s="1818" t="s">
        <v>40</v>
      </c>
      <c r="B111" s="1819"/>
      <c r="C111" s="1819"/>
      <c r="D111" s="294" t="s">
        <v>41</v>
      </c>
      <c r="E111" s="295" t="s">
        <v>42</v>
      </c>
      <c r="F111" s="296" t="s">
        <v>41</v>
      </c>
      <c r="G111" s="297" t="s">
        <v>42</v>
      </c>
      <c r="H111" s="1815"/>
      <c r="I111" s="1816"/>
      <c r="J111" s="1817"/>
      <c r="K111" s="1815"/>
      <c r="L111" s="1816"/>
      <c r="M111" s="1817"/>
      <c r="N111" s="1815"/>
      <c r="O111" s="1816"/>
      <c r="P111" s="1817"/>
      <c r="Q111" s="1815"/>
      <c r="R111" s="1816"/>
      <c r="S111" s="1817"/>
      <c r="T111" s="1815"/>
      <c r="U111" s="1816"/>
      <c r="V111" s="1817"/>
      <c r="W111" s="1815"/>
      <c r="X111" s="1816"/>
      <c r="Y111" s="1817"/>
      <c r="Z111" s="1815"/>
      <c r="AA111" s="1816"/>
      <c r="AB111" s="1817"/>
      <c r="AC111" s="1815"/>
      <c r="AD111" s="1816"/>
      <c r="AE111" s="1817"/>
      <c r="AF111" s="1815"/>
      <c r="AG111" s="1816"/>
      <c r="AH111" s="1817"/>
      <c r="AI111" s="1815"/>
      <c r="AJ111" s="1816"/>
      <c r="AK111" s="1817"/>
      <c r="AL111" s="1815"/>
      <c r="AM111" s="1816"/>
      <c r="AN111" s="1817"/>
      <c r="AO111" s="1815"/>
      <c r="AP111" s="1816"/>
      <c r="AQ111" s="1817"/>
    </row>
    <row r="112" spans="1:55" s="1" customFormat="1" ht="16.5" customHeight="1" thickBot="1" x14ac:dyDescent="0.3">
      <c r="A112" s="308" t="s">
        <v>164</v>
      </c>
      <c r="B112" s="309" t="s">
        <v>168</v>
      </c>
      <c r="C112" s="310"/>
      <c r="D112" s="311"/>
      <c r="E112" s="312"/>
      <c r="F112" s="313"/>
      <c r="G112" s="314"/>
      <c r="H112" s="402">
        <v>2</v>
      </c>
      <c r="I112" s="403">
        <v>0.12130000000000001</v>
      </c>
      <c r="J112" s="404">
        <v>1.0800000000000001E-2</v>
      </c>
      <c r="K112" s="402">
        <v>2</v>
      </c>
      <c r="L112" s="403">
        <v>0.12130000000000001</v>
      </c>
      <c r="M112" s="404">
        <v>1.0800000000000001E-2</v>
      </c>
      <c r="N112" s="402">
        <v>2</v>
      </c>
      <c r="O112" s="403">
        <v>0.12130000000000001</v>
      </c>
      <c r="P112" s="404">
        <v>1.0800000000000001E-2</v>
      </c>
      <c r="Q112" s="402">
        <v>2</v>
      </c>
      <c r="R112" s="403">
        <v>0.12130000000000001</v>
      </c>
      <c r="S112" s="404">
        <v>1.0800000000000001E-2</v>
      </c>
      <c r="T112" s="402">
        <v>2</v>
      </c>
      <c r="U112" s="403">
        <v>0.12130000000000001</v>
      </c>
      <c r="V112" s="404">
        <v>1.0800000000000001E-2</v>
      </c>
      <c r="W112" s="402">
        <v>2</v>
      </c>
      <c r="X112" s="403">
        <v>0.12130000000000001</v>
      </c>
      <c r="Y112" s="404">
        <v>1.0800000000000001E-2</v>
      </c>
      <c r="Z112" s="402">
        <v>2</v>
      </c>
      <c r="AA112" s="403">
        <v>0.12130000000000001</v>
      </c>
      <c r="AB112" s="404">
        <v>1.0800000000000001E-2</v>
      </c>
      <c r="AC112" s="402">
        <v>2</v>
      </c>
      <c r="AD112" s="403">
        <v>0.12130000000000001</v>
      </c>
      <c r="AE112" s="404">
        <v>1.0800000000000001E-2</v>
      </c>
      <c r="AF112" s="402">
        <v>2</v>
      </c>
      <c r="AG112" s="403">
        <v>0.12130000000000001</v>
      </c>
      <c r="AH112" s="404">
        <v>1.0800000000000001E-2</v>
      </c>
      <c r="AI112" s="402">
        <v>2</v>
      </c>
      <c r="AJ112" s="403">
        <v>0.12130000000000001</v>
      </c>
      <c r="AK112" s="404">
        <v>1.0800000000000001E-2</v>
      </c>
      <c r="AL112" s="402">
        <v>2</v>
      </c>
      <c r="AM112" s="403">
        <v>0.12130000000000001</v>
      </c>
      <c r="AN112" s="404">
        <v>1.0800000000000001E-2</v>
      </c>
      <c r="AO112" s="402">
        <v>2</v>
      </c>
      <c r="AP112" s="403">
        <v>0.12130000000000001</v>
      </c>
      <c r="AQ112" s="404">
        <v>1.0800000000000001E-2</v>
      </c>
    </row>
    <row r="113" spans="1:81" s="1" customFormat="1" ht="16.5" customHeight="1" thickBot="1" x14ac:dyDescent="0.3">
      <c r="A113" s="308" t="s">
        <v>165</v>
      </c>
      <c r="B113" s="309" t="s">
        <v>149</v>
      </c>
      <c r="C113" s="310"/>
      <c r="D113" s="311"/>
      <c r="E113" s="312"/>
      <c r="F113" s="313"/>
      <c r="G113" s="314"/>
      <c r="H113" s="402">
        <v>0</v>
      </c>
      <c r="I113" s="403">
        <v>0</v>
      </c>
      <c r="J113" s="404">
        <v>0</v>
      </c>
      <c r="K113" s="402">
        <v>0</v>
      </c>
      <c r="L113" s="403">
        <v>0</v>
      </c>
      <c r="M113" s="404">
        <v>0</v>
      </c>
      <c r="N113" s="402">
        <v>0</v>
      </c>
      <c r="O113" s="403">
        <v>0</v>
      </c>
      <c r="P113" s="404">
        <v>0</v>
      </c>
      <c r="Q113" s="402">
        <v>0</v>
      </c>
      <c r="R113" s="403">
        <v>0</v>
      </c>
      <c r="S113" s="404">
        <v>0</v>
      </c>
      <c r="T113" s="402">
        <v>0</v>
      </c>
      <c r="U113" s="403">
        <v>0</v>
      </c>
      <c r="V113" s="404">
        <v>0</v>
      </c>
      <c r="W113" s="402">
        <v>0</v>
      </c>
      <c r="X113" s="403">
        <v>0</v>
      </c>
      <c r="Y113" s="404">
        <v>0</v>
      </c>
      <c r="Z113" s="402">
        <v>0</v>
      </c>
      <c r="AA113" s="403">
        <v>0</v>
      </c>
      <c r="AB113" s="404">
        <v>0</v>
      </c>
      <c r="AC113" s="402">
        <v>0</v>
      </c>
      <c r="AD113" s="403">
        <v>0</v>
      </c>
      <c r="AE113" s="404">
        <v>0</v>
      </c>
      <c r="AF113" s="402">
        <v>0</v>
      </c>
      <c r="AG113" s="403">
        <v>0</v>
      </c>
      <c r="AH113" s="404">
        <v>0</v>
      </c>
      <c r="AI113" s="402">
        <v>0</v>
      </c>
      <c r="AJ113" s="403">
        <v>0</v>
      </c>
      <c r="AK113" s="404">
        <v>0</v>
      </c>
      <c r="AL113" s="402">
        <v>0</v>
      </c>
      <c r="AM113" s="403">
        <v>0</v>
      </c>
      <c r="AN113" s="404">
        <v>0</v>
      </c>
      <c r="AO113" s="402">
        <v>0</v>
      </c>
      <c r="AP113" s="403">
        <v>0</v>
      </c>
      <c r="AQ113" s="404">
        <v>0</v>
      </c>
    </row>
    <row r="114" spans="1:81" s="1" customFormat="1" ht="16.5" customHeight="1" thickBot="1" x14ac:dyDescent="0.3">
      <c r="A114" s="308" t="s">
        <v>166</v>
      </c>
      <c r="B114" s="309" t="s">
        <v>150</v>
      </c>
      <c r="C114" s="310"/>
      <c r="D114" s="311"/>
      <c r="E114" s="312"/>
      <c r="F114" s="313"/>
      <c r="G114" s="314"/>
      <c r="H114" s="402">
        <v>50</v>
      </c>
      <c r="I114" s="403">
        <v>0.12130000000000001</v>
      </c>
      <c r="J114" s="404">
        <v>1.0800000000000001E-2</v>
      </c>
      <c r="K114" s="402">
        <v>60</v>
      </c>
      <c r="L114" s="403">
        <v>0.12130000000000001</v>
      </c>
      <c r="M114" s="404">
        <v>1.0800000000000001E-2</v>
      </c>
      <c r="N114" s="402">
        <v>60</v>
      </c>
      <c r="O114" s="403">
        <v>0.12130000000000001</v>
      </c>
      <c r="P114" s="404">
        <v>1.0800000000000001E-2</v>
      </c>
      <c r="Q114" s="402">
        <v>60</v>
      </c>
      <c r="R114" s="403">
        <v>0.12130000000000001</v>
      </c>
      <c r="S114" s="404">
        <v>1.0800000000000001E-2</v>
      </c>
      <c r="T114" s="402">
        <v>60</v>
      </c>
      <c r="U114" s="403">
        <v>0.12130000000000001</v>
      </c>
      <c r="V114" s="404">
        <v>1.0800000000000001E-2</v>
      </c>
      <c r="W114" s="402">
        <v>60</v>
      </c>
      <c r="X114" s="403">
        <v>0.12130000000000001</v>
      </c>
      <c r="Y114" s="404">
        <v>1.0800000000000001E-2</v>
      </c>
      <c r="Z114" s="402">
        <v>60</v>
      </c>
      <c r="AA114" s="403">
        <v>0.12130000000000001</v>
      </c>
      <c r="AB114" s="404">
        <v>1.0800000000000001E-2</v>
      </c>
      <c r="AC114" s="402">
        <v>60</v>
      </c>
      <c r="AD114" s="403">
        <v>0.12130000000000001</v>
      </c>
      <c r="AE114" s="404">
        <v>1.0800000000000001E-2</v>
      </c>
      <c r="AF114" s="402">
        <v>60</v>
      </c>
      <c r="AG114" s="403">
        <v>0.12130000000000001</v>
      </c>
      <c r="AH114" s="404">
        <v>1.0800000000000001E-2</v>
      </c>
      <c r="AI114" s="402">
        <v>60</v>
      </c>
      <c r="AJ114" s="403">
        <v>0.12130000000000001</v>
      </c>
      <c r="AK114" s="404">
        <v>1.0800000000000001E-2</v>
      </c>
      <c r="AL114" s="402">
        <v>60</v>
      </c>
      <c r="AM114" s="403">
        <v>0.12130000000000001</v>
      </c>
      <c r="AN114" s="404">
        <v>1.0800000000000001E-2</v>
      </c>
      <c r="AO114" s="402">
        <v>60</v>
      </c>
      <c r="AP114" s="403">
        <v>0.12130000000000001</v>
      </c>
      <c r="AQ114" s="404">
        <v>1.0800000000000001E-2</v>
      </c>
    </row>
    <row r="115" spans="1:81" s="1" customFormat="1" ht="16.5" customHeight="1" x14ac:dyDescent="0.25">
      <c r="A115" s="308" t="s">
        <v>167</v>
      </c>
      <c r="B115" s="309" t="s">
        <v>169</v>
      </c>
      <c r="C115" s="310"/>
      <c r="D115" s="311"/>
      <c r="E115" s="312"/>
      <c r="F115" s="313"/>
      <c r="G115" s="314"/>
      <c r="H115" s="402">
        <v>2</v>
      </c>
      <c r="I115" s="403">
        <v>0.12130000000000001</v>
      </c>
      <c r="J115" s="404">
        <v>1.0800000000000001E-2</v>
      </c>
      <c r="K115" s="402">
        <v>10</v>
      </c>
      <c r="L115" s="403">
        <v>0.12130000000000001</v>
      </c>
      <c r="M115" s="404">
        <v>1.0800000000000001E-2</v>
      </c>
      <c r="N115" s="402">
        <v>10</v>
      </c>
      <c r="O115" s="403">
        <v>0.12130000000000001</v>
      </c>
      <c r="P115" s="404">
        <v>1.0800000000000001E-2</v>
      </c>
      <c r="Q115" s="402">
        <v>10</v>
      </c>
      <c r="R115" s="403">
        <v>0.12130000000000001</v>
      </c>
      <c r="S115" s="404">
        <v>1.0800000000000001E-2</v>
      </c>
      <c r="T115" s="402">
        <v>10</v>
      </c>
      <c r="U115" s="403">
        <v>0.12130000000000001</v>
      </c>
      <c r="V115" s="404">
        <v>1.0800000000000001E-2</v>
      </c>
      <c r="W115" s="402">
        <v>10</v>
      </c>
      <c r="X115" s="403">
        <v>0.12130000000000001</v>
      </c>
      <c r="Y115" s="404">
        <v>1.0800000000000001E-2</v>
      </c>
      <c r="Z115" s="402">
        <v>10</v>
      </c>
      <c r="AA115" s="403">
        <v>0.12130000000000001</v>
      </c>
      <c r="AB115" s="404">
        <v>1.0800000000000001E-2</v>
      </c>
      <c r="AC115" s="402">
        <v>10</v>
      </c>
      <c r="AD115" s="403">
        <v>0.12130000000000001</v>
      </c>
      <c r="AE115" s="404">
        <v>1.0800000000000001E-2</v>
      </c>
      <c r="AF115" s="402">
        <v>10</v>
      </c>
      <c r="AG115" s="403">
        <v>0.12130000000000001</v>
      </c>
      <c r="AH115" s="404">
        <v>1.0800000000000001E-2</v>
      </c>
      <c r="AI115" s="402">
        <v>10</v>
      </c>
      <c r="AJ115" s="403">
        <v>0.12130000000000001</v>
      </c>
      <c r="AK115" s="404">
        <v>1.0800000000000001E-2</v>
      </c>
      <c r="AL115" s="402">
        <v>10</v>
      </c>
      <c r="AM115" s="403">
        <v>0.12130000000000001</v>
      </c>
      <c r="AN115" s="404">
        <v>1.0800000000000001E-2</v>
      </c>
      <c r="AO115" s="402">
        <v>10</v>
      </c>
      <c r="AP115" s="403">
        <v>0.12130000000000001</v>
      </c>
      <c r="AQ115" s="404">
        <v>1.0800000000000001E-2</v>
      </c>
    </row>
    <row r="116" spans="1:81" s="1" customFormat="1" ht="16.5" customHeight="1" x14ac:dyDescent="0.25">
      <c r="A116" s="308"/>
      <c r="B116" s="309" t="s">
        <v>75</v>
      </c>
      <c r="C116" s="310"/>
      <c r="D116" s="311"/>
      <c r="E116" s="312"/>
      <c r="F116" s="313"/>
      <c r="G116" s="314"/>
      <c r="H116" s="405">
        <v>3</v>
      </c>
      <c r="I116" s="406">
        <v>4.7000000000000002E-3</v>
      </c>
      <c r="J116" s="407">
        <v>1.1999999999999999E-3</v>
      </c>
      <c r="K116" s="405">
        <v>3</v>
      </c>
      <c r="L116" s="406">
        <v>4.7000000000000002E-3</v>
      </c>
      <c r="M116" s="407">
        <v>1.1999999999999999E-3</v>
      </c>
      <c r="N116" s="405">
        <v>3</v>
      </c>
      <c r="O116" s="406">
        <v>4.7000000000000002E-3</v>
      </c>
      <c r="P116" s="407">
        <v>1.1999999999999999E-3</v>
      </c>
      <c r="Q116" s="405">
        <v>3</v>
      </c>
      <c r="R116" s="406">
        <v>4.7000000000000002E-3</v>
      </c>
      <c r="S116" s="407">
        <v>1.1999999999999999E-3</v>
      </c>
      <c r="T116" s="405">
        <v>3</v>
      </c>
      <c r="U116" s="406">
        <v>4.7000000000000002E-3</v>
      </c>
      <c r="V116" s="407">
        <v>1.1999999999999999E-3</v>
      </c>
      <c r="W116" s="405">
        <v>3</v>
      </c>
      <c r="X116" s="406">
        <v>4.7000000000000002E-3</v>
      </c>
      <c r="Y116" s="407">
        <v>1.1999999999999999E-3</v>
      </c>
      <c r="Z116" s="405">
        <v>3</v>
      </c>
      <c r="AA116" s="406">
        <v>4.7000000000000002E-3</v>
      </c>
      <c r="AB116" s="407">
        <v>1.1999999999999999E-3</v>
      </c>
      <c r="AC116" s="405">
        <v>3</v>
      </c>
      <c r="AD116" s="406">
        <v>4.7000000000000002E-3</v>
      </c>
      <c r="AE116" s="407">
        <v>1.1999999999999999E-3</v>
      </c>
      <c r="AF116" s="405">
        <v>3</v>
      </c>
      <c r="AG116" s="406">
        <v>4.7000000000000002E-3</v>
      </c>
      <c r="AH116" s="407">
        <v>1.1999999999999999E-3</v>
      </c>
      <c r="AI116" s="405">
        <v>3</v>
      </c>
      <c r="AJ116" s="406">
        <v>4.7000000000000002E-3</v>
      </c>
      <c r="AK116" s="407">
        <v>1.1999999999999999E-3</v>
      </c>
      <c r="AL116" s="405">
        <v>3</v>
      </c>
      <c r="AM116" s="406">
        <v>4.7000000000000002E-3</v>
      </c>
      <c r="AN116" s="407">
        <v>1.1999999999999999E-3</v>
      </c>
      <c r="AO116" s="405">
        <v>3</v>
      </c>
      <c r="AP116" s="406">
        <v>4.7000000000000002E-3</v>
      </c>
      <c r="AQ116" s="407">
        <v>1.1999999999999999E-3</v>
      </c>
    </row>
    <row r="117" spans="1:81" s="1" customFormat="1" ht="16.5" customHeight="1" thickBot="1" x14ac:dyDescent="0.3">
      <c r="A117" s="308"/>
      <c r="B117" s="309" t="s">
        <v>76</v>
      </c>
      <c r="C117" s="310"/>
      <c r="D117" s="311"/>
      <c r="E117" s="312"/>
      <c r="F117" s="313"/>
      <c r="G117" s="314"/>
      <c r="H117" s="410">
        <v>1</v>
      </c>
      <c r="I117" s="411">
        <v>4.7000000000000002E-3</v>
      </c>
      <c r="J117" s="412">
        <v>1.1999999999999999E-3</v>
      </c>
      <c r="K117" s="410">
        <v>1</v>
      </c>
      <c r="L117" s="411">
        <v>4.7000000000000002E-3</v>
      </c>
      <c r="M117" s="412">
        <v>1.1999999999999999E-3</v>
      </c>
      <c r="N117" s="410">
        <v>1</v>
      </c>
      <c r="O117" s="411">
        <v>4.7000000000000002E-3</v>
      </c>
      <c r="P117" s="412">
        <v>1.1999999999999999E-3</v>
      </c>
      <c r="Q117" s="410">
        <v>1</v>
      </c>
      <c r="R117" s="411">
        <v>4.7000000000000002E-3</v>
      </c>
      <c r="S117" s="412">
        <v>1.1999999999999999E-3</v>
      </c>
      <c r="T117" s="410">
        <v>1</v>
      </c>
      <c r="U117" s="411">
        <v>4.7000000000000002E-3</v>
      </c>
      <c r="V117" s="412">
        <v>1.1999999999999999E-3</v>
      </c>
      <c r="W117" s="410">
        <v>1</v>
      </c>
      <c r="X117" s="411">
        <v>4.7000000000000002E-3</v>
      </c>
      <c r="Y117" s="412">
        <v>1.1999999999999999E-3</v>
      </c>
      <c r="Z117" s="410">
        <v>1</v>
      </c>
      <c r="AA117" s="411">
        <v>4.7000000000000002E-3</v>
      </c>
      <c r="AB117" s="412">
        <v>1.1999999999999999E-3</v>
      </c>
      <c r="AC117" s="410">
        <v>1</v>
      </c>
      <c r="AD117" s="411">
        <v>4.7000000000000002E-3</v>
      </c>
      <c r="AE117" s="412">
        <v>1.1999999999999999E-3</v>
      </c>
      <c r="AF117" s="410">
        <v>1</v>
      </c>
      <c r="AG117" s="411">
        <v>4.7000000000000002E-3</v>
      </c>
      <c r="AH117" s="412">
        <v>1.1999999999999999E-3</v>
      </c>
      <c r="AI117" s="410">
        <v>1</v>
      </c>
      <c r="AJ117" s="411">
        <v>4.7000000000000002E-3</v>
      </c>
      <c r="AK117" s="412">
        <v>1.1999999999999999E-3</v>
      </c>
      <c r="AL117" s="410">
        <v>1</v>
      </c>
      <c r="AM117" s="411">
        <v>4.7000000000000002E-3</v>
      </c>
      <c r="AN117" s="412">
        <v>1.1999999999999999E-3</v>
      </c>
      <c r="AO117" s="410">
        <v>1</v>
      </c>
      <c r="AP117" s="411">
        <v>4.7000000000000002E-3</v>
      </c>
      <c r="AQ117" s="412">
        <v>1.1999999999999999E-3</v>
      </c>
    </row>
    <row r="118" spans="1:81" s="1" customFormat="1" ht="16.5" customHeight="1" x14ac:dyDescent="0.25">
      <c r="A118" s="1822" t="s">
        <v>77</v>
      </c>
      <c r="B118" s="1823"/>
      <c r="C118" s="1823"/>
      <c r="D118" s="1823"/>
      <c r="E118" s="1823"/>
      <c r="F118" s="1823"/>
      <c r="G118" s="1847"/>
      <c r="H118" s="305">
        <v>5</v>
      </c>
      <c r="I118" s="306">
        <v>4.7000000000000002E-3</v>
      </c>
      <c r="J118" s="307">
        <v>1.1999999999999999E-3</v>
      </c>
      <c r="K118" s="305">
        <v>5</v>
      </c>
      <c r="L118" s="306">
        <v>4.7000000000000002E-3</v>
      </c>
      <c r="M118" s="307">
        <v>1.1999999999999999E-3</v>
      </c>
      <c r="N118" s="305">
        <v>5</v>
      </c>
      <c r="O118" s="306">
        <v>4.7000000000000002E-3</v>
      </c>
      <c r="P118" s="307">
        <v>1.1999999999999999E-3</v>
      </c>
      <c r="Q118" s="305">
        <v>5</v>
      </c>
      <c r="R118" s="306">
        <v>4.7000000000000002E-3</v>
      </c>
      <c r="S118" s="307">
        <v>1.1999999999999999E-3</v>
      </c>
      <c r="T118" s="305">
        <v>5</v>
      </c>
      <c r="U118" s="306">
        <v>4.7000000000000002E-3</v>
      </c>
      <c r="V118" s="307">
        <v>1.1999999999999999E-3</v>
      </c>
      <c r="W118" s="305">
        <v>5</v>
      </c>
      <c r="X118" s="306">
        <v>4.7000000000000002E-3</v>
      </c>
      <c r="Y118" s="307">
        <v>1.1999999999999999E-3</v>
      </c>
      <c r="Z118" s="305">
        <v>5</v>
      </c>
      <c r="AA118" s="306">
        <v>4.7000000000000002E-3</v>
      </c>
      <c r="AB118" s="307">
        <v>1.1999999999999999E-3</v>
      </c>
      <c r="AC118" s="305">
        <v>5</v>
      </c>
      <c r="AD118" s="306">
        <v>4.7000000000000002E-3</v>
      </c>
      <c r="AE118" s="307">
        <v>1.1999999999999999E-3</v>
      </c>
      <c r="AF118" s="305">
        <v>5</v>
      </c>
      <c r="AG118" s="306">
        <v>4.7000000000000002E-3</v>
      </c>
      <c r="AH118" s="307">
        <v>1.1999999999999999E-3</v>
      </c>
      <c r="AI118" s="305">
        <v>5</v>
      </c>
      <c r="AJ118" s="306">
        <v>4.7000000000000002E-3</v>
      </c>
      <c r="AK118" s="307">
        <v>1.1999999999999999E-3</v>
      </c>
      <c r="AL118" s="305">
        <v>5</v>
      </c>
      <c r="AM118" s="306">
        <v>4.7000000000000002E-3</v>
      </c>
      <c r="AN118" s="307">
        <v>1.1999999999999999E-3</v>
      </c>
      <c r="AO118" s="305">
        <v>5</v>
      </c>
      <c r="AP118" s="306">
        <v>4.7000000000000002E-3</v>
      </c>
      <c r="AQ118" s="307">
        <v>1.1999999999999999E-3</v>
      </c>
    </row>
    <row r="119" spans="1:81" s="1" customFormat="1" ht="16.5" customHeight="1" thickBot="1" x14ac:dyDescent="0.3">
      <c r="A119" s="1825" t="s">
        <v>78</v>
      </c>
      <c r="B119" s="1826"/>
      <c r="C119" s="1826"/>
      <c r="D119" s="1826"/>
      <c r="E119" s="1826"/>
      <c r="F119" s="1826"/>
      <c r="G119" s="1853"/>
      <c r="H119" s="326">
        <v>53</v>
      </c>
      <c r="I119" s="327">
        <v>0.05</v>
      </c>
      <c r="J119" s="328">
        <v>1.2E-2</v>
      </c>
      <c r="K119" s="326">
        <v>53</v>
      </c>
      <c r="L119" s="327">
        <v>0.05</v>
      </c>
      <c r="M119" s="328">
        <v>1.2E-2</v>
      </c>
      <c r="N119" s="326">
        <v>53</v>
      </c>
      <c r="O119" s="327">
        <v>0.05</v>
      </c>
      <c r="P119" s="328">
        <v>1.2E-2</v>
      </c>
      <c r="Q119" s="326">
        <v>53</v>
      </c>
      <c r="R119" s="327">
        <v>0.05</v>
      </c>
      <c r="S119" s="328">
        <v>1.2E-2</v>
      </c>
      <c r="T119" s="326">
        <v>53</v>
      </c>
      <c r="U119" s="327">
        <v>0.05</v>
      </c>
      <c r="V119" s="328">
        <v>1.2E-2</v>
      </c>
      <c r="W119" s="326">
        <v>53</v>
      </c>
      <c r="X119" s="327">
        <v>0.05</v>
      </c>
      <c r="Y119" s="328">
        <v>1.2E-2</v>
      </c>
      <c r="Z119" s="326">
        <v>53</v>
      </c>
      <c r="AA119" s="327">
        <v>0.05</v>
      </c>
      <c r="AB119" s="328">
        <v>1.2E-2</v>
      </c>
      <c r="AC119" s="326">
        <v>53</v>
      </c>
      <c r="AD119" s="327">
        <v>0.05</v>
      </c>
      <c r="AE119" s="328">
        <v>1.2E-2</v>
      </c>
      <c r="AF119" s="326">
        <v>53</v>
      </c>
      <c r="AG119" s="327">
        <v>0.05</v>
      </c>
      <c r="AH119" s="328">
        <v>1.2E-2</v>
      </c>
      <c r="AI119" s="326">
        <v>53</v>
      </c>
      <c r="AJ119" s="327">
        <v>0.05</v>
      </c>
      <c r="AK119" s="328">
        <v>1.2E-2</v>
      </c>
      <c r="AL119" s="326">
        <v>53</v>
      </c>
      <c r="AM119" s="327">
        <v>0.05</v>
      </c>
      <c r="AN119" s="328">
        <v>1.2E-2</v>
      </c>
      <c r="AO119" s="326">
        <v>53</v>
      </c>
      <c r="AP119" s="327">
        <v>0.05</v>
      </c>
      <c r="AQ119" s="328">
        <v>1.2E-2</v>
      </c>
    </row>
    <row r="120" spans="1:81" s="1" customFormat="1" ht="16.5" customHeight="1" thickBot="1" x14ac:dyDescent="0.3">
      <c r="A120" s="1828" t="s">
        <v>79</v>
      </c>
      <c r="B120" s="1829"/>
      <c r="C120" s="1829"/>
      <c r="D120" s="1829"/>
      <c r="E120" s="1829"/>
      <c r="F120" s="1829"/>
      <c r="G120" s="1829"/>
      <c r="H120" s="329">
        <v>58</v>
      </c>
      <c r="I120" s="330">
        <v>5.5E-2</v>
      </c>
      <c r="J120" s="331">
        <v>1.32E-2</v>
      </c>
      <c r="K120" s="329">
        <v>58</v>
      </c>
      <c r="L120" s="330">
        <v>5.5E-2</v>
      </c>
      <c r="M120" s="331">
        <v>1.32E-2</v>
      </c>
      <c r="N120" s="329">
        <v>58</v>
      </c>
      <c r="O120" s="330">
        <v>5.5E-2</v>
      </c>
      <c r="P120" s="331">
        <v>1.32E-2</v>
      </c>
      <c r="Q120" s="329">
        <v>58</v>
      </c>
      <c r="R120" s="330">
        <v>5.5E-2</v>
      </c>
      <c r="S120" s="331">
        <v>1.32E-2</v>
      </c>
      <c r="T120" s="329">
        <v>58</v>
      </c>
      <c r="U120" s="330">
        <v>5.5E-2</v>
      </c>
      <c r="V120" s="331">
        <v>1.32E-2</v>
      </c>
      <c r="W120" s="329">
        <v>58</v>
      </c>
      <c r="X120" s="330">
        <v>5.5E-2</v>
      </c>
      <c r="Y120" s="331">
        <v>1.32E-2</v>
      </c>
      <c r="Z120" s="329">
        <v>58</v>
      </c>
      <c r="AA120" s="330">
        <v>5.5E-2</v>
      </c>
      <c r="AB120" s="331">
        <v>1.32E-2</v>
      </c>
      <c r="AC120" s="329">
        <v>58</v>
      </c>
      <c r="AD120" s="330">
        <v>5.5E-2</v>
      </c>
      <c r="AE120" s="331">
        <v>1.32E-2</v>
      </c>
      <c r="AF120" s="329">
        <v>58</v>
      </c>
      <c r="AG120" s="330">
        <v>5.5E-2</v>
      </c>
      <c r="AH120" s="331">
        <v>1.32E-2</v>
      </c>
      <c r="AI120" s="329">
        <v>58</v>
      </c>
      <c r="AJ120" s="330">
        <v>5.5E-2</v>
      </c>
      <c r="AK120" s="331">
        <v>1.32E-2</v>
      </c>
      <c r="AL120" s="329">
        <v>58</v>
      </c>
      <c r="AM120" s="330">
        <v>5.5E-2</v>
      </c>
      <c r="AN120" s="331">
        <v>1.32E-2</v>
      </c>
      <c r="AO120" s="329">
        <v>58</v>
      </c>
      <c r="AP120" s="330">
        <v>5.5E-2</v>
      </c>
      <c r="AQ120" s="331">
        <v>1.32E-2</v>
      </c>
    </row>
    <row r="121" spans="1:81" ht="16.5" x14ac:dyDescent="0.25">
      <c r="A121" s="332"/>
      <c r="B121" s="260"/>
      <c r="C121" s="289"/>
      <c r="D121" s="291"/>
      <c r="E121" s="292"/>
      <c r="F121" s="291"/>
      <c r="G121" s="292"/>
      <c r="H121" s="293"/>
      <c r="I121" s="291"/>
      <c r="J121" s="291"/>
      <c r="K121" s="293"/>
      <c r="L121" s="291"/>
      <c r="M121" s="291"/>
      <c r="N121" s="293"/>
      <c r="O121" s="291"/>
      <c r="P121" s="291"/>
      <c r="Q121" s="293"/>
      <c r="R121" s="291"/>
      <c r="S121" s="291"/>
      <c r="T121" s="293"/>
      <c r="U121" s="291"/>
      <c r="V121" s="291"/>
      <c r="W121" s="293"/>
      <c r="X121" s="291"/>
      <c r="Y121" s="291"/>
      <c r="Z121" s="293"/>
      <c r="AA121" s="291"/>
      <c r="AB121" s="291"/>
      <c r="AC121" s="293"/>
      <c r="AD121" s="291"/>
      <c r="AE121" s="291"/>
      <c r="AF121" s="293"/>
      <c r="AG121" s="291"/>
      <c r="AH121" s="291"/>
      <c r="AI121" s="293"/>
      <c r="AJ121" s="291"/>
      <c r="AK121" s="291"/>
      <c r="AL121" s="293"/>
      <c r="AM121" s="291"/>
      <c r="AN121" s="291"/>
      <c r="AO121" s="293"/>
      <c r="AP121" s="291"/>
      <c r="AQ121" s="291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</row>
    <row r="122" spans="1:81" s="1" customFormat="1" ht="16.5" customHeight="1" thickBot="1" x14ac:dyDescent="0.3">
      <c r="A122" s="333" t="s">
        <v>80</v>
      </c>
      <c r="B122" s="260"/>
      <c r="C122" s="260"/>
      <c r="D122" s="260"/>
      <c r="E122" s="260"/>
      <c r="F122" s="260"/>
      <c r="G122" s="260"/>
      <c r="H122" s="334"/>
      <c r="I122" s="335"/>
      <c r="J122" s="291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</row>
    <row r="123" spans="1:81" s="1" customFormat="1" ht="16.5" customHeight="1" x14ac:dyDescent="0.25">
      <c r="A123" s="1735" t="s">
        <v>23</v>
      </c>
      <c r="B123" s="337" t="s">
        <v>81</v>
      </c>
      <c r="C123" s="338"/>
      <c r="D123" s="338" t="s">
        <v>82</v>
      </c>
      <c r="E123" s="338"/>
      <c r="F123" s="338"/>
      <c r="G123" s="339"/>
      <c r="H123" s="340">
        <v>3.1800000000000002E-2</v>
      </c>
      <c r="I123" s="341" t="s">
        <v>83</v>
      </c>
      <c r="J123" s="342">
        <v>4.0799999999999996E-2</v>
      </c>
      <c r="K123" s="340">
        <v>3.1800000000000002E-2</v>
      </c>
      <c r="L123" s="341" t="s">
        <v>83</v>
      </c>
      <c r="M123" s="342">
        <v>4.0799999999999996E-2</v>
      </c>
      <c r="N123" s="340">
        <v>3.1800000000000002E-2</v>
      </c>
      <c r="O123" s="341" t="s">
        <v>83</v>
      </c>
      <c r="P123" s="342">
        <v>4.0799999999999996E-2</v>
      </c>
      <c r="Q123" s="340">
        <v>3.1800000000000002E-2</v>
      </c>
      <c r="R123" s="341" t="s">
        <v>83</v>
      </c>
      <c r="S123" s="342">
        <v>4.0799999999999996E-2</v>
      </c>
      <c r="T123" s="340">
        <v>3.1800000000000002E-2</v>
      </c>
      <c r="U123" s="341" t="s">
        <v>83</v>
      </c>
      <c r="V123" s="342">
        <v>4.0799999999999996E-2</v>
      </c>
      <c r="W123" s="340">
        <v>3.1800000000000002E-2</v>
      </c>
      <c r="X123" s="341" t="s">
        <v>83</v>
      </c>
      <c r="Y123" s="342">
        <v>4.0799999999999996E-2</v>
      </c>
      <c r="Z123" s="340">
        <v>3.1800000000000002E-2</v>
      </c>
      <c r="AA123" s="341" t="s">
        <v>83</v>
      </c>
      <c r="AB123" s="342">
        <v>4.0799999999999996E-2</v>
      </c>
      <c r="AC123" s="340">
        <v>3.1800000000000002E-2</v>
      </c>
      <c r="AD123" s="341" t="s">
        <v>83</v>
      </c>
      <c r="AE123" s="342">
        <v>4.0799999999999996E-2</v>
      </c>
      <c r="AF123" s="340">
        <v>3.1800000000000002E-2</v>
      </c>
      <c r="AG123" s="341" t="s">
        <v>83</v>
      </c>
      <c r="AH123" s="342">
        <v>4.0799999999999996E-2</v>
      </c>
      <c r="AI123" s="340">
        <v>3.1800000000000002E-2</v>
      </c>
      <c r="AJ123" s="341" t="s">
        <v>83</v>
      </c>
      <c r="AK123" s="342">
        <v>4.0799999999999996E-2</v>
      </c>
      <c r="AL123" s="340">
        <v>3.1800000000000002E-2</v>
      </c>
      <c r="AM123" s="341" t="s">
        <v>83</v>
      </c>
      <c r="AN123" s="342">
        <v>4.0799999999999996E-2</v>
      </c>
      <c r="AO123" s="340">
        <v>3.1800000000000002E-2</v>
      </c>
      <c r="AP123" s="341" t="s">
        <v>83</v>
      </c>
      <c r="AQ123" s="342">
        <v>4.0799999999999996E-2</v>
      </c>
    </row>
    <row r="124" spans="1:81" s="1" customFormat="1" ht="16.5" customHeight="1" thickBot="1" x14ac:dyDescent="0.3">
      <c r="A124" s="1736"/>
      <c r="B124" s="343" t="s">
        <v>84</v>
      </c>
      <c r="C124" s="344"/>
      <c r="D124" s="344" t="s">
        <v>85</v>
      </c>
      <c r="E124" s="344"/>
      <c r="F124" s="344"/>
      <c r="G124" s="345"/>
      <c r="H124" s="346">
        <v>2.5293990406336002E-2</v>
      </c>
      <c r="I124" s="347" t="s">
        <v>83</v>
      </c>
      <c r="J124" s="348">
        <v>4.5632153203320003E-4</v>
      </c>
      <c r="K124" s="346">
        <v>2.5253544512496E-2</v>
      </c>
      <c r="L124" s="347" t="s">
        <v>83</v>
      </c>
      <c r="M124" s="348">
        <v>4.5546694491919998E-4</v>
      </c>
      <c r="N124" s="346">
        <v>2.4356697936816003E-2</v>
      </c>
      <c r="O124" s="347" t="s">
        <v>83</v>
      </c>
      <c r="P124" s="348">
        <v>4.374565013911999E-4</v>
      </c>
      <c r="Q124" s="346">
        <v>2.6236219771775995E-2</v>
      </c>
      <c r="R124" s="347" t="s">
        <v>83</v>
      </c>
      <c r="S124" s="348">
        <v>4.752009972572E-4</v>
      </c>
      <c r="T124" s="346">
        <v>2.5706665068736E-2</v>
      </c>
      <c r="U124" s="347" t="s">
        <v>83</v>
      </c>
      <c r="V124" s="348">
        <v>4.645664970731999E-4</v>
      </c>
      <c r="W124" s="346">
        <v>2.4718784781936003E-2</v>
      </c>
      <c r="X124" s="347" t="s">
        <v>83</v>
      </c>
      <c r="Y124" s="348">
        <v>4.4472791754320007E-4</v>
      </c>
      <c r="Z124" s="346">
        <v>2.5804517481855999E-2</v>
      </c>
      <c r="AA124" s="347" t="s">
        <v>83</v>
      </c>
      <c r="AB124" s="348">
        <v>4.6653156602519997E-4</v>
      </c>
      <c r="AC124" s="346">
        <v>2.6236219771775995E-2</v>
      </c>
      <c r="AD124" s="347" t="s">
        <v>83</v>
      </c>
      <c r="AE124" s="348">
        <v>4.752009972572E-4</v>
      </c>
      <c r="AF124" s="346">
        <v>2.5268516884415997E-2</v>
      </c>
      <c r="AG124" s="347" t="s">
        <v>83</v>
      </c>
      <c r="AH124" s="348">
        <v>4.5576761960119998E-4</v>
      </c>
      <c r="AI124" s="346">
        <v>2.4179069904256004E-2</v>
      </c>
      <c r="AJ124" s="347" t="s">
        <v>83</v>
      </c>
      <c r="AK124" s="348">
        <v>4.3388938106520003E-4</v>
      </c>
      <c r="AL124" s="346">
        <v>2.3175079981056002E-2</v>
      </c>
      <c r="AM124" s="347" t="s">
        <v>83</v>
      </c>
      <c r="AN124" s="348">
        <v>4.137272883452E-4</v>
      </c>
      <c r="AO124" s="346">
        <v>2.2657393711295992E-2</v>
      </c>
      <c r="AP124" s="347" t="s">
        <v>83</v>
      </c>
      <c r="AQ124" s="348">
        <v>4.0333112964919995E-4</v>
      </c>
    </row>
    <row r="125" spans="1:81" s="1" customFormat="1" ht="16.5" customHeight="1" x14ac:dyDescent="0.25">
      <c r="A125" s="1736"/>
      <c r="B125" s="349" t="s">
        <v>86</v>
      </c>
      <c r="C125" s="350">
        <v>31.8</v>
      </c>
      <c r="D125" s="351"/>
      <c r="E125" s="1830" t="s">
        <v>87</v>
      </c>
      <c r="F125" s="1830"/>
      <c r="G125" s="352">
        <v>40.799999999999997</v>
      </c>
      <c r="H125" s="353"/>
      <c r="I125" s="354"/>
      <c r="J125" s="355"/>
      <c r="K125" s="413"/>
      <c r="L125" s="414"/>
      <c r="M125" s="415"/>
      <c r="N125" s="413"/>
      <c r="O125" s="414"/>
      <c r="P125" s="415"/>
      <c r="Q125" s="413"/>
      <c r="R125" s="414"/>
      <c r="S125" s="415"/>
      <c r="T125" s="1811"/>
      <c r="U125" s="1820"/>
      <c r="V125" s="1812"/>
      <c r="W125" s="1811"/>
      <c r="X125" s="1820"/>
      <c r="Y125" s="1812"/>
      <c r="Z125" s="1811"/>
      <c r="AA125" s="1820"/>
      <c r="AB125" s="1812"/>
      <c r="AC125" s="1811"/>
      <c r="AD125" s="1820"/>
      <c r="AE125" s="1812"/>
      <c r="AF125" s="1811"/>
      <c r="AG125" s="1820"/>
      <c r="AH125" s="1812"/>
      <c r="AI125" s="1811"/>
      <c r="AJ125" s="1820"/>
      <c r="AK125" s="1812"/>
      <c r="AL125" s="1811"/>
      <c r="AM125" s="1820"/>
      <c r="AN125" s="1812"/>
      <c r="AO125" s="1811"/>
      <c r="AP125" s="1820"/>
      <c r="AQ125" s="1812"/>
    </row>
    <row r="126" spans="1:81" s="1" customFormat="1" ht="16.5" customHeight="1" thickBot="1" x14ac:dyDescent="0.3">
      <c r="A126" s="1736"/>
      <c r="B126" s="416" t="s">
        <v>156</v>
      </c>
      <c r="C126" s="286">
        <v>134.19999999999999</v>
      </c>
      <c r="D126" s="288"/>
      <c r="E126" s="356"/>
      <c r="F126" s="356" t="s">
        <v>157</v>
      </c>
      <c r="G126" s="284">
        <v>78.150000000000006</v>
      </c>
      <c r="H126" s="1794" t="s">
        <v>88</v>
      </c>
      <c r="I126" s="1795"/>
      <c r="J126" s="357">
        <v>97.01</v>
      </c>
      <c r="K126" s="1794" t="s">
        <v>158</v>
      </c>
      <c r="L126" s="1795"/>
      <c r="M126" s="357">
        <v>10.78</v>
      </c>
      <c r="N126" s="1794" t="s">
        <v>159</v>
      </c>
      <c r="O126" s="1795"/>
      <c r="P126" s="357">
        <v>-0.5</v>
      </c>
      <c r="Q126" s="1794" t="s">
        <v>89</v>
      </c>
      <c r="R126" s="1795"/>
      <c r="S126" s="357">
        <v>7.2</v>
      </c>
      <c r="T126" s="1813"/>
      <c r="U126" s="1821"/>
      <c r="V126" s="1814"/>
      <c r="W126" s="1813"/>
      <c r="X126" s="1821"/>
      <c r="Y126" s="1814"/>
      <c r="Z126" s="1813"/>
      <c r="AA126" s="1821"/>
      <c r="AB126" s="1814"/>
      <c r="AC126" s="1813"/>
      <c r="AD126" s="1821"/>
      <c r="AE126" s="1814"/>
      <c r="AF126" s="1813"/>
      <c r="AG126" s="1821"/>
      <c r="AH126" s="1814"/>
      <c r="AI126" s="1813"/>
      <c r="AJ126" s="1821"/>
      <c r="AK126" s="1814"/>
      <c r="AL126" s="1813"/>
      <c r="AM126" s="1821"/>
      <c r="AN126" s="1814"/>
      <c r="AO126" s="1813"/>
      <c r="AP126" s="1821"/>
      <c r="AQ126" s="1814"/>
    </row>
    <row r="127" spans="1:81" s="1" customFormat="1" ht="16.5" customHeight="1" thickBot="1" x14ac:dyDescent="0.3">
      <c r="A127" s="1737"/>
      <c r="B127" s="1797" t="s">
        <v>90</v>
      </c>
      <c r="C127" s="1798"/>
      <c r="D127" s="1798"/>
      <c r="E127" s="1798"/>
      <c r="F127" s="1798"/>
      <c r="G127" s="1799"/>
      <c r="H127" s="358">
        <v>0.25551200000000002</v>
      </c>
      <c r="I127" s="359" t="s">
        <v>83</v>
      </c>
      <c r="J127" s="360">
        <v>0.32470399999999999</v>
      </c>
      <c r="K127" s="358">
        <v>0.252612</v>
      </c>
      <c r="L127" s="359" t="s">
        <v>83</v>
      </c>
      <c r="M127" s="360">
        <v>0.32650400000000002</v>
      </c>
      <c r="N127" s="358">
        <v>0.24881200000000001</v>
      </c>
      <c r="O127" s="359" t="s">
        <v>83</v>
      </c>
      <c r="P127" s="360">
        <v>0.319104</v>
      </c>
      <c r="Q127" s="358">
        <v>0.266712</v>
      </c>
      <c r="R127" s="359" t="s">
        <v>83</v>
      </c>
      <c r="S127" s="360">
        <v>0.32650400000000002</v>
      </c>
      <c r="T127" s="358">
        <v>0.259712</v>
      </c>
      <c r="U127" s="359" t="s">
        <v>83</v>
      </c>
      <c r="V127" s="360">
        <v>0.326104</v>
      </c>
      <c r="W127" s="358">
        <v>0.24881200000000001</v>
      </c>
      <c r="X127" s="359" t="s">
        <v>83</v>
      </c>
      <c r="Y127" s="360">
        <v>0.32330400000000004</v>
      </c>
      <c r="Z127" s="358">
        <v>0.26111200000000001</v>
      </c>
      <c r="AA127" s="359" t="s">
        <v>83</v>
      </c>
      <c r="AB127" s="360">
        <v>0.326104</v>
      </c>
      <c r="AC127" s="358">
        <v>0.266712</v>
      </c>
      <c r="AD127" s="359" t="s">
        <v>83</v>
      </c>
      <c r="AE127" s="360">
        <v>0.32650400000000002</v>
      </c>
      <c r="AF127" s="358">
        <v>0.25691199999999997</v>
      </c>
      <c r="AG127" s="359" t="s">
        <v>83</v>
      </c>
      <c r="AH127" s="360">
        <v>0.32330400000000004</v>
      </c>
      <c r="AI127" s="358">
        <v>0.24431200000000003</v>
      </c>
      <c r="AJ127" s="359" t="s">
        <v>83</v>
      </c>
      <c r="AK127" s="360">
        <v>0.32050400000000001</v>
      </c>
      <c r="AL127" s="358">
        <v>0.22651199999999999</v>
      </c>
      <c r="AM127" s="359" t="s">
        <v>83</v>
      </c>
      <c r="AN127" s="360">
        <v>0.32190400000000002</v>
      </c>
      <c r="AO127" s="358">
        <v>0.221912</v>
      </c>
      <c r="AP127" s="359" t="s">
        <v>83</v>
      </c>
      <c r="AQ127" s="360">
        <v>0.319104</v>
      </c>
    </row>
    <row r="128" spans="1:81" s="1" customFormat="1" ht="16.5" customHeight="1" x14ac:dyDescent="0.25">
      <c r="A128" s="1735" t="s">
        <v>91</v>
      </c>
      <c r="B128" s="337" t="s">
        <v>81</v>
      </c>
      <c r="C128" s="338"/>
      <c r="D128" s="338" t="s">
        <v>82</v>
      </c>
      <c r="E128" s="338"/>
      <c r="F128" s="338"/>
      <c r="G128" s="338"/>
      <c r="H128" s="340">
        <v>3.2500000000000001E-2</v>
      </c>
      <c r="I128" s="341" t="s">
        <v>83</v>
      </c>
      <c r="J128" s="342">
        <v>4.6399999999999997E-2</v>
      </c>
      <c r="K128" s="340">
        <v>3.2500000000000001E-2</v>
      </c>
      <c r="L128" s="341" t="s">
        <v>83</v>
      </c>
      <c r="M128" s="342">
        <v>4.6399999999999997E-2</v>
      </c>
      <c r="N128" s="340">
        <v>3.2500000000000001E-2</v>
      </c>
      <c r="O128" s="341" t="s">
        <v>83</v>
      </c>
      <c r="P128" s="342">
        <v>4.6399999999999997E-2</v>
      </c>
      <c r="Q128" s="340">
        <v>3.2500000000000001E-2</v>
      </c>
      <c r="R128" s="341" t="s">
        <v>83</v>
      </c>
      <c r="S128" s="342">
        <v>4.6399999999999997E-2</v>
      </c>
      <c r="T128" s="340">
        <v>3.2500000000000001E-2</v>
      </c>
      <c r="U128" s="341" t="s">
        <v>83</v>
      </c>
      <c r="V128" s="342">
        <v>4.6399999999999997E-2</v>
      </c>
      <c r="W128" s="340">
        <v>3.2500000000000001E-2</v>
      </c>
      <c r="X128" s="341" t="s">
        <v>83</v>
      </c>
      <c r="Y128" s="342">
        <v>4.6399999999999997E-2</v>
      </c>
      <c r="Z128" s="340">
        <v>3.2500000000000001E-2</v>
      </c>
      <c r="AA128" s="341" t="s">
        <v>83</v>
      </c>
      <c r="AB128" s="342">
        <v>4.6399999999999997E-2</v>
      </c>
      <c r="AC128" s="340">
        <v>3.2500000000000001E-2</v>
      </c>
      <c r="AD128" s="341" t="s">
        <v>83</v>
      </c>
      <c r="AE128" s="342">
        <v>4.6399999999999997E-2</v>
      </c>
      <c r="AF128" s="340">
        <v>3.2500000000000001E-2</v>
      </c>
      <c r="AG128" s="341" t="s">
        <v>83</v>
      </c>
      <c r="AH128" s="342">
        <v>4.6399999999999997E-2</v>
      </c>
      <c r="AI128" s="340">
        <v>3.2500000000000001E-2</v>
      </c>
      <c r="AJ128" s="341" t="s">
        <v>83</v>
      </c>
      <c r="AK128" s="342">
        <v>4.6399999999999997E-2</v>
      </c>
      <c r="AL128" s="340">
        <v>3.2500000000000001E-2</v>
      </c>
      <c r="AM128" s="341" t="s">
        <v>83</v>
      </c>
      <c r="AN128" s="342">
        <v>4.6399999999999997E-2</v>
      </c>
      <c r="AO128" s="340">
        <v>3.2500000000000001E-2</v>
      </c>
      <c r="AP128" s="341" t="s">
        <v>83</v>
      </c>
      <c r="AQ128" s="342">
        <v>4.6399999999999997E-2</v>
      </c>
    </row>
    <row r="129" spans="1:81" s="1" customFormat="1" ht="16.5" customHeight="1" thickBot="1" x14ac:dyDescent="0.3">
      <c r="A129" s="1736"/>
      <c r="B129" s="343" t="s">
        <v>84</v>
      </c>
      <c r="C129" s="344"/>
      <c r="D129" s="344" t="s">
        <v>85</v>
      </c>
      <c r="E129" s="344"/>
      <c r="F129" s="344"/>
      <c r="G129" s="361"/>
      <c r="H129" s="346">
        <v>2.7085636690316058E-2</v>
      </c>
      <c r="I129" s="347" t="s">
        <v>83</v>
      </c>
      <c r="J129" s="348">
        <v>5.2136976062505994E-4</v>
      </c>
      <c r="K129" s="346">
        <v>2.6623482036476062E-2</v>
      </c>
      <c r="L129" s="347" t="s">
        <v>83</v>
      </c>
      <c r="M129" s="348">
        <v>4.8428818492305997E-4</v>
      </c>
      <c r="N129" s="346">
        <v>2.4746531968076059E-2</v>
      </c>
      <c r="O129" s="347" t="s">
        <v>83</v>
      </c>
      <c r="P129" s="348">
        <v>4.4754730015305992E-4</v>
      </c>
      <c r="Q129" s="346">
        <v>2.2177336541036062E-2</v>
      </c>
      <c r="R129" s="347" t="s">
        <v>83</v>
      </c>
      <c r="S129" s="348">
        <v>3.9725586474106001E-4</v>
      </c>
      <c r="T129" s="346">
        <v>2.3009480696076064E-2</v>
      </c>
      <c r="U129" s="347" t="s">
        <v>83</v>
      </c>
      <c r="V129" s="348">
        <v>4.1354490355306007E-4</v>
      </c>
      <c r="W129" s="346">
        <v>2.3361892220156059E-2</v>
      </c>
      <c r="X129" s="347" t="s">
        <v>83</v>
      </c>
      <c r="Y129" s="348">
        <v>4.2044328162705989E-4</v>
      </c>
      <c r="Z129" s="346">
        <v>2.4441291792396062E-2</v>
      </c>
      <c r="AA129" s="347" t="s">
        <v>83</v>
      </c>
      <c r="AB129" s="348">
        <v>4.4157229084905994E-4</v>
      </c>
      <c r="AC129" s="346">
        <v>2.543974789455606E-2</v>
      </c>
      <c r="AD129" s="347" t="s">
        <v>83</v>
      </c>
      <c r="AE129" s="348">
        <v>4.6111684944705991E-4</v>
      </c>
      <c r="AF129" s="346">
        <v>2.4703379018236056E-2</v>
      </c>
      <c r="AG129" s="347" t="s">
        <v>83</v>
      </c>
      <c r="AH129" s="348">
        <v>4.4670259065106001E-4</v>
      </c>
      <c r="AI129" s="346">
        <v>2.2307550910156064E-2</v>
      </c>
      <c r="AJ129" s="347" t="s">
        <v>83</v>
      </c>
      <c r="AK129" s="348">
        <v>3.9980478237705997E-4</v>
      </c>
      <c r="AL129" s="346">
        <v>1.9809140808716062E-2</v>
      </c>
      <c r="AM129" s="347" t="s">
        <v>83</v>
      </c>
      <c r="AN129" s="348">
        <v>3.5089895414505999E-4</v>
      </c>
      <c r="AO129" s="346">
        <v>1.8848614136556061E-2</v>
      </c>
      <c r="AP129" s="347" t="s">
        <v>83</v>
      </c>
      <c r="AQ129" s="348">
        <v>3.3209685579705999E-4</v>
      </c>
    </row>
    <row r="130" spans="1:81" s="1" customFormat="1" ht="16.5" customHeight="1" x14ac:dyDescent="0.25">
      <c r="A130" s="1736"/>
      <c r="B130" s="349" t="s">
        <v>86</v>
      </c>
      <c r="C130" s="350">
        <v>32.5</v>
      </c>
      <c r="D130" s="351"/>
      <c r="E130" s="1830" t="s">
        <v>87</v>
      </c>
      <c r="F130" s="1830"/>
      <c r="G130" s="352">
        <v>46.4</v>
      </c>
      <c r="H130" s="353"/>
      <c r="I130" s="354"/>
      <c r="J130" s="355"/>
      <c r="K130" s="413"/>
      <c r="L130" s="414"/>
      <c r="M130" s="415"/>
      <c r="N130" s="413"/>
      <c r="O130" s="414"/>
      <c r="P130" s="415"/>
      <c r="Q130" s="413"/>
      <c r="R130" s="414"/>
      <c r="S130" s="415"/>
      <c r="T130" s="1788"/>
      <c r="U130" s="1789"/>
      <c r="V130" s="1790"/>
      <c r="W130" s="1788"/>
      <c r="X130" s="1789"/>
      <c r="Y130" s="1790"/>
      <c r="Z130" s="1788"/>
      <c r="AA130" s="1789"/>
      <c r="AB130" s="1790"/>
      <c r="AC130" s="1788"/>
      <c r="AD130" s="1789"/>
      <c r="AE130" s="1790"/>
      <c r="AF130" s="1788"/>
      <c r="AG130" s="1789"/>
      <c r="AH130" s="1790"/>
      <c r="AI130" s="1788"/>
      <c r="AJ130" s="1789"/>
      <c r="AK130" s="1790"/>
      <c r="AL130" s="1788"/>
      <c r="AM130" s="1789"/>
      <c r="AN130" s="1790"/>
      <c r="AO130" s="1788"/>
      <c r="AP130" s="1789"/>
      <c r="AQ130" s="1790"/>
    </row>
    <row r="131" spans="1:81" s="1" customFormat="1" ht="16.5" customHeight="1" thickBot="1" x14ac:dyDescent="0.3">
      <c r="A131" s="1736"/>
      <c r="B131" s="416" t="s">
        <v>156</v>
      </c>
      <c r="C131" s="286">
        <v>136.4</v>
      </c>
      <c r="D131" s="288"/>
      <c r="E131" s="356"/>
      <c r="F131" s="356" t="s">
        <v>157</v>
      </c>
      <c r="G131" s="284">
        <v>70.67</v>
      </c>
      <c r="H131" s="1794" t="s">
        <v>88</v>
      </c>
      <c r="I131" s="1795"/>
      <c r="J131" s="357">
        <v>110.8</v>
      </c>
      <c r="K131" s="1794" t="s">
        <v>158</v>
      </c>
      <c r="L131" s="1795"/>
      <c r="M131" s="357">
        <v>10.68</v>
      </c>
      <c r="N131" s="1794" t="s">
        <v>159</v>
      </c>
      <c r="O131" s="1795"/>
      <c r="P131" s="357">
        <v>-0.4</v>
      </c>
      <c r="Q131" s="1794" t="s">
        <v>89</v>
      </c>
      <c r="R131" s="1795"/>
      <c r="S131" s="357">
        <v>7</v>
      </c>
      <c r="T131" s="1791"/>
      <c r="U131" s="1792"/>
      <c r="V131" s="1793"/>
      <c r="W131" s="1791"/>
      <c r="X131" s="1792"/>
      <c r="Y131" s="1793"/>
      <c r="Z131" s="1791"/>
      <c r="AA131" s="1792"/>
      <c r="AB131" s="1793"/>
      <c r="AC131" s="1791"/>
      <c r="AD131" s="1792"/>
      <c r="AE131" s="1793"/>
      <c r="AF131" s="1791"/>
      <c r="AG131" s="1792"/>
      <c r="AH131" s="1793"/>
      <c r="AI131" s="1791"/>
      <c r="AJ131" s="1792"/>
      <c r="AK131" s="1793"/>
      <c r="AL131" s="1791"/>
      <c r="AM131" s="1792"/>
      <c r="AN131" s="1793"/>
      <c r="AO131" s="1791"/>
      <c r="AP131" s="1792"/>
      <c r="AQ131" s="1793"/>
    </row>
    <row r="132" spans="1:81" s="9" customFormat="1" ht="16.5" customHeight="1" thickBot="1" x14ac:dyDescent="0.3">
      <c r="A132" s="1737"/>
      <c r="B132" s="1797" t="s">
        <v>90</v>
      </c>
      <c r="C132" s="1798"/>
      <c r="D132" s="1798"/>
      <c r="E132" s="1798"/>
      <c r="F132" s="1798"/>
      <c r="G132" s="1799"/>
      <c r="H132" s="363">
        <v>0.32516299999999998</v>
      </c>
      <c r="I132" s="364" t="s">
        <v>83</v>
      </c>
      <c r="J132" s="365">
        <v>0.28123300000000001</v>
      </c>
      <c r="K132" s="363">
        <v>0.31876299999999996</v>
      </c>
      <c r="L132" s="364" t="s">
        <v>83</v>
      </c>
      <c r="M132" s="365">
        <v>0.28253299999999998</v>
      </c>
      <c r="N132" s="363">
        <v>0.30826299999999995</v>
      </c>
      <c r="O132" s="364" t="s">
        <v>83</v>
      </c>
      <c r="P132" s="365">
        <v>0.26953300000000002</v>
      </c>
      <c r="Q132" s="363">
        <v>0.28306300000000001</v>
      </c>
      <c r="R132" s="364" t="s">
        <v>83</v>
      </c>
      <c r="S132" s="365">
        <v>0.262133</v>
      </c>
      <c r="T132" s="363">
        <v>0.29346300000000003</v>
      </c>
      <c r="U132" s="364" t="s">
        <v>83</v>
      </c>
      <c r="V132" s="365">
        <v>0.26233299999999998</v>
      </c>
      <c r="W132" s="363">
        <v>0.29516299999999995</v>
      </c>
      <c r="X132" s="364" t="s">
        <v>83</v>
      </c>
      <c r="Y132" s="365">
        <v>0.26533299999999999</v>
      </c>
      <c r="Z132" s="363">
        <v>0.308363</v>
      </c>
      <c r="AA132" s="364" t="s">
        <v>83</v>
      </c>
      <c r="AB132" s="365">
        <v>0.265233</v>
      </c>
      <c r="AC132" s="363">
        <v>0.31876299999999996</v>
      </c>
      <c r="AD132" s="364" t="s">
        <v>83</v>
      </c>
      <c r="AE132" s="365">
        <v>0.266733</v>
      </c>
      <c r="AF132" s="363">
        <v>0.31146299999999999</v>
      </c>
      <c r="AG132" s="364" t="s">
        <v>83</v>
      </c>
      <c r="AH132" s="365">
        <v>0.265233</v>
      </c>
      <c r="AI132" s="363">
        <v>0.28326299999999999</v>
      </c>
      <c r="AJ132" s="364" t="s">
        <v>83</v>
      </c>
      <c r="AK132" s="365">
        <v>0.263733</v>
      </c>
      <c r="AL132" s="363">
        <v>0.24616300000000002</v>
      </c>
      <c r="AM132" s="364" t="s">
        <v>83</v>
      </c>
      <c r="AN132" s="365">
        <v>0.266233</v>
      </c>
      <c r="AO132" s="363">
        <v>0.234263</v>
      </c>
      <c r="AP132" s="364" t="s">
        <v>83</v>
      </c>
      <c r="AQ132" s="365">
        <v>0.263733</v>
      </c>
      <c r="CC132" s="10"/>
    </row>
    <row r="133" spans="1:81" s="1" customFormat="1" ht="16.5" customHeight="1" x14ac:dyDescent="0.25">
      <c r="A133" s="1800" t="s">
        <v>92</v>
      </c>
      <c r="B133" s="1801"/>
      <c r="C133" s="1801"/>
      <c r="D133" s="1801"/>
      <c r="E133" s="1801"/>
      <c r="F133" s="1801"/>
      <c r="G133" s="1802"/>
      <c r="H133" s="367"/>
      <c r="I133" s="368"/>
      <c r="J133" s="355"/>
      <c r="K133" s="367"/>
      <c r="L133" s="368"/>
      <c r="M133" s="355"/>
      <c r="N133" s="367"/>
      <c r="O133" s="368"/>
      <c r="P133" s="355"/>
      <c r="Q133" s="367"/>
      <c r="R133" s="368"/>
      <c r="S133" s="355"/>
      <c r="T133" s="367"/>
      <c r="U133" s="368"/>
      <c r="V133" s="355"/>
      <c r="W133" s="367"/>
      <c r="X133" s="368"/>
      <c r="Y133" s="355"/>
      <c r="Z133" s="367"/>
      <c r="AA133" s="368"/>
      <c r="AB133" s="355"/>
      <c r="AC133" s="367"/>
      <c r="AD133" s="368"/>
      <c r="AE133" s="355"/>
      <c r="AF133" s="367"/>
      <c r="AG133" s="368"/>
      <c r="AH133" s="355"/>
      <c r="AI133" s="367"/>
      <c r="AJ133" s="368"/>
      <c r="AK133" s="355"/>
      <c r="AL133" s="367"/>
      <c r="AM133" s="368"/>
      <c r="AN133" s="355"/>
      <c r="AO133" s="367"/>
      <c r="AP133" s="368"/>
      <c r="AQ133" s="355"/>
    </row>
    <row r="134" spans="1:81" s="1" customFormat="1" ht="16.5" customHeight="1" thickBot="1" x14ac:dyDescent="0.3">
      <c r="A134" s="369" t="s">
        <v>93</v>
      </c>
      <c r="B134" s="370"/>
      <c r="C134" s="371"/>
      <c r="D134" s="370"/>
      <c r="E134" s="288"/>
      <c r="F134" s="370" t="s">
        <v>94</v>
      </c>
      <c r="G134" s="287"/>
      <c r="H134" s="372">
        <v>0.58067500000000005</v>
      </c>
      <c r="I134" s="373" t="s">
        <v>83</v>
      </c>
      <c r="J134" s="374">
        <v>0.60593699999999995</v>
      </c>
      <c r="K134" s="372">
        <v>0.57137499999999997</v>
      </c>
      <c r="L134" s="373" t="s">
        <v>83</v>
      </c>
      <c r="M134" s="374">
        <v>0.60903700000000005</v>
      </c>
      <c r="N134" s="372">
        <v>0.55707499999999999</v>
      </c>
      <c r="O134" s="373" t="s">
        <v>83</v>
      </c>
      <c r="P134" s="374">
        <v>0.58863700000000008</v>
      </c>
      <c r="Q134" s="372">
        <v>0.54977500000000001</v>
      </c>
      <c r="R134" s="373" t="s">
        <v>83</v>
      </c>
      <c r="S134" s="374">
        <v>0.58863700000000008</v>
      </c>
      <c r="T134" s="372">
        <v>0.55317499999999997</v>
      </c>
      <c r="U134" s="373" t="s">
        <v>83</v>
      </c>
      <c r="V134" s="374">
        <v>0.58843699999999999</v>
      </c>
      <c r="W134" s="372">
        <v>0.54397499999999999</v>
      </c>
      <c r="X134" s="373" t="s">
        <v>83</v>
      </c>
      <c r="Y134" s="374">
        <v>0.58863700000000008</v>
      </c>
      <c r="Z134" s="372">
        <v>0.56947499999999995</v>
      </c>
      <c r="AA134" s="373" t="s">
        <v>83</v>
      </c>
      <c r="AB134" s="374">
        <v>0.591337</v>
      </c>
      <c r="AC134" s="372">
        <v>0.58547499999999997</v>
      </c>
      <c r="AD134" s="373" t="s">
        <v>83</v>
      </c>
      <c r="AE134" s="374">
        <v>0.59323700000000001</v>
      </c>
      <c r="AF134" s="372">
        <v>0.56837499999999996</v>
      </c>
      <c r="AG134" s="373" t="s">
        <v>83</v>
      </c>
      <c r="AH134" s="374">
        <v>0.58853700000000009</v>
      </c>
      <c r="AI134" s="372">
        <v>0.52757500000000002</v>
      </c>
      <c r="AJ134" s="373" t="s">
        <v>83</v>
      </c>
      <c r="AK134" s="374">
        <v>0.58423700000000001</v>
      </c>
      <c r="AL134" s="372">
        <v>0.47267500000000001</v>
      </c>
      <c r="AM134" s="373" t="s">
        <v>83</v>
      </c>
      <c r="AN134" s="374">
        <v>0.58813700000000002</v>
      </c>
      <c r="AO134" s="372">
        <v>0.456175</v>
      </c>
      <c r="AP134" s="373" t="s">
        <v>83</v>
      </c>
      <c r="AQ134" s="374">
        <v>0.58283700000000005</v>
      </c>
    </row>
    <row r="135" spans="1:81" ht="16.5" hidden="1" x14ac:dyDescent="0.25">
      <c r="A135" s="11" t="s">
        <v>95</v>
      </c>
      <c r="B135" s="9"/>
      <c r="C135" s="9"/>
      <c r="D135" s="9"/>
      <c r="E135" s="9"/>
      <c r="F135" s="9"/>
      <c r="G135" s="9"/>
      <c r="H135" s="9"/>
      <c r="I135" s="12">
        <f>J134/H134</f>
        <v>1.0435045421276961</v>
      </c>
      <c r="J135" s="9"/>
      <c r="K135" s="9"/>
      <c r="L135" s="12">
        <f>M134/K134</f>
        <v>1.0659146795012033</v>
      </c>
      <c r="M135" s="9"/>
      <c r="N135" s="9"/>
      <c r="O135" s="12">
        <f>P134/N134</f>
        <v>1.0566566440784455</v>
      </c>
      <c r="P135" s="9"/>
      <c r="Q135" s="9"/>
      <c r="R135" s="12">
        <f>S134/Q134</f>
        <v>1.0706870992678825</v>
      </c>
      <c r="S135" s="9"/>
      <c r="T135" s="9"/>
      <c r="U135" s="12">
        <f>V134/T134</f>
        <v>1.0637447462376282</v>
      </c>
      <c r="V135" s="9"/>
      <c r="W135" s="9"/>
      <c r="X135" s="12">
        <f>Y134/W134</f>
        <v>1.0821030378234295</v>
      </c>
      <c r="Y135" s="9"/>
      <c r="Z135" s="9"/>
      <c r="AA135" s="12">
        <f>AB134/Z134</f>
        <v>1.0383897449405155</v>
      </c>
      <c r="AB135" s="9"/>
      <c r="AC135" s="9"/>
      <c r="AD135" s="12">
        <f>AE134/AC134</f>
        <v>1.0132576113412188</v>
      </c>
      <c r="AE135" s="9"/>
      <c r="AF135" s="9"/>
      <c r="AG135" s="12">
        <f>AH134/AF134</f>
        <v>1.035473059159886</v>
      </c>
      <c r="AH135" s="9"/>
      <c r="AI135" s="9"/>
      <c r="AJ135" s="12">
        <f>AK134/AI134</f>
        <v>1.1074008434819693</v>
      </c>
      <c r="AK135" s="9"/>
      <c r="AL135" s="9"/>
      <c r="AM135" s="12">
        <f>AN134/AL134</f>
        <v>1.2442735494790289</v>
      </c>
      <c r="AN135" s="9"/>
      <c r="AO135" s="9"/>
      <c r="AP135" s="12">
        <f>AQ134/AO134</f>
        <v>1.2776609853674579</v>
      </c>
      <c r="AQ135" s="9"/>
    </row>
    <row r="136" spans="1:81" ht="16.5" hidden="1" x14ac:dyDescent="0.25">
      <c r="A136" s="11" t="s">
        <v>96</v>
      </c>
      <c r="B136" s="11"/>
      <c r="C136" s="11"/>
      <c r="D136" s="11"/>
      <c r="E136" s="11"/>
      <c r="F136" s="11"/>
      <c r="G136" s="13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8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</sheetData>
  <mergeCells count="475">
    <mergeCell ref="A128:A132"/>
    <mergeCell ref="E130:F130"/>
    <mergeCell ref="T130:V131"/>
    <mergeCell ref="W130:Y131"/>
    <mergeCell ref="Z130:AB131"/>
    <mergeCell ref="AC130:AE131"/>
    <mergeCell ref="B132:G132"/>
    <mergeCell ref="N98:P99"/>
    <mergeCell ref="Q98:S99"/>
    <mergeCell ref="T98:V99"/>
    <mergeCell ref="W98:Y99"/>
    <mergeCell ref="A110:C110"/>
    <mergeCell ref="D110:E110"/>
    <mergeCell ref="F110:G110"/>
    <mergeCell ref="A111:C111"/>
    <mergeCell ref="A118:G118"/>
    <mergeCell ref="A119:G119"/>
    <mergeCell ref="A120:G120"/>
    <mergeCell ref="A99:C99"/>
    <mergeCell ref="A106:G106"/>
    <mergeCell ref="A107:G107"/>
    <mergeCell ref="A108:G108"/>
    <mergeCell ref="AF90:AH90"/>
    <mergeCell ref="AF98:AH99"/>
    <mergeCell ref="AI98:AK99"/>
    <mergeCell ref="AL98:AN99"/>
    <mergeCell ref="AO98:AQ99"/>
    <mergeCell ref="H98:J99"/>
    <mergeCell ref="K98:M99"/>
    <mergeCell ref="AF110:AH111"/>
    <mergeCell ref="AI110:AK111"/>
    <mergeCell ref="AL110:AN111"/>
    <mergeCell ref="AO110:AQ111"/>
    <mergeCell ref="H110:J111"/>
    <mergeCell ref="K110:M111"/>
    <mergeCell ref="N110:P111"/>
    <mergeCell ref="Q110:S111"/>
    <mergeCell ref="T110:V111"/>
    <mergeCell ref="W110:Y111"/>
    <mergeCell ref="Z110:AB111"/>
    <mergeCell ref="AC110:AE111"/>
    <mergeCell ref="Z98:AB99"/>
    <mergeCell ref="AC98:AE99"/>
    <mergeCell ref="AO89:AQ89"/>
    <mergeCell ref="D90:G90"/>
    <mergeCell ref="H90:J90"/>
    <mergeCell ref="K90:M90"/>
    <mergeCell ref="N90:P90"/>
    <mergeCell ref="Q90:S90"/>
    <mergeCell ref="T90:V90"/>
    <mergeCell ref="H89:J89"/>
    <mergeCell ref="K89:M89"/>
    <mergeCell ref="N89:P89"/>
    <mergeCell ref="Q89:S89"/>
    <mergeCell ref="T89:V89"/>
    <mergeCell ref="W89:Y89"/>
    <mergeCell ref="Z89:AB89"/>
    <mergeCell ref="AC89:AE89"/>
    <mergeCell ref="AO90:AQ90"/>
    <mergeCell ref="AI90:AK90"/>
    <mergeCell ref="AL90:AN90"/>
    <mergeCell ref="AF89:AH89"/>
    <mergeCell ref="AI89:AK89"/>
    <mergeCell ref="AL89:AN89"/>
    <mergeCell ref="W90:Y90"/>
    <mergeCell ref="Z90:AB90"/>
    <mergeCell ref="AC90:AE90"/>
    <mergeCell ref="AI87:AK87"/>
    <mergeCell ref="AL87:AN87"/>
    <mergeCell ref="AO87:AQ87"/>
    <mergeCell ref="AL86:AN86"/>
    <mergeCell ref="AO86:AQ86"/>
    <mergeCell ref="D87:E89"/>
    <mergeCell ref="F87:G87"/>
    <mergeCell ref="H87:J87"/>
    <mergeCell ref="K87:M87"/>
    <mergeCell ref="N87:P87"/>
    <mergeCell ref="Q87:S87"/>
    <mergeCell ref="T87:V87"/>
    <mergeCell ref="W87:Y87"/>
    <mergeCell ref="T86:V86"/>
    <mergeCell ref="W86:Y86"/>
    <mergeCell ref="Z86:AB86"/>
    <mergeCell ref="AC86:AE86"/>
    <mergeCell ref="AF86:AH86"/>
    <mergeCell ref="AI86:AK86"/>
    <mergeCell ref="AO88:AQ88"/>
    <mergeCell ref="F89:G89"/>
    <mergeCell ref="AF88:AH88"/>
    <mergeCell ref="AI88:AK88"/>
    <mergeCell ref="AL88:AN88"/>
    <mergeCell ref="H86:J86"/>
    <mergeCell ref="K86:M86"/>
    <mergeCell ref="N86:P86"/>
    <mergeCell ref="Q86:S86"/>
    <mergeCell ref="AC82:AE82"/>
    <mergeCell ref="AF82:AH82"/>
    <mergeCell ref="AI82:AK82"/>
    <mergeCell ref="AC79:AE79"/>
    <mergeCell ref="AF79:AH79"/>
    <mergeCell ref="AI79:AK79"/>
    <mergeCell ref="H79:J79"/>
    <mergeCell ref="K79:M79"/>
    <mergeCell ref="N79:P79"/>
    <mergeCell ref="Q79:S79"/>
    <mergeCell ref="AC80:AE80"/>
    <mergeCell ref="AF80:AH80"/>
    <mergeCell ref="AI80:AK80"/>
    <mergeCell ref="H81:J81"/>
    <mergeCell ref="K81:M81"/>
    <mergeCell ref="N81:P81"/>
    <mergeCell ref="Q81:S81"/>
    <mergeCell ref="AL82:AN82"/>
    <mergeCell ref="AO82:AQ82"/>
    <mergeCell ref="AL81:AN81"/>
    <mergeCell ref="AO81:AQ81"/>
    <mergeCell ref="D82:G82"/>
    <mergeCell ref="H82:J82"/>
    <mergeCell ref="K82:M82"/>
    <mergeCell ref="N82:P82"/>
    <mergeCell ref="Q82:S82"/>
    <mergeCell ref="T82:V82"/>
    <mergeCell ref="W82:Y82"/>
    <mergeCell ref="Z82:AB82"/>
    <mergeCell ref="T81:V81"/>
    <mergeCell ref="W81:Y81"/>
    <mergeCell ref="Z81:AB81"/>
    <mergeCell ref="AC81:AE81"/>
    <mergeCell ref="AF81:AH81"/>
    <mergeCell ref="AI81:AK81"/>
    <mergeCell ref="D79:E81"/>
    <mergeCell ref="F79:G79"/>
    <mergeCell ref="AO78:AQ78"/>
    <mergeCell ref="H78:J78"/>
    <mergeCell ref="K78:M78"/>
    <mergeCell ref="N78:P78"/>
    <mergeCell ref="Q78:S78"/>
    <mergeCell ref="T78:V78"/>
    <mergeCell ref="W78:Y78"/>
    <mergeCell ref="AL80:AN80"/>
    <mergeCell ref="AO80:AQ80"/>
    <mergeCell ref="Z72:AB72"/>
    <mergeCell ref="AC72:AE72"/>
    <mergeCell ref="AF72:AH72"/>
    <mergeCell ref="AI72:AK72"/>
    <mergeCell ref="AL72:AN72"/>
    <mergeCell ref="Z78:AB78"/>
    <mergeCell ref="AC78:AE78"/>
    <mergeCell ref="AF78:AH78"/>
    <mergeCell ref="AI78:AK78"/>
    <mergeCell ref="AL78:AN78"/>
    <mergeCell ref="A73:B74"/>
    <mergeCell ref="C73:C74"/>
    <mergeCell ref="A75:B82"/>
    <mergeCell ref="C75:C82"/>
    <mergeCell ref="D75:E77"/>
    <mergeCell ref="F75:G75"/>
    <mergeCell ref="F76:G76"/>
    <mergeCell ref="F77:G77"/>
    <mergeCell ref="D78:G78"/>
    <mergeCell ref="F81:G81"/>
    <mergeCell ref="T32:V33"/>
    <mergeCell ref="W32:Y33"/>
    <mergeCell ref="AF32:AH33"/>
    <mergeCell ref="AI32:AK33"/>
    <mergeCell ref="AL32:AN33"/>
    <mergeCell ref="AO32:AQ33"/>
    <mergeCell ref="H32:J33"/>
    <mergeCell ref="K32:M33"/>
    <mergeCell ref="N32:P33"/>
    <mergeCell ref="Q32:S33"/>
    <mergeCell ref="Z32:AB33"/>
    <mergeCell ref="AC32:AE33"/>
    <mergeCell ref="AF44:AH45"/>
    <mergeCell ref="AI44:AK45"/>
    <mergeCell ref="AL44:AN45"/>
    <mergeCell ref="AO44:AQ45"/>
    <mergeCell ref="H44:J45"/>
    <mergeCell ref="K44:M45"/>
    <mergeCell ref="N44:P45"/>
    <mergeCell ref="Q44:S45"/>
    <mergeCell ref="T44:V45"/>
    <mergeCell ref="W44:Y45"/>
    <mergeCell ref="Z44:AB45"/>
    <mergeCell ref="AC44:AE45"/>
    <mergeCell ref="F26:G26"/>
    <mergeCell ref="F27:G27"/>
    <mergeCell ref="W24:Y24"/>
    <mergeCell ref="Z24:AB24"/>
    <mergeCell ref="AC24:AE24"/>
    <mergeCell ref="AF24:AH24"/>
    <mergeCell ref="A17:B24"/>
    <mergeCell ref="C17:C24"/>
    <mergeCell ref="D17:E19"/>
    <mergeCell ref="F17:G17"/>
    <mergeCell ref="F18:G18"/>
    <mergeCell ref="F19:G19"/>
    <mergeCell ref="D20:G20"/>
    <mergeCell ref="AF22:AH22"/>
    <mergeCell ref="AC21:AE21"/>
    <mergeCell ref="AF21:AH21"/>
    <mergeCell ref="AI22:AK22"/>
    <mergeCell ref="AO23:AQ23"/>
    <mergeCell ref="D24:G24"/>
    <mergeCell ref="H24:J24"/>
    <mergeCell ref="K24:M24"/>
    <mergeCell ref="N24:P24"/>
    <mergeCell ref="Q24:S24"/>
    <mergeCell ref="T24:V24"/>
    <mergeCell ref="AO24:AQ24"/>
    <mergeCell ref="AI24:AK24"/>
    <mergeCell ref="AL24:AN24"/>
    <mergeCell ref="AF23:AH23"/>
    <mergeCell ref="AI23:AK23"/>
    <mergeCell ref="AL23:AN23"/>
    <mergeCell ref="AC23:AE23"/>
    <mergeCell ref="AL22:AN22"/>
    <mergeCell ref="AC22:AE22"/>
    <mergeCell ref="AC16:AE16"/>
    <mergeCell ref="AL21:AN21"/>
    <mergeCell ref="AO21:AQ21"/>
    <mergeCell ref="AL20:AN20"/>
    <mergeCell ref="AO20:AQ20"/>
    <mergeCell ref="D21:E23"/>
    <mergeCell ref="F21:G21"/>
    <mergeCell ref="H21:J21"/>
    <mergeCell ref="K21:M21"/>
    <mergeCell ref="N21:P21"/>
    <mergeCell ref="Q21:S21"/>
    <mergeCell ref="T21:V21"/>
    <mergeCell ref="W21:Y21"/>
    <mergeCell ref="T20:V20"/>
    <mergeCell ref="W20:Y20"/>
    <mergeCell ref="Z20:AB20"/>
    <mergeCell ref="AC20:AE20"/>
    <mergeCell ref="AF20:AH20"/>
    <mergeCell ref="AI20:AK20"/>
    <mergeCell ref="AO22:AQ22"/>
    <mergeCell ref="F23:G23"/>
    <mergeCell ref="H23:J23"/>
    <mergeCell ref="K23:M23"/>
    <mergeCell ref="N23:P23"/>
    <mergeCell ref="F15:G15"/>
    <mergeCell ref="H15:J15"/>
    <mergeCell ref="K15:M15"/>
    <mergeCell ref="N15:P15"/>
    <mergeCell ref="Q15:S15"/>
    <mergeCell ref="H20:J20"/>
    <mergeCell ref="K20:M20"/>
    <mergeCell ref="N20:P20"/>
    <mergeCell ref="Q20:S20"/>
    <mergeCell ref="A7:B8"/>
    <mergeCell ref="C7:C8"/>
    <mergeCell ref="D7:G8"/>
    <mergeCell ref="N12:P12"/>
    <mergeCell ref="Q12:S12"/>
    <mergeCell ref="T12:V12"/>
    <mergeCell ref="W12:Y12"/>
    <mergeCell ref="AL16:AN16"/>
    <mergeCell ref="AO16:AQ16"/>
    <mergeCell ref="AL13:AN13"/>
    <mergeCell ref="AO13:AQ13"/>
    <mergeCell ref="F14:G14"/>
    <mergeCell ref="H14:J14"/>
    <mergeCell ref="K14:M14"/>
    <mergeCell ref="N14:P14"/>
    <mergeCell ref="Q14:S14"/>
    <mergeCell ref="T14:V14"/>
    <mergeCell ref="W14:Y14"/>
    <mergeCell ref="Z14:AB14"/>
    <mergeCell ref="T13:V13"/>
    <mergeCell ref="W13:Y13"/>
    <mergeCell ref="Z13:AB13"/>
    <mergeCell ref="AC13:AE13"/>
    <mergeCell ref="AF13:AH13"/>
    <mergeCell ref="A133:G133"/>
    <mergeCell ref="AF130:AH131"/>
    <mergeCell ref="AI130:AK131"/>
    <mergeCell ref="AL130:AN131"/>
    <mergeCell ref="AO130:AQ131"/>
    <mergeCell ref="H131:I131"/>
    <mergeCell ref="K131:L131"/>
    <mergeCell ref="N131:O131"/>
    <mergeCell ref="AL125:AN126"/>
    <mergeCell ref="AO125:AQ126"/>
    <mergeCell ref="H126:I126"/>
    <mergeCell ref="K126:L126"/>
    <mergeCell ref="N126:O126"/>
    <mergeCell ref="Q126:R126"/>
    <mergeCell ref="T125:V126"/>
    <mergeCell ref="W125:Y126"/>
    <mergeCell ref="Z125:AB126"/>
    <mergeCell ref="AC125:AE126"/>
    <mergeCell ref="AF125:AH126"/>
    <mergeCell ref="AI125:AK126"/>
    <mergeCell ref="A123:A127"/>
    <mergeCell ref="E125:F125"/>
    <mergeCell ref="B127:G127"/>
    <mergeCell ref="Q131:R131"/>
    <mergeCell ref="E94:F94"/>
    <mergeCell ref="E95:F95"/>
    <mergeCell ref="E96:F96"/>
    <mergeCell ref="A98:C98"/>
    <mergeCell ref="D98:E98"/>
    <mergeCell ref="F98:G98"/>
    <mergeCell ref="A83:B90"/>
    <mergeCell ref="C83:C90"/>
    <mergeCell ref="D83:E85"/>
    <mergeCell ref="F83:G83"/>
    <mergeCell ref="F84:G84"/>
    <mergeCell ref="F85:G85"/>
    <mergeCell ref="D86:G86"/>
    <mergeCell ref="A91:C93"/>
    <mergeCell ref="D91:E93"/>
    <mergeCell ref="F91:G91"/>
    <mergeCell ref="F92:G92"/>
    <mergeCell ref="F93:G93"/>
    <mergeCell ref="Z87:AB87"/>
    <mergeCell ref="AC87:AE87"/>
    <mergeCell ref="AF87:AH87"/>
    <mergeCell ref="F88:G88"/>
    <mergeCell ref="H88:J88"/>
    <mergeCell ref="K88:M88"/>
    <mergeCell ref="N88:P88"/>
    <mergeCell ref="Q88:S88"/>
    <mergeCell ref="T88:V88"/>
    <mergeCell ref="W88:Y88"/>
    <mergeCell ref="Z88:AB88"/>
    <mergeCell ref="AC88:AE88"/>
    <mergeCell ref="E64:F64"/>
    <mergeCell ref="T64:V65"/>
    <mergeCell ref="W64:Y65"/>
    <mergeCell ref="Z64:AB65"/>
    <mergeCell ref="AL79:AN79"/>
    <mergeCell ref="AO79:AQ79"/>
    <mergeCell ref="F80:G80"/>
    <mergeCell ref="H80:J80"/>
    <mergeCell ref="K80:M80"/>
    <mergeCell ref="N80:P80"/>
    <mergeCell ref="Q80:S80"/>
    <mergeCell ref="T80:V80"/>
    <mergeCell ref="W80:Y80"/>
    <mergeCell ref="Z80:AB80"/>
    <mergeCell ref="T79:V79"/>
    <mergeCell ref="W79:Y79"/>
    <mergeCell ref="Z79:AB79"/>
    <mergeCell ref="N72:P72"/>
    <mergeCell ref="T72:V72"/>
    <mergeCell ref="AF64:AH65"/>
    <mergeCell ref="AI64:AK65"/>
    <mergeCell ref="AL64:AN65"/>
    <mergeCell ref="AO72:AQ72"/>
    <mergeCell ref="W72:Y72"/>
    <mergeCell ref="AC64:AE65"/>
    <mergeCell ref="B66:G66"/>
    <mergeCell ref="A67:G67"/>
    <mergeCell ref="A72:G72"/>
    <mergeCell ref="H72:J72"/>
    <mergeCell ref="K72:M72"/>
    <mergeCell ref="AO64:AQ65"/>
    <mergeCell ref="AL59:AN60"/>
    <mergeCell ref="AO59:AQ60"/>
    <mergeCell ref="H60:I60"/>
    <mergeCell ref="K60:L60"/>
    <mergeCell ref="N60:O60"/>
    <mergeCell ref="Q60:R60"/>
    <mergeCell ref="T59:V60"/>
    <mergeCell ref="W59:Y60"/>
    <mergeCell ref="Z59:AB60"/>
    <mergeCell ref="AC59:AE60"/>
    <mergeCell ref="AF59:AH60"/>
    <mergeCell ref="AI59:AK60"/>
    <mergeCell ref="H65:I65"/>
    <mergeCell ref="K65:L65"/>
    <mergeCell ref="N65:O65"/>
    <mergeCell ref="Q65:R65"/>
    <mergeCell ref="A62:A66"/>
    <mergeCell ref="A44:C44"/>
    <mergeCell ref="D44:E44"/>
    <mergeCell ref="F44:G44"/>
    <mergeCell ref="A45:C45"/>
    <mergeCell ref="A52:G52"/>
    <mergeCell ref="A53:G53"/>
    <mergeCell ref="A54:G54"/>
    <mergeCell ref="A57:A61"/>
    <mergeCell ref="E59:F59"/>
    <mergeCell ref="B61:G61"/>
    <mergeCell ref="A41:G41"/>
    <mergeCell ref="A42:G42"/>
    <mergeCell ref="E30:F30"/>
    <mergeCell ref="A32:C32"/>
    <mergeCell ref="D32:E32"/>
    <mergeCell ref="F32:G32"/>
    <mergeCell ref="Z21:AB21"/>
    <mergeCell ref="F22:G22"/>
    <mergeCell ref="H22:J22"/>
    <mergeCell ref="K22:M22"/>
    <mergeCell ref="N22:P22"/>
    <mergeCell ref="Q22:S22"/>
    <mergeCell ref="T23:V23"/>
    <mergeCell ref="W23:Y23"/>
    <mergeCell ref="Z23:AB23"/>
    <mergeCell ref="E28:F28"/>
    <mergeCell ref="E29:F29"/>
    <mergeCell ref="T22:V22"/>
    <mergeCell ref="W22:Y22"/>
    <mergeCell ref="Z22:AB22"/>
    <mergeCell ref="Q23:S23"/>
    <mergeCell ref="A25:C27"/>
    <mergeCell ref="D25:E27"/>
    <mergeCell ref="F25:G25"/>
    <mergeCell ref="AI21:AK21"/>
    <mergeCell ref="AF14:AH14"/>
    <mergeCell ref="AI14:AK14"/>
    <mergeCell ref="Z12:AB12"/>
    <mergeCell ref="AC12:AE12"/>
    <mergeCell ref="AF12:AH12"/>
    <mergeCell ref="AI12:AK12"/>
    <mergeCell ref="A33:C33"/>
    <mergeCell ref="A40:G40"/>
    <mergeCell ref="AI13:AK13"/>
    <mergeCell ref="F13:G13"/>
    <mergeCell ref="H13:J13"/>
    <mergeCell ref="K13:M13"/>
    <mergeCell ref="N13:P13"/>
    <mergeCell ref="Q13:S13"/>
    <mergeCell ref="AC14:AE14"/>
    <mergeCell ref="D16:G16"/>
    <mergeCell ref="H16:J16"/>
    <mergeCell ref="K16:M16"/>
    <mergeCell ref="N16:P16"/>
    <mergeCell ref="Q16:S16"/>
    <mergeCell ref="T16:V16"/>
    <mergeCell ref="W16:Y16"/>
    <mergeCell ref="Z16:AB16"/>
    <mergeCell ref="AL12:AN12"/>
    <mergeCell ref="AO12:AQ12"/>
    <mergeCell ref="H12:J12"/>
    <mergeCell ref="K12:M12"/>
    <mergeCell ref="A9:B16"/>
    <mergeCell ref="C9:C16"/>
    <mergeCell ref="D9:E11"/>
    <mergeCell ref="F9:G9"/>
    <mergeCell ref="F10:G10"/>
    <mergeCell ref="F11:G11"/>
    <mergeCell ref="D12:G12"/>
    <mergeCell ref="AF16:AH16"/>
    <mergeCell ref="AI16:AK16"/>
    <mergeCell ref="AL15:AN15"/>
    <mergeCell ref="AO15:AQ15"/>
    <mergeCell ref="T15:V15"/>
    <mergeCell ref="W15:Y15"/>
    <mergeCell ref="Z15:AB15"/>
    <mergeCell ref="AC15:AE15"/>
    <mergeCell ref="AF15:AH15"/>
    <mergeCell ref="AI15:AK15"/>
    <mergeCell ref="D13:E15"/>
    <mergeCell ref="AL14:AN14"/>
    <mergeCell ref="AO14:AQ14"/>
    <mergeCell ref="BX4:CA4"/>
    <mergeCell ref="Z6:AB6"/>
    <mergeCell ref="AC6:AE6"/>
    <mergeCell ref="AF6:AH6"/>
    <mergeCell ref="AI6:AK6"/>
    <mergeCell ref="AL6:AN6"/>
    <mergeCell ref="AO6:AQ6"/>
    <mergeCell ref="A3:AQ3"/>
    <mergeCell ref="AN4:AQ4"/>
    <mergeCell ref="A6:G6"/>
    <mergeCell ref="H6:J6"/>
    <mergeCell ref="K6:M6"/>
    <mergeCell ref="N6:P6"/>
    <mergeCell ref="Q6:S6"/>
    <mergeCell ref="T6:V6"/>
    <mergeCell ref="W6:Y6"/>
  </mergeCells>
  <pageMargins left="0.7" right="0.7" top="0.75" bottom="0.75" header="0.3" footer="0.3"/>
  <pageSetup paperSize="8" scale="53" fitToHeight="0" orientation="landscape" horizontalDpi="120" verticalDpi="144" r:id="rId1"/>
  <headerFooter alignWithMargins="0">
    <oddFooter xml:space="preserve">&amp;R
</oddFooter>
  </headerFooter>
  <rowBreaks count="1" manualBreakCount="1">
    <brk id="70" max="42" man="1"/>
  </rowBreaks>
  <colBreaks count="1" manualBreakCount="1">
    <brk id="43" max="1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19"/>
  <sheetViews>
    <sheetView view="pageBreakPreview" zoomScale="70" zoomScaleNormal="100" zoomScaleSheetLayoutView="70" workbookViewId="0">
      <selection activeCell="AI70" sqref="AI70:AK70"/>
    </sheetView>
  </sheetViews>
  <sheetFormatPr defaultRowHeight="15" x14ac:dyDescent="0.25"/>
  <cols>
    <col min="1" max="2" width="13.28515625" style="106" customWidth="1"/>
    <col min="3" max="4" width="12.140625" style="106" customWidth="1"/>
    <col min="5" max="5" width="5.140625" style="106" customWidth="1"/>
    <col min="6" max="6" width="8.140625" style="106" customWidth="1"/>
    <col min="7" max="7" width="8.5703125" style="106" customWidth="1"/>
    <col min="8" max="8" width="10" style="106" customWidth="1"/>
    <col min="9" max="79" width="8.7109375" style="106" customWidth="1"/>
    <col min="80" max="256" width="9.140625" style="106"/>
    <col min="257" max="258" width="13.28515625" style="106" customWidth="1"/>
    <col min="259" max="260" width="12.140625" style="106" customWidth="1"/>
    <col min="261" max="261" width="5.140625" style="106" customWidth="1"/>
    <col min="262" max="262" width="8.140625" style="106" customWidth="1"/>
    <col min="263" max="263" width="8.5703125" style="106" customWidth="1"/>
    <col min="264" max="264" width="10" style="106" customWidth="1"/>
    <col min="265" max="335" width="8.7109375" style="106" customWidth="1"/>
    <col min="336" max="512" width="9.140625" style="106"/>
    <col min="513" max="514" width="13.28515625" style="106" customWidth="1"/>
    <col min="515" max="516" width="12.140625" style="106" customWidth="1"/>
    <col min="517" max="517" width="5.140625" style="106" customWidth="1"/>
    <col min="518" max="518" width="8.140625" style="106" customWidth="1"/>
    <col min="519" max="519" width="8.5703125" style="106" customWidth="1"/>
    <col min="520" max="520" width="10" style="106" customWidth="1"/>
    <col min="521" max="591" width="8.7109375" style="106" customWidth="1"/>
    <col min="592" max="768" width="9.140625" style="106"/>
    <col min="769" max="770" width="13.28515625" style="106" customWidth="1"/>
    <col min="771" max="772" width="12.140625" style="106" customWidth="1"/>
    <col min="773" max="773" width="5.140625" style="106" customWidth="1"/>
    <col min="774" max="774" width="8.140625" style="106" customWidth="1"/>
    <col min="775" max="775" width="8.5703125" style="106" customWidth="1"/>
    <col min="776" max="776" width="10" style="106" customWidth="1"/>
    <col min="777" max="847" width="8.7109375" style="106" customWidth="1"/>
    <col min="848" max="1024" width="9.140625" style="106"/>
    <col min="1025" max="1026" width="13.28515625" style="106" customWidth="1"/>
    <col min="1027" max="1028" width="12.140625" style="106" customWidth="1"/>
    <col min="1029" max="1029" width="5.140625" style="106" customWidth="1"/>
    <col min="1030" max="1030" width="8.140625" style="106" customWidth="1"/>
    <col min="1031" max="1031" width="8.5703125" style="106" customWidth="1"/>
    <col min="1032" max="1032" width="10" style="106" customWidth="1"/>
    <col min="1033" max="1103" width="8.7109375" style="106" customWidth="1"/>
    <col min="1104" max="1280" width="9.140625" style="106"/>
    <col min="1281" max="1282" width="13.28515625" style="106" customWidth="1"/>
    <col min="1283" max="1284" width="12.140625" style="106" customWidth="1"/>
    <col min="1285" max="1285" width="5.140625" style="106" customWidth="1"/>
    <col min="1286" max="1286" width="8.140625" style="106" customWidth="1"/>
    <col min="1287" max="1287" width="8.5703125" style="106" customWidth="1"/>
    <col min="1288" max="1288" width="10" style="106" customWidth="1"/>
    <col min="1289" max="1359" width="8.7109375" style="106" customWidth="1"/>
    <col min="1360" max="1536" width="9.140625" style="106"/>
    <col min="1537" max="1538" width="13.28515625" style="106" customWidth="1"/>
    <col min="1539" max="1540" width="12.140625" style="106" customWidth="1"/>
    <col min="1541" max="1541" width="5.140625" style="106" customWidth="1"/>
    <col min="1542" max="1542" width="8.140625" style="106" customWidth="1"/>
    <col min="1543" max="1543" width="8.5703125" style="106" customWidth="1"/>
    <col min="1544" max="1544" width="10" style="106" customWidth="1"/>
    <col min="1545" max="1615" width="8.7109375" style="106" customWidth="1"/>
    <col min="1616" max="1792" width="9.140625" style="106"/>
    <col min="1793" max="1794" width="13.28515625" style="106" customWidth="1"/>
    <col min="1795" max="1796" width="12.140625" style="106" customWidth="1"/>
    <col min="1797" max="1797" width="5.140625" style="106" customWidth="1"/>
    <col min="1798" max="1798" width="8.140625" style="106" customWidth="1"/>
    <col min="1799" max="1799" width="8.5703125" style="106" customWidth="1"/>
    <col min="1800" max="1800" width="10" style="106" customWidth="1"/>
    <col min="1801" max="1871" width="8.7109375" style="106" customWidth="1"/>
    <col min="1872" max="2048" width="9.140625" style="106"/>
    <col min="2049" max="2050" width="13.28515625" style="106" customWidth="1"/>
    <col min="2051" max="2052" width="12.140625" style="106" customWidth="1"/>
    <col min="2053" max="2053" width="5.140625" style="106" customWidth="1"/>
    <col min="2054" max="2054" width="8.140625" style="106" customWidth="1"/>
    <col min="2055" max="2055" width="8.5703125" style="106" customWidth="1"/>
    <col min="2056" max="2056" width="10" style="106" customWidth="1"/>
    <col min="2057" max="2127" width="8.7109375" style="106" customWidth="1"/>
    <col min="2128" max="2304" width="9.140625" style="106"/>
    <col min="2305" max="2306" width="13.28515625" style="106" customWidth="1"/>
    <col min="2307" max="2308" width="12.140625" style="106" customWidth="1"/>
    <col min="2309" max="2309" width="5.140625" style="106" customWidth="1"/>
    <col min="2310" max="2310" width="8.140625" style="106" customWidth="1"/>
    <col min="2311" max="2311" width="8.5703125" style="106" customWidth="1"/>
    <col min="2312" max="2312" width="10" style="106" customWidth="1"/>
    <col min="2313" max="2383" width="8.7109375" style="106" customWidth="1"/>
    <col min="2384" max="2560" width="9.140625" style="106"/>
    <col min="2561" max="2562" width="13.28515625" style="106" customWidth="1"/>
    <col min="2563" max="2564" width="12.140625" style="106" customWidth="1"/>
    <col min="2565" max="2565" width="5.140625" style="106" customWidth="1"/>
    <col min="2566" max="2566" width="8.140625" style="106" customWidth="1"/>
    <col min="2567" max="2567" width="8.5703125" style="106" customWidth="1"/>
    <col min="2568" max="2568" width="10" style="106" customWidth="1"/>
    <col min="2569" max="2639" width="8.7109375" style="106" customWidth="1"/>
    <col min="2640" max="2816" width="9.140625" style="106"/>
    <col min="2817" max="2818" width="13.28515625" style="106" customWidth="1"/>
    <col min="2819" max="2820" width="12.140625" style="106" customWidth="1"/>
    <col min="2821" max="2821" width="5.140625" style="106" customWidth="1"/>
    <col min="2822" max="2822" width="8.140625" style="106" customWidth="1"/>
    <col min="2823" max="2823" width="8.5703125" style="106" customWidth="1"/>
    <col min="2824" max="2824" width="10" style="106" customWidth="1"/>
    <col min="2825" max="2895" width="8.7109375" style="106" customWidth="1"/>
    <col min="2896" max="3072" width="9.140625" style="106"/>
    <col min="3073" max="3074" width="13.28515625" style="106" customWidth="1"/>
    <col min="3075" max="3076" width="12.140625" style="106" customWidth="1"/>
    <col min="3077" max="3077" width="5.140625" style="106" customWidth="1"/>
    <col min="3078" max="3078" width="8.140625" style="106" customWidth="1"/>
    <col min="3079" max="3079" width="8.5703125" style="106" customWidth="1"/>
    <col min="3080" max="3080" width="10" style="106" customWidth="1"/>
    <col min="3081" max="3151" width="8.7109375" style="106" customWidth="1"/>
    <col min="3152" max="3328" width="9.140625" style="106"/>
    <col min="3329" max="3330" width="13.28515625" style="106" customWidth="1"/>
    <col min="3331" max="3332" width="12.140625" style="106" customWidth="1"/>
    <col min="3333" max="3333" width="5.140625" style="106" customWidth="1"/>
    <col min="3334" max="3334" width="8.140625" style="106" customWidth="1"/>
    <col min="3335" max="3335" width="8.5703125" style="106" customWidth="1"/>
    <col min="3336" max="3336" width="10" style="106" customWidth="1"/>
    <col min="3337" max="3407" width="8.7109375" style="106" customWidth="1"/>
    <col min="3408" max="3584" width="9.140625" style="106"/>
    <col min="3585" max="3586" width="13.28515625" style="106" customWidth="1"/>
    <col min="3587" max="3588" width="12.140625" style="106" customWidth="1"/>
    <col min="3589" max="3589" width="5.140625" style="106" customWidth="1"/>
    <col min="3590" max="3590" width="8.140625" style="106" customWidth="1"/>
    <col min="3591" max="3591" width="8.5703125" style="106" customWidth="1"/>
    <col min="3592" max="3592" width="10" style="106" customWidth="1"/>
    <col min="3593" max="3663" width="8.7109375" style="106" customWidth="1"/>
    <col min="3664" max="3840" width="9.140625" style="106"/>
    <col min="3841" max="3842" width="13.28515625" style="106" customWidth="1"/>
    <col min="3843" max="3844" width="12.140625" style="106" customWidth="1"/>
    <col min="3845" max="3845" width="5.140625" style="106" customWidth="1"/>
    <col min="3846" max="3846" width="8.140625" style="106" customWidth="1"/>
    <col min="3847" max="3847" width="8.5703125" style="106" customWidth="1"/>
    <col min="3848" max="3848" width="10" style="106" customWidth="1"/>
    <col min="3849" max="3919" width="8.7109375" style="106" customWidth="1"/>
    <col min="3920" max="4096" width="9.140625" style="106"/>
    <col min="4097" max="4098" width="13.28515625" style="106" customWidth="1"/>
    <col min="4099" max="4100" width="12.140625" style="106" customWidth="1"/>
    <col min="4101" max="4101" width="5.140625" style="106" customWidth="1"/>
    <col min="4102" max="4102" width="8.140625" style="106" customWidth="1"/>
    <col min="4103" max="4103" width="8.5703125" style="106" customWidth="1"/>
    <col min="4104" max="4104" width="10" style="106" customWidth="1"/>
    <col min="4105" max="4175" width="8.7109375" style="106" customWidth="1"/>
    <col min="4176" max="4352" width="9.140625" style="106"/>
    <col min="4353" max="4354" width="13.28515625" style="106" customWidth="1"/>
    <col min="4355" max="4356" width="12.140625" style="106" customWidth="1"/>
    <col min="4357" max="4357" width="5.140625" style="106" customWidth="1"/>
    <col min="4358" max="4358" width="8.140625" style="106" customWidth="1"/>
    <col min="4359" max="4359" width="8.5703125" style="106" customWidth="1"/>
    <col min="4360" max="4360" width="10" style="106" customWidth="1"/>
    <col min="4361" max="4431" width="8.7109375" style="106" customWidth="1"/>
    <col min="4432" max="4608" width="9.140625" style="106"/>
    <col min="4609" max="4610" width="13.28515625" style="106" customWidth="1"/>
    <col min="4611" max="4612" width="12.140625" style="106" customWidth="1"/>
    <col min="4613" max="4613" width="5.140625" style="106" customWidth="1"/>
    <col min="4614" max="4614" width="8.140625" style="106" customWidth="1"/>
    <col min="4615" max="4615" width="8.5703125" style="106" customWidth="1"/>
    <col min="4616" max="4616" width="10" style="106" customWidth="1"/>
    <col min="4617" max="4687" width="8.7109375" style="106" customWidth="1"/>
    <col min="4688" max="4864" width="9.140625" style="106"/>
    <col min="4865" max="4866" width="13.28515625" style="106" customWidth="1"/>
    <col min="4867" max="4868" width="12.140625" style="106" customWidth="1"/>
    <col min="4869" max="4869" width="5.140625" style="106" customWidth="1"/>
    <col min="4870" max="4870" width="8.140625" style="106" customWidth="1"/>
    <col min="4871" max="4871" width="8.5703125" style="106" customWidth="1"/>
    <col min="4872" max="4872" width="10" style="106" customWidth="1"/>
    <col min="4873" max="4943" width="8.7109375" style="106" customWidth="1"/>
    <col min="4944" max="5120" width="9.140625" style="106"/>
    <col min="5121" max="5122" width="13.28515625" style="106" customWidth="1"/>
    <col min="5123" max="5124" width="12.140625" style="106" customWidth="1"/>
    <col min="5125" max="5125" width="5.140625" style="106" customWidth="1"/>
    <col min="5126" max="5126" width="8.140625" style="106" customWidth="1"/>
    <col min="5127" max="5127" width="8.5703125" style="106" customWidth="1"/>
    <col min="5128" max="5128" width="10" style="106" customWidth="1"/>
    <col min="5129" max="5199" width="8.7109375" style="106" customWidth="1"/>
    <col min="5200" max="5376" width="9.140625" style="106"/>
    <col min="5377" max="5378" width="13.28515625" style="106" customWidth="1"/>
    <col min="5379" max="5380" width="12.140625" style="106" customWidth="1"/>
    <col min="5381" max="5381" width="5.140625" style="106" customWidth="1"/>
    <col min="5382" max="5382" width="8.140625" style="106" customWidth="1"/>
    <col min="5383" max="5383" width="8.5703125" style="106" customWidth="1"/>
    <col min="5384" max="5384" width="10" style="106" customWidth="1"/>
    <col min="5385" max="5455" width="8.7109375" style="106" customWidth="1"/>
    <col min="5456" max="5632" width="9.140625" style="106"/>
    <col min="5633" max="5634" width="13.28515625" style="106" customWidth="1"/>
    <col min="5635" max="5636" width="12.140625" style="106" customWidth="1"/>
    <col min="5637" max="5637" width="5.140625" style="106" customWidth="1"/>
    <col min="5638" max="5638" width="8.140625" style="106" customWidth="1"/>
    <col min="5639" max="5639" width="8.5703125" style="106" customWidth="1"/>
    <col min="5640" max="5640" width="10" style="106" customWidth="1"/>
    <col min="5641" max="5711" width="8.7109375" style="106" customWidth="1"/>
    <col min="5712" max="5888" width="9.140625" style="106"/>
    <col min="5889" max="5890" width="13.28515625" style="106" customWidth="1"/>
    <col min="5891" max="5892" width="12.140625" style="106" customWidth="1"/>
    <col min="5893" max="5893" width="5.140625" style="106" customWidth="1"/>
    <col min="5894" max="5894" width="8.140625" style="106" customWidth="1"/>
    <col min="5895" max="5895" width="8.5703125" style="106" customWidth="1"/>
    <col min="5896" max="5896" width="10" style="106" customWidth="1"/>
    <col min="5897" max="5967" width="8.7109375" style="106" customWidth="1"/>
    <col min="5968" max="6144" width="9.140625" style="106"/>
    <col min="6145" max="6146" width="13.28515625" style="106" customWidth="1"/>
    <col min="6147" max="6148" width="12.140625" style="106" customWidth="1"/>
    <col min="6149" max="6149" width="5.140625" style="106" customWidth="1"/>
    <col min="6150" max="6150" width="8.140625" style="106" customWidth="1"/>
    <col min="6151" max="6151" width="8.5703125" style="106" customWidth="1"/>
    <col min="6152" max="6152" width="10" style="106" customWidth="1"/>
    <col min="6153" max="6223" width="8.7109375" style="106" customWidth="1"/>
    <col min="6224" max="6400" width="9.140625" style="106"/>
    <col min="6401" max="6402" width="13.28515625" style="106" customWidth="1"/>
    <col min="6403" max="6404" width="12.140625" style="106" customWidth="1"/>
    <col min="6405" max="6405" width="5.140625" style="106" customWidth="1"/>
    <col min="6406" max="6406" width="8.140625" style="106" customWidth="1"/>
    <col min="6407" max="6407" width="8.5703125" style="106" customWidth="1"/>
    <col min="6408" max="6408" width="10" style="106" customWidth="1"/>
    <col min="6409" max="6479" width="8.7109375" style="106" customWidth="1"/>
    <col min="6480" max="6656" width="9.140625" style="106"/>
    <col min="6657" max="6658" width="13.28515625" style="106" customWidth="1"/>
    <col min="6659" max="6660" width="12.140625" style="106" customWidth="1"/>
    <col min="6661" max="6661" width="5.140625" style="106" customWidth="1"/>
    <col min="6662" max="6662" width="8.140625" style="106" customWidth="1"/>
    <col min="6663" max="6663" width="8.5703125" style="106" customWidth="1"/>
    <col min="6664" max="6664" width="10" style="106" customWidth="1"/>
    <col min="6665" max="6735" width="8.7109375" style="106" customWidth="1"/>
    <col min="6736" max="6912" width="9.140625" style="106"/>
    <col min="6913" max="6914" width="13.28515625" style="106" customWidth="1"/>
    <col min="6915" max="6916" width="12.140625" style="106" customWidth="1"/>
    <col min="6917" max="6917" width="5.140625" style="106" customWidth="1"/>
    <col min="6918" max="6918" width="8.140625" style="106" customWidth="1"/>
    <col min="6919" max="6919" width="8.5703125" style="106" customWidth="1"/>
    <col min="6920" max="6920" width="10" style="106" customWidth="1"/>
    <col min="6921" max="6991" width="8.7109375" style="106" customWidth="1"/>
    <col min="6992" max="7168" width="9.140625" style="106"/>
    <col min="7169" max="7170" width="13.28515625" style="106" customWidth="1"/>
    <col min="7171" max="7172" width="12.140625" style="106" customWidth="1"/>
    <col min="7173" max="7173" width="5.140625" style="106" customWidth="1"/>
    <col min="7174" max="7174" width="8.140625" style="106" customWidth="1"/>
    <col min="7175" max="7175" width="8.5703125" style="106" customWidth="1"/>
    <col min="7176" max="7176" width="10" style="106" customWidth="1"/>
    <col min="7177" max="7247" width="8.7109375" style="106" customWidth="1"/>
    <col min="7248" max="7424" width="9.140625" style="106"/>
    <col min="7425" max="7426" width="13.28515625" style="106" customWidth="1"/>
    <col min="7427" max="7428" width="12.140625" style="106" customWidth="1"/>
    <col min="7429" max="7429" width="5.140625" style="106" customWidth="1"/>
    <col min="7430" max="7430" width="8.140625" style="106" customWidth="1"/>
    <col min="7431" max="7431" width="8.5703125" style="106" customWidth="1"/>
    <col min="7432" max="7432" width="10" style="106" customWidth="1"/>
    <col min="7433" max="7503" width="8.7109375" style="106" customWidth="1"/>
    <col min="7504" max="7680" width="9.140625" style="106"/>
    <col min="7681" max="7682" width="13.28515625" style="106" customWidth="1"/>
    <col min="7683" max="7684" width="12.140625" style="106" customWidth="1"/>
    <col min="7685" max="7685" width="5.140625" style="106" customWidth="1"/>
    <col min="7686" max="7686" width="8.140625" style="106" customWidth="1"/>
    <col min="7687" max="7687" width="8.5703125" style="106" customWidth="1"/>
    <col min="7688" max="7688" width="10" style="106" customWidth="1"/>
    <col min="7689" max="7759" width="8.7109375" style="106" customWidth="1"/>
    <col min="7760" max="7936" width="9.140625" style="106"/>
    <col min="7937" max="7938" width="13.28515625" style="106" customWidth="1"/>
    <col min="7939" max="7940" width="12.140625" style="106" customWidth="1"/>
    <col min="7941" max="7941" width="5.140625" style="106" customWidth="1"/>
    <col min="7942" max="7942" width="8.140625" style="106" customWidth="1"/>
    <col min="7943" max="7943" width="8.5703125" style="106" customWidth="1"/>
    <col min="7944" max="7944" width="10" style="106" customWidth="1"/>
    <col min="7945" max="8015" width="8.7109375" style="106" customWidth="1"/>
    <col min="8016" max="8192" width="9.140625" style="106"/>
    <col min="8193" max="8194" width="13.28515625" style="106" customWidth="1"/>
    <col min="8195" max="8196" width="12.140625" style="106" customWidth="1"/>
    <col min="8197" max="8197" width="5.140625" style="106" customWidth="1"/>
    <col min="8198" max="8198" width="8.140625" style="106" customWidth="1"/>
    <col min="8199" max="8199" width="8.5703125" style="106" customWidth="1"/>
    <col min="8200" max="8200" width="10" style="106" customWidth="1"/>
    <col min="8201" max="8271" width="8.7109375" style="106" customWidth="1"/>
    <col min="8272" max="8448" width="9.140625" style="106"/>
    <col min="8449" max="8450" width="13.28515625" style="106" customWidth="1"/>
    <col min="8451" max="8452" width="12.140625" style="106" customWidth="1"/>
    <col min="8453" max="8453" width="5.140625" style="106" customWidth="1"/>
    <col min="8454" max="8454" width="8.140625" style="106" customWidth="1"/>
    <col min="8455" max="8455" width="8.5703125" style="106" customWidth="1"/>
    <col min="8456" max="8456" width="10" style="106" customWidth="1"/>
    <col min="8457" max="8527" width="8.7109375" style="106" customWidth="1"/>
    <col min="8528" max="8704" width="9.140625" style="106"/>
    <col min="8705" max="8706" width="13.28515625" style="106" customWidth="1"/>
    <col min="8707" max="8708" width="12.140625" style="106" customWidth="1"/>
    <col min="8709" max="8709" width="5.140625" style="106" customWidth="1"/>
    <col min="8710" max="8710" width="8.140625" style="106" customWidth="1"/>
    <col min="8711" max="8711" width="8.5703125" style="106" customWidth="1"/>
    <col min="8712" max="8712" width="10" style="106" customWidth="1"/>
    <col min="8713" max="8783" width="8.7109375" style="106" customWidth="1"/>
    <col min="8784" max="8960" width="9.140625" style="106"/>
    <col min="8961" max="8962" width="13.28515625" style="106" customWidth="1"/>
    <col min="8963" max="8964" width="12.140625" style="106" customWidth="1"/>
    <col min="8965" max="8965" width="5.140625" style="106" customWidth="1"/>
    <col min="8966" max="8966" width="8.140625" style="106" customWidth="1"/>
    <col min="8967" max="8967" width="8.5703125" style="106" customWidth="1"/>
    <col min="8968" max="8968" width="10" style="106" customWidth="1"/>
    <col min="8969" max="9039" width="8.7109375" style="106" customWidth="1"/>
    <col min="9040" max="9216" width="9.140625" style="106"/>
    <col min="9217" max="9218" width="13.28515625" style="106" customWidth="1"/>
    <col min="9219" max="9220" width="12.140625" style="106" customWidth="1"/>
    <col min="9221" max="9221" width="5.140625" style="106" customWidth="1"/>
    <col min="9222" max="9222" width="8.140625" style="106" customWidth="1"/>
    <col min="9223" max="9223" width="8.5703125" style="106" customWidth="1"/>
    <col min="9224" max="9224" width="10" style="106" customWidth="1"/>
    <col min="9225" max="9295" width="8.7109375" style="106" customWidth="1"/>
    <col min="9296" max="9472" width="9.140625" style="106"/>
    <col min="9473" max="9474" width="13.28515625" style="106" customWidth="1"/>
    <col min="9475" max="9476" width="12.140625" style="106" customWidth="1"/>
    <col min="9477" max="9477" width="5.140625" style="106" customWidth="1"/>
    <col min="9478" max="9478" width="8.140625" style="106" customWidth="1"/>
    <col min="9479" max="9479" width="8.5703125" style="106" customWidth="1"/>
    <col min="9480" max="9480" width="10" style="106" customWidth="1"/>
    <col min="9481" max="9551" width="8.7109375" style="106" customWidth="1"/>
    <col min="9552" max="9728" width="9.140625" style="106"/>
    <col min="9729" max="9730" width="13.28515625" style="106" customWidth="1"/>
    <col min="9731" max="9732" width="12.140625" style="106" customWidth="1"/>
    <col min="9733" max="9733" width="5.140625" style="106" customWidth="1"/>
    <col min="9734" max="9734" width="8.140625" style="106" customWidth="1"/>
    <col min="9735" max="9735" width="8.5703125" style="106" customWidth="1"/>
    <col min="9736" max="9736" width="10" style="106" customWidth="1"/>
    <col min="9737" max="9807" width="8.7109375" style="106" customWidth="1"/>
    <col min="9808" max="9984" width="9.140625" style="106"/>
    <col min="9985" max="9986" width="13.28515625" style="106" customWidth="1"/>
    <col min="9987" max="9988" width="12.140625" style="106" customWidth="1"/>
    <col min="9989" max="9989" width="5.140625" style="106" customWidth="1"/>
    <col min="9990" max="9990" width="8.140625" style="106" customWidth="1"/>
    <col min="9991" max="9991" width="8.5703125" style="106" customWidth="1"/>
    <col min="9992" max="9992" width="10" style="106" customWidth="1"/>
    <col min="9993" max="10063" width="8.7109375" style="106" customWidth="1"/>
    <col min="10064" max="10240" width="9.140625" style="106"/>
    <col min="10241" max="10242" width="13.28515625" style="106" customWidth="1"/>
    <col min="10243" max="10244" width="12.140625" style="106" customWidth="1"/>
    <col min="10245" max="10245" width="5.140625" style="106" customWidth="1"/>
    <col min="10246" max="10246" width="8.140625" style="106" customWidth="1"/>
    <col min="10247" max="10247" width="8.5703125" style="106" customWidth="1"/>
    <col min="10248" max="10248" width="10" style="106" customWidth="1"/>
    <col min="10249" max="10319" width="8.7109375" style="106" customWidth="1"/>
    <col min="10320" max="10496" width="9.140625" style="106"/>
    <col min="10497" max="10498" width="13.28515625" style="106" customWidth="1"/>
    <col min="10499" max="10500" width="12.140625" style="106" customWidth="1"/>
    <col min="10501" max="10501" width="5.140625" style="106" customWidth="1"/>
    <col min="10502" max="10502" width="8.140625" style="106" customWidth="1"/>
    <col min="10503" max="10503" width="8.5703125" style="106" customWidth="1"/>
    <col min="10504" max="10504" width="10" style="106" customWidth="1"/>
    <col min="10505" max="10575" width="8.7109375" style="106" customWidth="1"/>
    <col min="10576" max="10752" width="9.140625" style="106"/>
    <col min="10753" max="10754" width="13.28515625" style="106" customWidth="1"/>
    <col min="10755" max="10756" width="12.140625" style="106" customWidth="1"/>
    <col min="10757" max="10757" width="5.140625" style="106" customWidth="1"/>
    <col min="10758" max="10758" width="8.140625" style="106" customWidth="1"/>
    <col min="10759" max="10759" width="8.5703125" style="106" customWidth="1"/>
    <col min="10760" max="10760" width="10" style="106" customWidth="1"/>
    <col min="10761" max="10831" width="8.7109375" style="106" customWidth="1"/>
    <col min="10832" max="11008" width="9.140625" style="106"/>
    <col min="11009" max="11010" width="13.28515625" style="106" customWidth="1"/>
    <col min="11011" max="11012" width="12.140625" style="106" customWidth="1"/>
    <col min="11013" max="11013" width="5.140625" style="106" customWidth="1"/>
    <col min="11014" max="11014" width="8.140625" style="106" customWidth="1"/>
    <col min="11015" max="11015" width="8.5703125" style="106" customWidth="1"/>
    <col min="11016" max="11016" width="10" style="106" customWidth="1"/>
    <col min="11017" max="11087" width="8.7109375" style="106" customWidth="1"/>
    <col min="11088" max="11264" width="9.140625" style="106"/>
    <col min="11265" max="11266" width="13.28515625" style="106" customWidth="1"/>
    <col min="11267" max="11268" width="12.140625" style="106" customWidth="1"/>
    <col min="11269" max="11269" width="5.140625" style="106" customWidth="1"/>
    <col min="11270" max="11270" width="8.140625" style="106" customWidth="1"/>
    <col min="11271" max="11271" width="8.5703125" style="106" customWidth="1"/>
    <col min="11272" max="11272" width="10" style="106" customWidth="1"/>
    <col min="11273" max="11343" width="8.7109375" style="106" customWidth="1"/>
    <col min="11344" max="11520" width="9.140625" style="106"/>
    <col min="11521" max="11522" width="13.28515625" style="106" customWidth="1"/>
    <col min="11523" max="11524" width="12.140625" style="106" customWidth="1"/>
    <col min="11525" max="11525" width="5.140625" style="106" customWidth="1"/>
    <col min="11526" max="11526" width="8.140625" style="106" customWidth="1"/>
    <col min="11527" max="11527" width="8.5703125" style="106" customWidth="1"/>
    <col min="11528" max="11528" width="10" style="106" customWidth="1"/>
    <col min="11529" max="11599" width="8.7109375" style="106" customWidth="1"/>
    <col min="11600" max="11776" width="9.140625" style="106"/>
    <col min="11777" max="11778" width="13.28515625" style="106" customWidth="1"/>
    <col min="11779" max="11780" width="12.140625" style="106" customWidth="1"/>
    <col min="11781" max="11781" width="5.140625" style="106" customWidth="1"/>
    <col min="11782" max="11782" width="8.140625" style="106" customWidth="1"/>
    <col min="11783" max="11783" width="8.5703125" style="106" customWidth="1"/>
    <col min="11784" max="11784" width="10" style="106" customWidth="1"/>
    <col min="11785" max="11855" width="8.7109375" style="106" customWidth="1"/>
    <col min="11856" max="12032" width="9.140625" style="106"/>
    <col min="12033" max="12034" width="13.28515625" style="106" customWidth="1"/>
    <col min="12035" max="12036" width="12.140625" style="106" customWidth="1"/>
    <col min="12037" max="12037" width="5.140625" style="106" customWidth="1"/>
    <col min="12038" max="12038" width="8.140625" style="106" customWidth="1"/>
    <col min="12039" max="12039" width="8.5703125" style="106" customWidth="1"/>
    <col min="12040" max="12040" width="10" style="106" customWidth="1"/>
    <col min="12041" max="12111" width="8.7109375" style="106" customWidth="1"/>
    <col min="12112" max="12288" width="9.140625" style="106"/>
    <col min="12289" max="12290" width="13.28515625" style="106" customWidth="1"/>
    <col min="12291" max="12292" width="12.140625" style="106" customWidth="1"/>
    <col min="12293" max="12293" width="5.140625" style="106" customWidth="1"/>
    <col min="12294" max="12294" width="8.140625" style="106" customWidth="1"/>
    <col min="12295" max="12295" width="8.5703125" style="106" customWidth="1"/>
    <col min="12296" max="12296" width="10" style="106" customWidth="1"/>
    <col min="12297" max="12367" width="8.7109375" style="106" customWidth="1"/>
    <col min="12368" max="12544" width="9.140625" style="106"/>
    <col min="12545" max="12546" width="13.28515625" style="106" customWidth="1"/>
    <col min="12547" max="12548" width="12.140625" style="106" customWidth="1"/>
    <col min="12549" max="12549" width="5.140625" style="106" customWidth="1"/>
    <col min="12550" max="12550" width="8.140625" style="106" customWidth="1"/>
    <col min="12551" max="12551" width="8.5703125" style="106" customWidth="1"/>
    <col min="12552" max="12552" width="10" style="106" customWidth="1"/>
    <col min="12553" max="12623" width="8.7109375" style="106" customWidth="1"/>
    <col min="12624" max="12800" width="9.140625" style="106"/>
    <col min="12801" max="12802" width="13.28515625" style="106" customWidth="1"/>
    <col min="12803" max="12804" width="12.140625" style="106" customWidth="1"/>
    <col min="12805" max="12805" width="5.140625" style="106" customWidth="1"/>
    <col min="12806" max="12806" width="8.140625" style="106" customWidth="1"/>
    <col min="12807" max="12807" width="8.5703125" style="106" customWidth="1"/>
    <col min="12808" max="12808" width="10" style="106" customWidth="1"/>
    <col min="12809" max="12879" width="8.7109375" style="106" customWidth="1"/>
    <col min="12880" max="13056" width="9.140625" style="106"/>
    <col min="13057" max="13058" width="13.28515625" style="106" customWidth="1"/>
    <col min="13059" max="13060" width="12.140625" style="106" customWidth="1"/>
    <col min="13061" max="13061" width="5.140625" style="106" customWidth="1"/>
    <col min="13062" max="13062" width="8.140625" style="106" customWidth="1"/>
    <col min="13063" max="13063" width="8.5703125" style="106" customWidth="1"/>
    <col min="13064" max="13064" width="10" style="106" customWidth="1"/>
    <col min="13065" max="13135" width="8.7109375" style="106" customWidth="1"/>
    <col min="13136" max="13312" width="9.140625" style="106"/>
    <col min="13313" max="13314" width="13.28515625" style="106" customWidth="1"/>
    <col min="13315" max="13316" width="12.140625" style="106" customWidth="1"/>
    <col min="13317" max="13317" width="5.140625" style="106" customWidth="1"/>
    <col min="13318" max="13318" width="8.140625" style="106" customWidth="1"/>
    <col min="13319" max="13319" width="8.5703125" style="106" customWidth="1"/>
    <col min="13320" max="13320" width="10" style="106" customWidth="1"/>
    <col min="13321" max="13391" width="8.7109375" style="106" customWidth="1"/>
    <col min="13392" max="13568" width="9.140625" style="106"/>
    <col min="13569" max="13570" width="13.28515625" style="106" customWidth="1"/>
    <col min="13571" max="13572" width="12.140625" style="106" customWidth="1"/>
    <col min="13573" max="13573" width="5.140625" style="106" customWidth="1"/>
    <col min="13574" max="13574" width="8.140625" style="106" customWidth="1"/>
    <col min="13575" max="13575" width="8.5703125" style="106" customWidth="1"/>
    <col min="13576" max="13576" width="10" style="106" customWidth="1"/>
    <col min="13577" max="13647" width="8.7109375" style="106" customWidth="1"/>
    <col min="13648" max="13824" width="9.140625" style="106"/>
    <col min="13825" max="13826" width="13.28515625" style="106" customWidth="1"/>
    <col min="13827" max="13828" width="12.140625" style="106" customWidth="1"/>
    <col min="13829" max="13829" width="5.140625" style="106" customWidth="1"/>
    <col min="13830" max="13830" width="8.140625" style="106" customWidth="1"/>
    <col min="13831" max="13831" width="8.5703125" style="106" customWidth="1"/>
    <col min="13832" max="13832" width="10" style="106" customWidth="1"/>
    <col min="13833" max="13903" width="8.7109375" style="106" customWidth="1"/>
    <col min="13904" max="14080" width="9.140625" style="106"/>
    <col min="14081" max="14082" width="13.28515625" style="106" customWidth="1"/>
    <col min="14083" max="14084" width="12.140625" style="106" customWidth="1"/>
    <col min="14085" max="14085" width="5.140625" style="106" customWidth="1"/>
    <col min="14086" max="14086" width="8.140625" style="106" customWidth="1"/>
    <col min="14087" max="14087" width="8.5703125" style="106" customWidth="1"/>
    <col min="14088" max="14088" width="10" style="106" customWidth="1"/>
    <col min="14089" max="14159" width="8.7109375" style="106" customWidth="1"/>
    <col min="14160" max="14336" width="9.140625" style="106"/>
    <col min="14337" max="14338" width="13.28515625" style="106" customWidth="1"/>
    <col min="14339" max="14340" width="12.140625" style="106" customWidth="1"/>
    <col min="14341" max="14341" width="5.140625" style="106" customWidth="1"/>
    <col min="14342" max="14342" width="8.140625" style="106" customWidth="1"/>
    <col min="14343" max="14343" width="8.5703125" style="106" customWidth="1"/>
    <col min="14344" max="14344" width="10" style="106" customWidth="1"/>
    <col min="14345" max="14415" width="8.7109375" style="106" customWidth="1"/>
    <col min="14416" max="14592" width="9.140625" style="106"/>
    <col min="14593" max="14594" width="13.28515625" style="106" customWidth="1"/>
    <col min="14595" max="14596" width="12.140625" style="106" customWidth="1"/>
    <col min="14597" max="14597" width="5.140625" style="106" customWidth="1"/>
    <col min="14598" max="14598" width="8.140625" style="106" customWidth="1"/>
    <col min="14599" max="14599" width="8.5703125" style="106" customWidth="1"/>
    <col min="14600" max="14600" width="10" style="106" customWidth="1"/>
    <col min="14601" max="14671" width="8.7109375" style="106" customWidth="1"/>
    <col min="14672" max="14848" width="9.140625" style="106"/>
    <col min="14849" max="14850" width="13.28515625" style="106" customWidth="1"/>
    <col min="14851" max="14852" width="12.140625" style="106" customWidth="1"/>
    <col min="14853" max="14853" width="5.140625" style="106" customWidth="1"/>
    <col min="14854" max="14854" width="8.140625" style="106" customWidth="1"/>
    <col min="14855" max="14855" width="8.5703125" style="106" customWidth="1"/>
    <col min="14856" max="14856" width="10" style="106" customWidth="1"/>
    <col min="14857" max="14927" width="8.7109375" style="106" customWidth="1"/>
    <col min="14928" max="15104" width="9.140625" style="106"/>
    <col min="15105" max="15106" width="13.28515625" style="106" customWidth="1"/>
    <col min="15107" max="15108" width="12.140625" style="106" customWidth="1"/>
    <col min="15109" max="15109" width="5.140625" style="106" customWidth="1"/>
    <col min="15110" max="15110" width="8.140625" style="106" customWidth="1"/>
    <col min="15111" max="15111" width="8.5703125" style="106" customWidth="1"/>
    <col min="15112" max="15112" width="10" style="106" customWidth="1"/>
    <col min="15113" max="15183" width="8.7109375" style="106" customWidth="1"/>
    <col min="15184" max="15360" width="9.140625" style="106"/>
    <col min="15361" max="15362" width="13.28515625" style="106" customWidth="1"/>
    <col min="15363" max="15364" width="12.140625" style="106" customWidth="1"/>
    <col min="15365" max="15365" width="5.140625" style="106" customWidth="1"/>
    <col min="15366" max="15366" width="8.140625" style="106" customWidth="1"/>
    <col min="15367" max="15367" width="8.5703125" style="106" customWidth="1"/>
    <col min="15368" max="15368" width="10" style="106" customWidth="1"/>
    <col min="15369" max="15439" width="8.7109375" style="106" customWidth="1"/>
    <col min="15440" max="15616" width="9.140625" style="106"/>
    <col min="15617" max="15618" width="13.28515625" style="106" customWidth="1"/>
    <col min="15619" max="15620" width="12.140625" style="106" customWidth="1"/>
    <col min="15621" max="15621" width="5.140625" style="106" customWidth="1"/>
    <col min="15622" max="15622" width="8.140625" style="106" customWidth="1"/>
    <col min="15623" max="15623" width="8.5703125" style="106" customWidth="1"/>
    <col min="15624" max="15624" width="10" style="106" customWidth="1"/>
    <col min="15625" max="15695" width="8.7109375" style="106" customWidth="1"/>
    <col min="15696" max="15872" width="9.140625" style="106"/>
    <col min="15873" max="15874" width="13.28515625" style="106" customWidth="1"/>
    <col min="15875" max="15876" width="12.140625" style="106" customWidth="1"/>
    <col min="15877" max="15877" width="5.140625" style="106" customWidth="1"/>
    <col min="15878" max="15878" width="8.140625" style="106" customWidth="1"/>
    <col min="15879" max="15879" width="8.5703125" style="106" customWidth="1"/>
    <col min="15880" max="15880" width="10" style="106" customWidth="1"/>
    <col min="15881" max="15951" width="8.7109375" style="106" customWidth="1"/>
    <col min="15952" max="16128" width="9.140625" style="106"/>
    <col min="16129" max="16130" width="13.28515625" style="106" customWidth="1"/>
    <col min="16131" max="16132" width="12.140625" style="106" customWidth="1"/>
    <col min="16133" max="16133" width="5.140625" style="106" customWidth="1"/>
    <col min="16134" max="16134" width="8.140625" style="106" customWidth="1"/>
    <col min="16135" max="16135" width="8.5703125" style="106" customWidth="1"/>
    <col min="16136" max="16136" width="10" style="106" customWidth="1"/>
    <col min="16137" max="16207" width="8.7109375" style="106" customWidth="1"/>
    <col min="16208" max="16384" width="9.140625" style="106"/>
  </cols>
  <sheetData>
    <row r="1" spans="1:84" s="24" customFormat="1" ht="26.25" customHeight="1" x14ac:dyDescent="0.35">
      <c r="A1" s="1859" t="s">
        <v>125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859"/>
      <c r="Y1" s="1859"/>
      <c r="Z1" s="1859"/>
      <c r="AA1" s="1859"/>
      <c r="AB1" s="1859"/>
      <c r="AC1" s="1859"/>
      <c r="AD1" s="1859"/>
      <c r="AE1" s="1859"/>
      <c r="AF1" s="1859"/>
      <c r="AG1" s="1859"/>
      <c r="AH1" s="1859"/>
      <c r="AI1" s="1859"/>
      <c r="AJ1" s="1859"/>
      <c r="AK1" s="1859"/>
      <c r="AL1" s="1859"/>
      <c r="AM1" s="1859"/>
      <c r="AN1" s="1859"/>
      <c r="AO1" s="1859"/>
      <c r="AP1" s="1859"/>
      <c r="AQ1" s="1859"/>
      <c r="BV1" s="25"/>
      <c r="BW1" s="25"/>
      <c r="BX1" s="25"/>
      <c r="BY1" s="26"/>
      <c r="BZ1" s="25"/>
      <c r="CA1" s="25"/>
      <c r="CB1" s="25"/>
      <c r="CC1" s="25"/>
    </row>
    <row r="2" spans="1:84" s="33" customFormat="1" ht="27.75" x14ac:dyDescent="0.4">
      <c r="A2" s="435"/>
      <c r="B2" s="436"/>
      <c r="C2" s="436"/>
      <c r="D2" s="436"/>
      <c r="E2" s="436"/>
      <c r="F2" s="437"/>
      <c r="G2" s="436"/>
      <c r="H2" s="436"/>
      <c r="I2" s="435"/>
      <c r="J2" s="435"/>
      <c r="K2" s="438"/>
      <c r="L2" s="438"/>
      <c r="M2" s="438"/>
      <c r="N2" s="96"/>
      <c r="O2" s="436"/>
      <c r="P2" s="436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9" t="s">
        <v>1</v>
      </c>
      <c r="AN2" s="1860">
        <v>42354</v>
      </c>
      <c r="AO2" s="1861"/>
      <c r="AP2" s="1861"/>
      <c r="AQ2" s="1861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31"/>
      <c r="BW2" s="25"/>
      <c r="BX2" s="1862"/>
      <c r="BY2" s="1862"/>
      <c r="BZ2" s="1862"/>
      <c r="CA2" s="1862"/>
      <c r="CB2" s="32"/>
      <c r="CC2" s="32"/>
    </row>
    <row r="3" spans="1:84" s="33" customFormat="1" ht="17.25" thickBot="1" x14ac:dyDescent="0.3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5"/>
      <c r="CB3" s="32"/>
      <c r="CC3" s="32"/>
    </row>
    <row r="4" spans="1:84" s="33" customFormat="1" ht="16.5" customHeight="1" thickBot="1" x14ac:dyDescent="0.3">
      <c r="A4" s="1863" t="s">
        <v>2</v>
      </c>
      <c r="B4" s="1864"/>
      <c r="C4" s="1864"/>
      <c r="D4" s="1864"/>
      <c r="E4" s="1864"/>
      <c r="F4" s="1864"/>
      <c r="G4" s="1865"/>
      <c r="H4" s="1856" t="s">
        <v>3</v>
      </c>
      <c r="I4" s="1857"/>
      <c r="J4" s="1858"/>
      <c r="K4" s="1856" t="s">
        <v>4</v>
      </c>
      <c r="L4" s="1857"/>
      <c r="M4" s="1858"/>
      <c r="N4" s="1856" t="s">
        <v>5</v>
      </c>
      <c r="O4" s="1857"/>
      <c r="P4" s="1858"/>
      <c r="Q4" s="1856" t="s">
        <v>6</v>
      </c>
      <c r="R4" s="1857"/>
      <c r="S4" s="1858"/>
      <c r="T4" s="1856" t="s">
        <v>7</v>
      </c>
      <c r="U4" s="1857"/>
      <c r="V4" s="1858"/>
      <c r="W4" s="1856" t="s">
        <v>8</v>
      </c>
      <c r="X4" s="1857"/>
      <c r="Y4" s="1858"/>
      <c r="Z4" s="1856" t="s">
        <v>9</v>
      </c>
      <c r="AA4" s="1857"/>
      <c r="AB4" s="1858"/>
      <c r="AC4" s="1856" t="s">
        <v>10</v>
      </c>
      <c r="AD4" s="1857"/>
      <c r="AE4" s="1858"/>
      <c r="AF4" s="1856" t="s">
        <v>11</v>
      </c>
      <c r="AG4" s="1857"/>
      <c r="AH4" s="1858"/>
      <c r="AI4" s="1856" t="s">
        <v>12</v>
      </c>
      <c r="AJ4" s="1857"/>
      <c r="AK4" s="1858"/>
      <c r="AL4" s="1856" t="s">
        <v>13</v>
      </c>
      <c r="AM4" s="1857"/>
      <c r="AN4" s="1858"/>
      <c r="AO4" s="1856" t="s">
        <v>14</v>
      </c>
      <c r="AP4" s="1857"/>
      <c r="AQ4" s="1858"/>
    </row>
    <row r="5" spans="1:84" s="33" customFormat="1" ht="16.5" customHeight="1" x14ac:dyDescent="0.25">
      <c r="A5" s="1866" t="s">
        <v>15</v>
      </c>
      <c r="B5" s="1867"/>
      <c r="C5" s="1870" t="s">
        <v>16</v>
      </c>
      <c r="D5" s="1872"/>
      <c r="E5" s="1873"/>
      <c r="F5" s="1873"/>
      <c r="G5" s="1874"/>
      <c r="H5" s="440" t="s">
        <v>17</v>
      </c>
      <c r="I5" s="441" t="s">
        <v>18</v>
      </c>
      <c r="J5" s="442" t="s">
        <v>19</v>
      </c>
      <c r="K5" s="440" t="s">
        <v>17</v>
      </c>
      <c r="L5" s="441" t="s">
        <v>18</v>
      </c>
      <c r="M5" s="442" t="s">
        <v>19</v>
      </c>
      <c r="N5" s="440" t="s">
        <v>17</v>
      </c>
      <c r="O5" s="441" t="s">
        <v>18</v>
      </c>
      <c r="P5" s="442" t="s">
        <v>19</v>
      </c>
      <c r="Q5" s="440" t="s">
        <v>17</v>
      </c>
      <c r="R5" s="441" t="s">
        <v>18</v>
      </c>
      <c r="S5" s="442" t="s">
        <v>19</v>
      </c>
      <c r="T5" s="440" t="s">
        <v>17</v>
      </c>
      <c r="U5" s="441" t="s">
        <v>18</v>
      </c>
      <c r="V5" s="442" t="s">
        <v>19</v>
      </c>
      <c r="W5" s="440" t="s">
        <v>17</v>
      </c>
      <c r="X5" s="441" t="s">
        <v>18</v>
      </c>
      <c r="Y5" s="442" t="s">
        <v>19</v>
      </c>
      <c r="Z5" s="440" t="s">
        <v>17</v>
      </c>
      <c r="AA5" s="441" t="s">
        <v>18</v>
      </c>
      <c r="AB5" s="442" t="s">
        <v>19</v>
      </c>
      <c r="AC5" s="440" t="s">
        <v>17</v>
      </c>
      <c r="AD5" s="441" t="s">
        <v>18</v>
      </c>
      <c r="AE5" s="442" t="s">
        <v>19</v>
      </c>
      <c r="AF5" s="440" t="s">
        <v>17</v>
      </c>
      <c r="AG5" s="441" t="s">
        <v>18</v>
      </c>
      <c r="AH5" s="442" t="s">
        <v>19</v>
      </c>
      <c r="AI5" s="440" t="s">
        <v>17</v>
      </c>
      <c r="AJ5" s="441" t="s">
        <v>18</v>
      </c>
      <c r="AK5" s="442" t="s">
        <v>19</v>
      </c>
      <c r="AL5" s="440" t="s">
        <v>17</v>
      </c>
      <c r="AM5" s="441" t="s">
        <v>18</v>
      </c>
      <c r="AN5" s="442" t="s">
        <v>19</v>
      </c>
      <c r="AO5" s="440" t="s">
        <v>17</v>
      </c>
      <c r="AP5" s="441" t="s">
        <v>18</v>
      </c>
      <c r="AQ5" s="442" t="s">
        <v>19</v>
      </c>
    </row>
    <row r="6" spans="1:84" s="33" customFormat="1" ht="16.5" customHeight="1" thickBot="1" x14ac:dyDescent="0.3">
      <c r="A6" s="1868"/>
      <c r="B6" s="1869"/>
      <c r="C6" s="1871"/>
      <c r="D6" s="1875"/>
      <c r="E6" s="1876"/>
      <c r="F6" s="1876"/>
      <c r="G6" s="1877"/>
      <c r="H6" s="443" t="s">
        <v>20</v>
      </c>
      <c r="I6" s="444" t="s">
        <v>21</v>
      </c>
      <c r="J6" s="445" t="s">
        <v>22</v>
      </c>
      <c r="K6" s="443" t="s">
        <v>20</v>
      </c>
      <c r="L6" s="444" t="s">
        <v>21</v>
      </c>
      <c r="M6" s="445" t="s">
        <v>22</v>
      </c>
      <c r="N6" s="443" t="s">
        <v>20</v>
      </c>
      <c r="O6" s="444" t="s">
        <v>21</v>
      </c>
      <c r="P6" s="445" t="s">
        <v>22</v>
      </c>
      <c r="Q6" s="443" t="s">
        <v>20</v>
      </c>
      <c r="R6" s="444" t="s">
        <v>21</v>
      </c>
      <c r="S6" s="445" t="s">
        <v>22</v>
      </c>
      <c r="T6" s="443" t="s">
        <v>20</v>
      </c>
      <c r="U6" s="444" t="s">
        <v>21</v>
      </c>
      <c r="V6" s="445" t="s">
        <v>22</v>
      </c>
      <c r="W6" s="443" t="s">
        <v>20</v>
      </c>
      <c r="X6" s="444" t="s">
        <v>21</v>
      </c>
      <c r="Y6" s="445" t="s">
        <v>22</v>
      </c>
      <c r="Z6" s="443" t="s">
        <v>20</v>
      </c>
      <c r="AA6" s="444" t="s">
        <v>21</v>
      </c>
      <c r="AB6" s="445" t="s">
        <v>22</v>
      </c>
      <c r="AC6" s="443" t="s">
        <v>20</v>
      </c>
      <c r="AD6" s="444" t="s">
        <v>21</v>
      </c>
      <c r="AE6" s="445" t="s">
        <v>22</v>
      </c>
      <c r="AF6" s="443" t="s">
        <v>20</v>
      </c>
      <c r="AG6" s="444" t="s">
        <v>21</v>
      </c>
      <c r="AH6" s="445" t="s">
        <v>22</v>
      </c>
      <c r="AI6" s="443" t="s">
        <v>20</v>
      </c>
      <c r="AJ6" s="444" t="s">
        <v>21</v>
      </c>
      <c r="AK6" s="445" t="s">
        <v>22</v>
      </c>
      <c r="AL6" s="443" t="s">
        <v>20</v>
      </c>
      <c r="AM6" s="444" t="s">
        <v>21</v>
      </c>
      <c r="AN6" s="445" t="s">
        <v>22</v>
      </c>
      <c r="AO6" s="443" t="s">
        <v>20</v>
      </c>
      <c r="AP6" s="444" t="s">
        <v>21</v>
      </c>
      <c r="AQ6" s="445" t="s">
        <v>22</v>
      </c>
    </row>
    <row r="7" spans="1:84" s="24" customFormat="1" ht="16.5" customHeight="1" x14ac:dyDescent="0.25">
      <c r="A7" s="1878" t="s">
        <v>23</v>
      </c>
      <c r="B7" s="1879"/>
      <c r="C7" s="1884">
        <v>25</v>
      </c>
      <c r="D7" s="1887" t="s">
        <v>24</v>
      </c>
      <c r="E7" s="1888"/>
      <c r="F7" s="1891" t="s">
        <v>25</v>
      </c>
      <c r="G7" s="1892"/>
      <c r="H7" s="446">
        <f>SQRT(I7^2+J7^2)*1000/(1.73*H10)</f>
        <v>0</v>
      </c>
      <c r="I7" s="447">
        <v>0</v>
      </c>
      <c r="J7" s="448">
        <v>0</v>
      </c>
      <c r="K7" s="446">
        <f>SQRT(L7^2+M7^2)*1000/(1.73*K10)</f>
        <v>0</v>
      </c>
      <c r="L7" s="447">
        <v>0</v>
      </c>
      <c r="M7" s="448">
        <v>0</v>
      </c>
      <c r="N7" s="446">
        <f>SQRT(O7^2+P7^2)*1000/(1.73*N10)</f>
        <v>0</v>
      </c>
      <c r="O7" s="447">
        <v>0</v>
      </c>
      <c r="P7" s="448">
        <v>0</v>
      </c>
      <c r="Q7" s="446">
        <f>SQRT(R7^2+S7^2)*1000/(1.73*Q10)</f>
        <v>0</v>
      </c>
      <c r="R7" s="447">
        <v>0</v>
      </c>
      <c r="S7" s="448">
        <v>0</v>
      </c>
      <c r="T7" s="446">
        <f>SQRT(U7^2+V7^2)*1000/(1.73*T10)</f>
        <v>0</v>
      </c>
      <c r="U7" s="447">
        <v>0</v>
      </c>
      <c r="V7" s="448">
        <v>0</v>
      </c>
      <c r="W7" s="446">
        <f>SQRT(X7^2+Y7^2)*1000/(1.73*W10)</f>
        <v>0</v>
      </c>
      <c r="X7" s="447">
        <v>0</v>
      </c>
      <c r="Y7" s="448">
        <v>0</v>
      </c>
      <c r="Z7" s="446">
        <f>SQRT(AA7^2+AB7^2)*1000/(1.73*Z10)</f>
        <v>0</v>
      </c>
      <c r="AA7" s="447">
        <v>0</v>
      </c>
      <c r="AB7" s="448">
        <v>0</v>
      </c>
      <c r="AC7" s="446">
        <f>SQRT(AD7^2+AE7^2)*1000/(1.73*AC10)</f>
        <v>0</v>
      </c>
      <c r="AD7" s="447">
        <v>0</v>
      </c>
      <c r="AE7" s="448">
        <v>0</v>
      </c>
      <c r="AF7" s="446">
        <f>SQRT(AG7^2+AH7^2)*1000/(1.73*AF10)</f>
        <v>0</v>
      </c>
      <c r="AG7" s="447">
        <v>0</v>
      </c>
      <c r="AH7" s="448">
        <v>0</v>
      </c>
      <c r="AI7" s="446">
        <f>SQRT(AJ7^2+AK7^2)*1000/(1.73*AI10)</f>
        <v>0</v>
      </c>
      <c r="AJ7" s="447">
        <v>0</v>
      </c>
      <c r="AK7" s="448">
        <v>0</v>
      </c>
      <c r="AL7" s="446">
        <f>SQRT(AM7^2+AN7^2)*1000/(1.73*AL10)</f>
        <v>0</v>
      </c>
      <c r="AM7" s="447">
        <v>0</v>
      </c>
      <c r="AN7" s="448">
        <v>0</v>
      </c>
      <c r="AO7" s="446">
        <f>SQRT(AP7^2+AQ7^2)*1000/(1.73*AO10)</f>
        <v>0</v>
      </c>
      <c r="AP7" s="447">
        <v>0</v>
      </c>
      <c r="AQ7" s="448">
        <v>0</v>
      </c>
      <c r="CB7" s="34"/>
      <c r="CC7" s="34"/>
      <c r="CE7" s="34"/>
      <c r="CF7" s="34"/>
    </row>
    <row r="8" spans="1:84" s="24" customFormat="1" ht="16.5" customHeight="1" thickBot="1" x14ac:dyDescent="0.3">
      <c r="A8" s="1880"/>
      <c r="B8" s="1881"/>
      <c r="C8" s="1885"/>
      <c r="D8" s="1889"/>
      <c r="E8" s="1890"/>
      <c r="F8" s="1893" t="s">
        <v>26</v>
      </c>
      <c r="G8" s="1894"/>
      <c r="H8" s="449">
        <v>450</v>
      </c>
      <c r="I8" s="450">
        <f>I42</f>
        <v>4.7036000000000007</v>
      </c>
      <c r="J8" s="451">
        <f>J42</f>
        <v>1.4097999999999999</v>
      </c>
      <c r="K8" s="449">
        <v>450</v>
      </c>
      <c r="L8" s="450">
        <f>L42</f>
        <v>4.7036000000000007</v>
      </c>
      <c r="M8" s="451">
        <f>M42</f>
        <v>1.4097999999999999</v>
      </c>
      <c r="N8" s="449">
        <v>560</v>
      </c>
      <c r="O8" s="450">
        <f>O42</f>
        <v>5.0228000000000002</v>
      </c>
      <c r="P8" s="451">
        <f>P42</f>
        <v>1.5295999999999998</v>
      </c>
      <c r="Q8" s="449">
        <v>560</v>
      </c>
      <c r="R8" s="450">
        <f>R42</f>
        <v>5.0228000000000002</v>
      </c>
      <c r="S8" s="451">
        <f>S42</f>
        <v>1.5295999999999998</v>
      </c>
      <c r="T8" s="449">
        <v>560</v>
      </c>
      <c r="U8" s="450">
        <f>U42</f>
        <v>5.0228000000000002</v>
      </c>
      <c r="V8" s="451">
        <f>V42</f>
        <v>1.5295999999999998</v>
      </c>
      <c r="W8" s="449">
        <v>560</v>
      </c>
      <c r="X8" s="450">
        <f>X42</f>
        <v>5.0228000000000002</v>
      </c>
      <c r="Y8" s="451">
        <f>Y42</f>
        <v>1.5295999999999998</v>
      </c>
      <c r="Z8" s="449">
        <v>560</v>
      </c>
      <c r="AA8" s="450">
        <f>AA42</f>
        <v>5.0228000000000002</v>
      </c>
      <c r="AB8" s="451">
        <f>AB42</f>
        <v>1.5295999999999998</v>
      </c>
      <c r="AC8" s="449">
        <v>500</v>
      </c>
      <c r="AD8" s="450">
        <f>AD42</f>
        <v>7.4547999999999996</v>
      </c>
      <c r="AE8" s="451">
        <f>AE42</f>
        <v>1.9335999999999998</v>
      </c>
      <c r="AF8" s="449">
        <v>500</v>
      </c>
      <c r="AG8" s="450">
        <f>AG42</f>
        <v>7.4547999999999996</v>
      </c>
      <c r="AH8" s="451">
        <f>AH42</f>
        <v>1.9335999999999998</v>
      </c>
      <c r="AI8" s="449">
        <v>500</v>
      </c>
      <c r="AJ8" s="450">
        <f>AJ42</f>
        <v>7.4547999999999996</v>
      </c>
      <c r="AK8" s="451">
        <f>AK42</f>
        <v>1.9335999999999998</v>
      </c>
      <c r="AL8" s="449">
        <v>500</v>
      </c>
      <c r="AM8" s="450">
        <f>AM42</f>
        <v>7.4547999999999996</v>
      </c>
      <c r="AN8" s="451">
        <f>AN42</f>
        <v>1.9335999999999998</v>
      </c>
      <c r="AO8" s="449">
        <v>500</v>
      </c>
      <c r="AP8" s="450">
        <f>AP42</f>
        <v>7.4547999999999996</v>
      </c>
      <c r="AQ8" s="451">
        <f>AQ42</f>
        <v>1.9335999999999998</v>
      </c>
      <c r="CB8" s="34"/>
      <c r="CC8" s="34"/>
      <c r="CE8" s="34"/>
      <c r="CF8" s="34"/>
    </row>
    <row r="9" spans="1:84" s="35" customFormat="1" ht="16.5" customHeight="1" thickBot="1" x14ac:dyDescent="0.3">
      <c r="A9" s="1880"/>
      <c r="B9" s="1881"/>
      <c r="C9" s="1885"/>
      <c r="D9" s="1895" t="s">
        <v>27</v>
      </c>
      <c r="E9" s="1896"/>
      <c r="F9" s="1896"/>
      <c r="G9" s="1897"/>
      <c r="H9" s="1902">
        <v>8</v>
      </c>
      <c r="I9" s="1903"/>
      <c r="J9" s="1904"/>
      <c r="K9" s="1902">
        <v>8</v>
      </c>
      <c r="L9" s="1903"/>
      <c r="M9" s="1904"/>
      <c r="N9" s="1899">
        <v>8</v>
      </c>
      <c r="O9" s="1900"/>
      <c r="P9" s="1901"/>
      <c r="Q9" s="1899">
        <v>8</v>
      </c>
      <c r="R9" s="1900"/>
      <c r="S9" s="1901"/>
      <c r="T9" s="1899">
        <v>8</v>
      </c>
      <c r="U9" s="1900"/>
      <c r="V9" s="1901"/>
      <c r="W9" s="1899">
        <v>8</v>
      </c>
      <c r="X9" s="1900"/>
      <c r="Y9" s="1901"/>
      <c r="Z9" s="1899">
        <v>8</v>
      </c>
      <c r="AA9" s="1900"/>
      <c r="AB9" s="1901"/>
      <c r="AC9" s="1899">
        <v>8</v>
      </c>
      <c r="AD9" s="1900"/>
      <c r="AE9" s="1901"/>
      <c r="AF9" s="1899">
        <v>8</v>
      </c>
      <c r="AG9" s="1900"/>
      <c r="AH9" s="1901"/>
      <c r="AI9" s="1899">
        <v>8</v>
      </c>
      <c r="AJ9" s="1900"/>
      <c r="AK9" s="1901"/>
      <c r="AL9" s="1899">
        <v>8</v>
      </c>
      <c r="AM9" s="1900"/>
      <c r="AN9" s="1901"/>
      <c r="AO9" s="1899">
        <v>8</v>
      </c>
      <c r="AP9" s="1900"/>
      <c r="AQ9" s="1901"/>
    </row>
    <row r="10" spans="1:84" s="24" customFormat="1" ht="16.5" customHeight="1" x14ac:dyDescent="0.25">
      <c r="A10" s="1880"/>
      <c r="B10" s="1881"/>
      <c r="C10" s="1885"/>
      <c r="D10" s="1898" t="s">
        <v>28</v>
      </c>
      <c r="E10" s="1879"/>
      <c r="F10" s="1891" t="s">
        <v>25</v>
      </c>
      <c r="G10" s="1892"/>
      <c r="H10" s="1905">
        <v>124</v>
      </c>
      <c r="I10" s="1906"/>
      <c r="J10" s="1907"/>
      <c r="K10" s="1905">
        <v>124</v>
      </c>
      <c r="L10" s="1906"/>
      <c r="M10" s="1907"/>
      <c r="N10" s="1905">
        <v>124</v>
      </c>
      <c r="O10" s="1906"/>
      <c r="P10" s="1907"/>
      <c r="Q10" s="1905">
        <v>124</v>
      </c>
      <c r="R10" s="1906"/>
      <c r="S10" s="1907"/>
      <c r="T10" s="1905">
        <v>124</v>
      </c>
      <c r="U10" s="1906"/>
      <c r="V10" s="1907"/>
      <c r="W10" s="1905">
        <v>124</v>
      </c>
      <c r="X10" s="1906"/>
      <c r="Y10" s="1907"/>
      <c r="Z10" s="1905">
        <v>124</v>
      </c>
      <c r="AA10" s="1906"/>
      <c r="AB10" s="1907"/>
      <c r="AC10" s="1905">
        <v>124</v>
      </c>
      <c r="AD10" s="1906"/>
      <c r="AE10" s="1907"/>
      <c r="AF10" s="1905">
        <v>124</v>
      </c>
      <c r="AG10" s="1906"/>
      <c r="AH10" s="1907"/>
      <c r="AI10" s="1905">
        <v>124</v>
      </c>
      <c r="AJ10" s="1906"/>
      <c r="AK10" s="1907"/>
      <c r="AL10" s="1905">
        <v>124</v>
      </c>
      <c r="AM10" s="1906"/>
      <c r="AN10" s="1907"/>
      <c r="AO10" s="1905">
        <v>124</v>
      </c>
      <c r="AP10" s="1906"/>
      <c r="AQ10" s="1907"/>
    </row>
    <row r="11" spans="1:84" s="24" customFormat="1" ht="16.5" customHeight="1" thickBot="1" x14ac:dyDescent="0.3">
      <c r="A11" s="1880"/>
      <c r="B11" s="1881"/>
      <c r="C11" s="1885"/>
      <c r="D11" s="1882"/>
      <c r="E11" s="1883"/>
      <c r="F11" s="1893" t="s">
        <v>26</v>
      </c>
      <c r="G11" s="1894"/>
      <c r="H11" s="1908">
        <v>10.5</v>
      </c>
      <c r="I11" s="1909"/>
      <c r="J11" s="1910"/>
      <c r="K11" s="1908">
        <v>10.5</v>
      </c>
      <c r="L11" s="1909"/>
      <c r="M11" s="1910"/>
      <c r="N11" s="1908">
        <v>10.4</v>
      </c>
      <c r="O11" s="1909"/>
      <c r="P11" s="1910"/>
      <c r="Q11" s="1908">
        <v>10.4</v>
      </c>
      <c r="R11" s="1909"/>
      <c r="S11" s="1910"/>
      <c r="T11" s="1908">
        <v>10.4</v>
      </c>
      <c r="U11" s="1909"/>
      <c r="V11" s="1910"/>
      <c r="W11" s="1908">
        <v>10.4</v>
      </c>
      <c r="X11" s="1909"/>
      <c r="Y11" s="1910"/>
      <c r="Z11" s="1908">
        <v>10.4</v>
      </c>
      <c r="AA11" s="1909"/>
      <c r="AB11" s="1910"/>
      <c r="AC11" s="1908">
        <v>10.4</v>
      </c>
      <c r="AD11" s="1909"/>
      <c r="AE11" s="1910"/>
      <c r="AF11" s="1908">
        <v>10.4</v>
      </c>
      <c r="AG11" s="1909"/>
      <c r="AH11" s="1910"/>
      <c r="AI11" s="1908">
        <v>10.4</v>
      </c>
      <c r="AJ11" s="1909"/>
      <c r="AK11" s="1910"/>
      <c r="AL11" s="1908">
        <v>10.4</v>
      </c>
      <c r="AM11" s="1909"/>
      <c r="AN11" s="1910"/>
      <c r="AO11" s="1908">
        <v>10.4</v>
      </c>
      <c r="AP11" s="1909"/>
      <c r="AQ11" s="1910"/>
    </row>
    <row r="12" spans="1:84" s="35" customFormat="1" ht="16.5" customHeight="1" thickBot="1" x14ac:dyDescent="0.3">
      <c r="A12" s="1882"/>
      <c r="B12" s="1883"/>
      <c r="C12" s="1886"/>
      <c r="D12" s="1895" t="s">
        <v>29</v>
      </c>
      <c r="E12" s="1896"/>
      <c r="F12" s="1896"/>
      <c r="G12" s="1897"/>
      <c r="H12" s="1911" t="s">
        <v>30</v>
      </c>
      <c r="I12" s="1912"/>
      <c r="J12" s="1913"/>
      <c r="K12" s="1911" t="s">
        <v>30</v>
      </c>
      <c r="L12" s="1912"/>
      <c r="M12" s="1913"/>
      <c r="N12" s="1911" t="s">
        <v>30</v>
      </c>
      <c r="O12" s="1912"/>
      <c r="P12" s="1913"/>
      <c r="Q12" s="1911" t="s">
        <v>30</v>
      </c>
      <c r="R12" s="1912"/>
      <c r="S12" s="1913"/>
      <c r="T12" s="1911" t="s">
        <v>30</v>
      </c>
      <c r="U12" s="1912"/>
      <c r="V12" s="1913"/>
      <c r="W12" s="1911" t="s">
        <v>30</v>
      </c>
      <c r="X12" s="1912"/>
      <c r="Y12" s="1913"/>
      <c r="Z12" s="1911" t="s">
        <v>30</v>
      </c>
      <c r="AA12" s="1912"/>
      <c r="AB12" s="1913"/>
      <c r="AC12" s="1911" t="s">
        <v>30</v>
      </c>
      <c r="AD12" s="1912"/>
      <c r="AE12" s="1913"/>
      <c r="AF12" s="1911" t="s">
        <v>30</v>
      </c>
      <c r="AG12" s="1912"/>
      <c r="AH12" s="1913"/>
      <c r="AI12" s="1911" t="s">
        <v>30</v>
      </c>
      <c r="AJ12" s="1912"/>
      <c r="AK12" s="1913"/>
      <c r="AL12" s="1911" t="s">
        <v>30</v>
      </c>
      <c r="AM12" s="1912"/>
      <c r="AN12" s="1913"/>
      <c r="AO12" s="1911" t="s">
        <v>30</v>
      </c>
      <c r="AP12" s="1912"/>
      <c r="AQ12" s="1913"/>
    </row>
    <row r="13" spans="1:84" s="24" customFormat="1" ht="16.5" customHeight="1" x14ac:dyDescent="0.25">
      <c r="A13" s="1878" t="s">
        <v>31</v>
      </c>
      <c r="B13" s="1879"/>
      <c r="C13" s="1884">
        <v>25</v>
      </c>
      <c r="D13" s="1887" t="s">
        <v>24</v>
      </c>
      <c r="E13" s="1888"/>
      <c r="F13" s="1891" t="s">
        <v>25</v>
      </c>
      <c r="G13" s="1935"/>
      <c r="H13" s="446">
        <f>SQRT(I13^2+J13^2)*1000/(1.73*H16)</f>
        <v>0</v>
      </c>
      <c r="I13" s="447">
        <v>0</v>
      </c>
      <c r="J13" s="448">
        <v>0</v>
      </c>
      <c r="K13" s="446">
        <f>SQRT(L13^2+M13^2)*1000/(1.73*K16)</f>
        <v>0</v>
      </c>
      <c r="L13" s="447">
        <v>0</v>
      </c>
      <c r="M13" s="448">
        <v>0</v>
      </c>
      <c r="N13" s="446">
        <f>SQRT(O13^2+P13^2)*1000/(1.73*N16)</f>
        <v>0</v>
      </c>
      <c r="O13" s="447">
        <v>0</v>
      </c>
      <c r="P13" s="448">
        <v>0</v>
      </c>
      <c r="Q13" s="446">
        <f>SQRT(R13^2+S13^2)*1000/(1.73*Q16)</f>
        <v>0</v>
      </c>
      <c r="R13" s="447">
        <v>0</v>
      </c>
      <c r="S13" s="448">
        <v>0</v>
      </c>
      <c r="T13" s="446">
        <f>SQRT(U13^2+V13^2)*1000/(1.73*T16)</f>
        <v>0</v>
      </c>
      <c r="U13" s="447">
        <v>0</v>
      </c>
      <c r="V13" s="448">
        <v>0</v>
      </c>
      <c r="W13" s="446">
        <f>SQRT(X13^2+Y13^2)*1000/(1.73*W16)</f>
        <v>0</v>
      </c>
      <c r="X13" s="447">
        <v>0</v>
      </c>
      <c r="Y13" s="448">
        <v>0</v>
      </c>
      <c r="Z13" s="446">
        <f>SQRT(AA13^2+AB13^2)*1000/(1.73*Z16)</f>
        <v>0</v>
      </c>
      <c r="AA13" s="447">
        <v>0</v>
      </c>
      <c r="AB13" s="448">
        <v>0</v>
      </c>
      <c r="AC13" s="446">
        <f>SQRT(AD13^2+AE13^2)*1000/(1.73*AC16)</f>
        <v>0</v>
      </c>
      <c r="AD13" s="447">
        <v>0</v>
      </c>
      <c r="AE13" s="448">
        <v>0</v>
      </c>
      <c r="AF13" s="446">
        <f>SQRT(AG13^2+AH13^2)*1000/(1.73*AF16)</f>
        <v>0</v>
      </c>
      <c r="AG13" s="447">
        <v>0</v>
      </c>
      <c r="AH13" s="448">
        <v>0</v>
      </c>
      <c r="AI13" s="446">
        <f>SQRT(AJ13^2+AK13^2)*1000/(1.73*AI16)</f>
        <v>0</v>
      </c>
      <c r="AJ13" s="447">
        <v>0</v>
      </c>
      <c r="AK13" s="448">
        <v>0</v>
      </c>
      <c r="AL13" s="446">
        <f>SQRT(AM13^2+AN13^2)*1000/(1.73*AL16)</f>
        <v>0</v>
      </c>
      <c r="AM13" s="447">
        <v>0</v>
      </c>
      <c r="AN13" s="448">
        <v>0</v>
      </c>
      <c r="AO13" s="446">
        <f>SQRT(AP13^2+AQ13^2)*1000/(1.73*AO16)</f>
        <v>0</v>
      </c>
      <c r="AP13" s="447">
        <v>0</v>
      </c>
      <c r="AQ13" s="448">
        <v>0</v>
      </c>
      <c r="CB13" s="34"/>
      <c r="CC13" s="34"/>
    </row>
    <row r="14" spans="1:84" s="24" customFormat="1" ht="16.5" customHeight="1" thickBot="1" x14ac:dyDescent="0.3">
      <c r="A14" s="1880"/>
      <c r="B14" s="1881"/>
      <c r="C14" s="1885"/>
      <c r="D14" s="1889"/>
      <c r="E14" s="1890"/>
      <c r="F14" s="1893" t="s">
        <v>26</v>
      </c>
      <c r="G14" s="1936"/>
      <c r="H14" s="449">
        <v>410</v>
      </c>
      <c r="I14" s="450">
        <f>I43</f>
        <v>2.7297000000000002</v>
      </c>
      <c r="J14" s="451">
        <f>J43</f>
        <v>0.32729999999999998</v>
      </c>
      <c r="K14" s="449">
        <v>410</v>
      </c>
      <c r="L14" s="450">
        <f>L43</f>
        <v>2.7297000000000002</v>
      </c>
      <c r="M14" s="451">
        <f>M43</f>
        <v>0.32729999999999998</v>
      </c>
      <c r="N14" s="449">
        <v>500</v>
      </c>
      <c r="O14" s="450">
        <f>O43</f>
        <v>2.6430999999999996</v>
      </c>
      <c r="P14" s="451">
        <f>P43</f>
        <v>0.30449999999999999</v>
      </c>
      <c r="Q14" s="449">
        <v>500</v>
      </c>
      <c r="R14" s="450">
        <f>R43</f>
        <v>2.6430999999999996</v>
      </c>
      <c r="S14" s="451">
        <f>S43</f>
        <v>0.30449999999999999</v>
      </c>
      <c r="T14" s="449">
        <v>500</v>
      </c>
      <c r="U14" s="450">
        <f>U43</f>
        <v>2.6430999999999996</v>
      </c>
      <c r="V14" s="451">
        <f>V43</f>
        <v>0.30449999999999999</v>
      </c>
      <c r="W14" s="449">
        <v>500</v>
      </c>
      <c r="X14" s="450">
        <f>X43</f>
        <v>2.6430999999999996</v>
      </c>
      <c r="Y14" s="451">
        <f>Y43</f>
        <v>0.30449999999999999</v>
      </c>
      <c r="Z14" s="449">
        <v>500</v>
      </c>
      <c r="AA14" s="450">
        <f>AA43</f>
        <v>2.6430999999999996</v>
      </c>
      <c r="AB14" s="451">
        <f>AB43</f>
        <v>0.30449999999999999</v>
      </c>
      <c r="AC14" s="449">
        <v>400</v>
      </c>
      <c r="AD14" s="450">
        <f>AD43</f>
        <v>4.8956999999999997</v>
      </c>
      <c r="AE14" s="451">
        <f>AE43</f>
        <v>0.88370000000000015</v>
      </c>
      <c r="AF14" s="449">
        <v>400</v>
      </c>
      <c r="AG14" s="450">
        <f>AG43</f>
        <v>4.8956999999999997</v>
      </c>
      <c r="AH14" s="451">
        <f>AH43</f>
        <v>0.88370000000000015</v>
      </c>
      <c r="AI14" s="449">
        <v>400</v>
      </c>
      <c r="AJ14" s="450">
        <f>AJ43</f>
        <v>4.8956999999999997</v>
      </c>
      <c r="AK14" s="451">
        <f>AK43</f>
        <v>0.88370000000000015</v>
      </c>
      <c r="AL14" s="449">
        <v>400</v>
      </c>
      <c r="AM14" s="450">
        <f>AM43</f>
        <v>4.8956999999999997</v>
      </c>
      <c r="AN14" s="451">
        <f>AN43</f>
        <v>0.88370000000000015</v>
      </c>
      <c r="AO14" s="449">
        <v>400</v>
      </c>
      <c r="AP14" s="450">
        <f>AP43</f>
        <v>4.8956999999999997</v>
      </c>
      <c r="AQ14" s="451">
        <f>AQ43</f>
        <v>0.88370000000000015</v>
      </c>
      <c r="CB14" s="34"/>
      <c r="CC14" s="34"/>
    </row>
    <row r="15" spans="1:84" s="35" customFormat="1" ht="16.5" customHeight="1" thickBot="1" x14ac:dyDescent="0.3">
      <c r="A15" s="1880"/>
      <c r="B15" s="1881"/>
      <c r="C15" s="1885"/>
      <c r="D15" s="1895" t="s">
        <v>27</v>
      </c>
      <c r="E15" s="1896"/>
      <c r="F15" s="1896"/>
      <c r="G15" s="1897"/>
      <c r="H15" s="1902">
        <v>8</v>
      </c>
      <c r="I15" s="1903"/>
      <c r="J15" s="1904"/>
      <c r="K15" s="1902">
        <v>8</v>
      </c>
      <c r="L15" s="1903"/>
      <c r="M15" s="1904"/>
      <c r="N15" s="1899">
        <v>8</v>
      </c>
      <c r="O15" s="1900"/>
      <c r="P15" s="1901"/>
      <c r="Q15" s="1899">
        <v>8</v>
      </c>
      <c r="R15" s="1900"/>
      <c r="S15" s="1901"/>
      <c r="T15" s="1899">
        <v>8</v>
      </c>
      <c r="U15" s="1900"/>
      <c r="V15" s="1901"/>
      <c r="W15" s="1899">
        <v>8</v>
      </c>
      <c r="X15" s="1900"/>
      <c r="Y15" s="1901"/>
      <c r="Z15" s="1899">
        <v>8</v>
      </c>
      <c r="AA15" s="1900"/>
      <c r="AB15" s="1901"/>
      <c r="AC15" s="1899">
        <v>8</v>
      </c>
      <c r="AD15" s="1900"/>
      <c r="AE15" s="1901"/>
      <c r="AF15" s="1899">
        <v>8</v>
      </c>
      <c r="AG15" s="1900"/>
      <c r="AH15" s="1901"/>
      <c r="AI15" s="1899">
        <v>8</v>
      </c>
      <c r="AJ15" s="1900"/>
      <c r="AK15" s="1901"/>
      <c r="AL15" s="1899">
        <v>8</v>
      </c>
      <c r="AM15" s="1900"/>
      <c r="AN15" s="1901"/>
      <c r="AO15" s="1899">
        <v>8</v>
      </c>
      <c r="AP15" s="1900"/>
      <c r="AQ15" s="1901"/>
    </row>
    <row r="16" spans="1:84" s="24" customFormat="1" ht="16.5" customHeight="1" x14ac:dyDescent="0.25">
      <c r="A16" s="1880"/>
      <c r="B16" s="1881"/>
      <c r="C16" s="1885"/>
      <c r="D16" s="1898" t="s">
        <v>28</v>
      </c>
      <c r="E16" s="1879"/>
      <c r="F16" s="1891" t="s">
        <v>25</v>
      </c>
      <c r="G16" s="1892"/>
      <c r="H16" s="1905">
        <v>120</v>
      </c>
      <c r="I16" s="1906"/>
      <c r="J16" s="1907"/>
      <c r="K16" s="1905">
        <v>120</v>
      </c>
      <c r="L16" s="1906"/>
      <c r="M16" s="1907"/>
      <c r="N16" s="1905">
        <v>120</v>
      </c>
      <c r="O16" s="1906"/>
      <c r="P16" s="1907"/>
      <c r="Q16" s="1905">
        <v>120</v>
      </c>
      <c r="R16" s="1906"/>
      <c r="S16" s="1907"/>
      <c r="T16" s="1905">
        <v>120</v>
      </c>
      <c r="U16" s="1906"/>
      <c r="V16" s="1907"/>
      <c r="W16" s="1905">
        <v>120</v>
      </c>
      <c r="X16" s="1906"/>
      <c r="Y16" s="1907"/>
      <c r="Z16" s="1905">
        <v>120</v>
      </c>
      <c r="AA16" s="1906"/>
      <c r="AB16" s="1907"/>
      <c r="AC16" s="1905">
        <v>120</v>
      </c>
      <c r="AD16" s="1906"/>
      <c r="AE16" s="1907"/>
      <c r="AF16" s="1905">
        <v>120</v>
      </c>
      <c r="AG16" s="1906"/>
      <c r="AH16" s="1907"/>
      <c r="AI16" s="1905">
        <v>120</v>
      </c>
      <c r="AJ16" s="1906"/>
      <c r="AK16" s="1907"/>
      <c r="AL16" s="1905">
        <v>120</v>
      </c>
      <c r="AM16" s="1906"/>
      <c r="AN16" s="1907"/>
      <c r="AO16" s="1905">
        <v>120</v>
      </c>
      <c r="AP16" s="1906"/>
      <c r="AQ16" s="1907"/>
    </row>
    <row r="17" spans="1:43" s="24" customFormat="1" ht="16.5" customHeight="1" thickBot="1" x14ac:dyDescent="0.3">
      <c r="A17" s="1880"/>
      <c r="B17" s="1881"/>
      <c r="C17" s="1885"/>
      <c r="D17" s="1882"/>
      <c r="E17" s="1883"/>
      <c r="F17" s="1893" t="s">
        <v>26</v>
      </c>
      <c r="G17" s="1894"/>
      <c r="H17" s="1908">
        <v>10.6</v>
      </c>
      <c r="I17" s="1909"/>
      <c r="J17" s="1910"/>
      <c r="K17" s="1908">
        <v>10.6</v>
      </c>
      <c r="L17" s="1909"/>
      <c r="M17" s="1910"/>
      <c r="N17" s="1908">
        <v>10.4</v>
      </c>
      <c r="O17" s="1909"/>
      <c r="P17" s="1910"/>
      <c r="Q17" s="1908">
        <v>10.4</v>
      </c>
      <c r="R17" s="1909"/>
      <c r="S17" s="1910"/>
      <c r="T17" s="1908">
        <v>10.4</v>
      </c>
      <c r="U17" s="1909"/>
      <c r="V17" s="1910"/>
      <c r="W17" s="1908">
        <v>10.4</v>
      </c>
      <c r="X17" s="1909"/>
      <c r="Y17" s="1910"/>
      <c r="Z17" s="1908">
        <v>10.4</v>
      </c>
      <c r="AA17" s="1909"/>
      <c r="AB17" s="1910"/>
      <c r="AC17" s="1908">
        <v>10.4</v>
      </c>
      <c r="AD17" s="1909"/>
      <c r="AE17" s="1910"/>
      <c r="AF17" s="1908">
        <v>10.4</v>
      </c>
      <c r="AG17" s="1909"/>
      <c r="AH17" s="1910"/>
      <c r="AI17" s="1908">
        <v>10.4</v>
      </c>
      <c r="AJ17" s="1909"/>
      <c r="AK17" s="1910"/>
      <c r="AL17" s="1908">
        <v>10.4</v>
      </c>
      <c r="AM17" s="1909"/>
      <c r="AN17" s="1910"/>
      <c r="AO17" s="1908">
        <v>10.4</v>
      </c>
      <c r="AP17" s="1909"/>
      <c r="AQ17" s="1910"/>
    </row>
    <row r="18" spans="1:43" s="35" customFormat="1" ht="16.5" customHeight="1" thickBot="1" x14ac:dyDescent="0.3">
      <c r="A18" s="1880"/>
      <c r="B18" s="1881"/>
      <c r="C18" s="1885"/>
      <c r="D18" s="1895" t="s">
        <v>29</v>
      </c>
      <c r="E18" s="1896"/>
      <c r="F18" s="1896"/>
      <c r="G18" s="1897"/>
      <c r="H18" s="1911" t="s">
        <v>30</v>
      </c>
      <c r="I18" s="1912"/>
      <c r="J18" s="1913"/>
      <c r="K18" s="1911" t="s">
        <v>30</v>
      </c>
      <c r="L18" s="1912"/>
      <c r="M18" s="1913"/>
      <c r="N18" s="1911" t="s">
        <v>30</v>
      </c>
      <c r="O18" s="1912"/>
      <c r="P18" s="1913"/>
      <c r="Q18" s="1911" t="s">
        <v>30</v>
      </c>
      <c r="R18" s="1912"/>
      <c r="S18" s="1913"/>
      <c r="T18" s="1911" t="s">
        <v>30</v>
      </c>
      <c r="U18" s="1912"/>
      <c r="V18" s="1913"/>
      <c r="W18" s="1911" t="s">
        <v>30</v>
      </c>
      <c r="X18" s="1912"/>
      <c r="Y18" s="1913"/>
      <c r="Z18" s="1911" t="s">
        <v>30</v>
      </c>
      <c r="AA18" s="1912"/>
      <c r="AB18" s="1913"/>
      <c r="AC18" s="1911" t="s">
        <v>30</v>
      </c>
      <c r="AD18" s="1912"/>
      <c r="AE18" s="1913"/>
      <c r="AF18" s="1911" t="s">
        <v>30</v>
      </c>
      <c r="AG18" s="1912"/>
      <c r="AH18" s="1913"/>
      <c r="AI18" s="1911" t="s">
        <v>30</v>
      </c>
      <c r="AJ18" s="1912"/>
      <c r="AK18" s="1913"/>
      <c r="AL18" s="1911" t="s">
        <v>30</v>
      </c>
      <c r="AM18" s="1912"/>
      <c r="AN18" s="1913"/>
      <c r="AO18" s="1911" t="s">
        <v>30</v>
      </c>
      <c r="AP18" s="1912"/>
      <c r="AQ18" s="1913"/>
    </row>
    <row r="19" spans="1:43" s="24" customFormat="1" ht="16.5" customHeight="1" x14ac:dyDescent="0.25">
      <c r="A19" s="1898" t="s">
        <v>32</v>
      </c>
      <c r="B19" s="1923"/>
      <c r="C19" s="1879"/>
      <c r="D19" s="1925"/>
      <c r="E19" s="1926"/>
      <c r="F19" s="1891" t="s">
        <v>25</v>
      </c>
      <c r="G19" s="1892"/>
      <c r="H19" s="446">
        <f t="shared" ref="H19:AK19" si="0">H7+H13</f>
        <v>0</v>
      </c>
      <c r="I19" s="447">
        <f t="shared" si="0"/>
        <v>0</v>
      </c>
      <c r="J19" s="448">
        <f t="shared" si="0"/>
        <v>0</v>
      </c>
      <c r="K19" s="446">
        <f t="shared" ref="K19:P19" si="1">K7+K13</f>
        <v>0</v>
      </c>
      <c r="L19" s="447">
        <f t="shared" si="1"/>
        <v>0</v>
      </c>
      <c r="M19" s="448">
        <f t="shared" si="1"/>
        <v>0</v>
      </c>
      <c r="N19" s="446">
        <f t="shared" si="1"/>
        <v>0</v>
      </c>
      <c r="O19" s="447">
        <f t="shared" si="1"/>
        <v>0</v>
      </c>
      <c r="P19" s="448">
        <f t="shared" si="1"/>
        <v>0</v>
      </c>
      <c r="Q19" s="446">
        <f t="shared" si="0"/>
        <v>0</v>
      </c>
      <c r="R19" s="447">
        <f t="shared" si="0"/>
        <v>0</v>
      </c>
      <c r="S19" s="448">
        <f t="shared" si="0"/>
        <v>0</v>
      </c>
      <c r="T19" s="446">
        <f t="shared" ref="T19:V19" si="2">T7+T13</f>
        <v>0</v>
      </c>
      <c r="U19" s="447">
        <f t="shared" si="2"/>
        <v>0</v>
      </c>
      <c r="V19" s="448">
        <f t="shared" si="2"/>
        <v>0</v>
      </c>
      <c r="W19" s="446">
        <f t="shared" ref="W19:AH19" si="3">W7+W13</f>
        <v>0</v>
      </c>
      <c r="X19" s="447">
        <f t="shared" si="3"/>
        <v>0</v>
      </c>
      <c r="Y19" s="448">
        <f t="shared" si="3"/>
        <v>0</v>
      </c>
      <c r="Z19" s="446">
        <f t="shared" si="3"/>
        <v>0</v>
      </c>
      <c r="AA19" s="447">
        <f t="shared" si="3"/>
        <v>0</v>
      </c>
      <c r="AB19" s="448">
        <f t="shared" si="3"/>
        <v>0</v>
      </c>
      <c r="AC19" s="446">
        <f t="shared" si="3"/>
        <v>0</v>
      </c>
      <c r="AD19" s="447">
        <f t="shared" si="3"/>
        <v>0</v>
      </c>
      <c r="AE19" s="448">
        <f t="shared" si="3"/>
        <v>0</v>
      </c>
      <c r="AF19" s="446">
        <f t="shared" si="3"/>
        <v>0</v>
      </c>
      <c r="AG19" s="447">
        <f t="shared" si="3"/>
        <v>0</v>
      </c>
      <c r="AH19" s="448">
        <f t="shared" si="3"/>
        <v>0</v>
      </c>
      <c r="AI19" s="446">
        <f t="shared" si="0"/>
        <v>0</v>
      </c>
      <c r="AJ19" s="447">
        <f t="shared" si="0"/>
        <v>0</v>
      </c>
      <c r="AK19" s="448">
        <f t="shared" si="0"/>
        <v>0</v>
      </c>
      <c r="AL19" s="446">
        <f t="shared" ref="AL19:AQ19" si="4">AL7+AL13</f>
        <v>0</v>
      </c>
      <c r="AM19" s="447">
        <f t="shared" si="4"/>
        <v>0</v>
      </c>
      <c r="AN19" s="448">
        <f t="shared" si="4"/>
        <v>0</v>
      </c>
      <c r="AO19" s="446">
        <f t="shared" si="4"/>
        <v>0</v>
      </c>
      <c r="AP19" s="447">
        <f t="shared" si="4"/>
        <v>0</v>
      </c>
      <c r="AQ19" s="448">
        <f t="shared" si="4"/>
        <v>0</v>
      </c>
    </row>
    <row r="20" spans="1:43" s="24" customFormat="1" ht="16.5" customHeight="1" thickBot="1" x14ac:dyDescent="0.3">
      <c r="A20" s="1882"/>
      <c r="B20" s="1924"/>
      <c r="C20" s="1883"/>
      <c r="D20" s="1927"/>
      <c r="E20" s="1928"/>
      <c r="F20" s="1893" t="s">
        <v>26</v>
      </c>
      <c r="G20" s="1894"/>
      <c r="H20" s="449">
        <f>H14+H8</f>
        <v>860</v>
      </c>
      <c r="I20" s="452">
        <f>I8+I14</f>
        <v>7.4333000000000009</v>
      </c>
      <c r="J20" s="453">
        <f>J8+J14</f>
        <v>1.7370999999999999</v>
      </c>
      <c r="K20" s="449">
        <f>K14+K8</f>
        <v>860</v>
      </c>
      <c r="L20" s="452">
        <f>L8+L14</f>
        <v>7.4333000000000009</v>
      </c>
      <c r="M20" s="453">
        <f>M8+M14</f>
        <v>1.7370999999999999</v>
      </c>
      <c r="N20" s="449">
        <f>N14+N8</f>
        <v>1060</v>
      </c>
      <c r="O20" s="452">
        <f>O8+O14</f>
        <v>7.6658999999999997</v>
      </c>
      <c r="P20" s="453">
        <f>P8+P14</f>
        <v>1.8340999999999998</v>
      </c>
      <c r="Q20" s="449">
        <f>Q14+Q8</f>
        <v>1060</v>
      </c>
      <c r="R20" s="452">
        <f>R8+R14</f>
        <v>7.6658999999999997</v>
      </c>
      <c r="S20" s="453">
        <f>S8+S14</f>
        <v>1.8340999999999998</v>
      </c>
      <c r="T20" s="449">
        <f>T14+T8</f>
        <v>1060</v>
      </c>
      <c r="U20" s="452">
        <f>U8+U14</f>
        <v>7.6658999999999997</v>
      </c>
      <c r="V20" s="453">
        <f>V8+V14</f>
        <v>1.8340999999999998</v>
      </c>
      <c r="W20" s="449">
        <f>W14+W8</f>
        <v>1060</v>
      </c>
      <c r="X20" s="452">
        <f>X8+X14</f>
        <v>7.6658999999999997</v>
      </c>
      <c r="Y20" s="453">
        <f>Y8+Y14</f>
        <v>1.8340999999999998</v>
      </c>
      <c r="Z20" s="449">
        <f>Z14+Z8</f>
        <v>1060</v>
      </c>
      <c r="AA20" s="452">
        <f>AA8+AA14</f>
        <v>7.6658999999999997</v>
      </c>
      <c r="AB20" s="453">
        <f>AB8+AB14</f>
        <v>1.8340999999999998</v>
      </c>
      <c r="AC20" s="449">
        <f>AC14+AC8</f>
        <v>900</v>
      </c>
      <c r="AD20" s="452">
        <f>AD8+AD14</f>
        <v>12.3505</v>
      </c>
      <c r="AE20" s="453">
        <f>AE8+AE14</f>
        <v>2.8172999999999999</v>
      </c>
      <c r="AF20" s="449">
        <f>AF14+AF8</f>
        <v>900</v>
      </c>
      <c r="AG20" s="452">
        <f>AG8+AG14</f>
        <v>12.3505</v>
      </c>
      <c r="AH20" s="453">
        <f>AH8+AH14</f>
        <v>2.8172999999999999</v>
      </c>
      <c r="AI20" s="449">
        <f>AI14+AI8</f>
        <v>900</v>
      </c>
      <c r="AJ20" s="452">
        <f>AJ8+AJ14</f>
        <v>12.3505</v>
      </c>
      <c r="AK20" s="453">
        <f>AK8+AK14</f>
        <v>2.8172999999999999</v>
      </c>
      <c r="AL20" s="449">
        <f>AL14+AL8</f>
        <v>900</v>
      </c>
      <c r="AM20" s="452">
        <f>AM8+AM14</f>
        <v>12.3505</v>
      </c>
      <c r="AN20" s="453">
        <f>AN8+AN14</f>
        <v>2.8172999999999999</v>
      </c>
      <c r="AO20" s="449">
        <f>AO14+AO8</f>
        <v>900</v>
      </c>
      <c r="AP20" s="452">
        <f>AP8+AP14</f>
        <v>12.3505</v>
      </c>
      <c r="AQ20" s="453">
        <f>AQ8+AQ14</f>
        <v>2.8172999999999999</v>
      </c>
    </row>
    <row r="21" spans="1:43" s="24" customFormat="1" ht="16.5" customHeight="1" x14ac:dyDescent="0.25">
      <c r="A21" s="454" t="s">
        <v>33</v>
      </c>
      <c r="B21" s="455">
        <v>0</v>
      </c>
      <c r="C21" s="456"/>
      <c r="D21" s="96" t="s">
        <v>34</v>
      </c>
      <c r="E21" s="1929">
        <v>0</v>
      </c>
      <c r="F21" s="1929"/>
      <c r="G21" s="457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</row>
    <row r="22" spans="1:43" s="24" customFormat="1" ht="16.5" customHeight="1" thickBot="1" x14ac:dyDescent="0.3">
      <c r="A22" s="458" t="s">
        <v>35</v>
      </c>
      <c r="B22" s="459">
        <f>(I20+L20+O20+R20+U20+X20+AA20+AD20+AG20+AJ20+AM20+AP20+AP78+AM78+AJ78+AG78+AD78+AA78+X78+U78+R78+O78+L78+I78)/SQRT((I20+L20+O20+R20+U20+X20+AA20+AD20+AG20+AJ20+AM20+AP20+AP78+AM78+AJ78+AG78+AD78+AA78+X78+U78+R78+O78+L78+I78)^2+(J20+M20+P20+S20+V20+Y20+AB20+AE20+AH20+AK20+AN20+AQ20+AQ78+AN78+AK78+AH78+AE78+AB78+Y78+V78+S78+P78+M78+J78)^2)</f>
        <v>0.97630696292694519</v>
      </c>
      <c r="C22" s="460"/>
      <c r="D22" s="459" t="s">
        <v>36</v>
      </c>
      <c r="E22" s="1914">
        <f>(J20+M20+P20+S20+V20+Y20+AB20+AE20+AH20+AK20+AN20+AQ20+AQ78+AN78+AK78+AH78+AE78+AB78+Y78+V78+S78+P78+M78+J78)/(I20+L20+O20+R20+U20+X20+AA20+AD20+AG20+AJ20+AM20+AP20+AP78+AM78+AJ78+AG78+AD78+AA78+X78+U78+R78+O78+L78+I78)</f>
        <v>0.22164155105189795</v>
      </c>
      <c r="F22" s="1914"/>
      <c r="G22" s="461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</row>
    <row r="23" spans="1:43" s="24" customFormat="1" ht="16.5" customHeight="1" thickBot="1" x14ac:dyDescent="0.3">
      <c r="A23" s="463"/>
      <c r="B23" s="464"/>
      <c r="C23" s="464"/>
      <c r="D23" s="436"/>
      <c r="E23" s="436"/>
      <c r="F23" s="436"/>
      <c r="G23" s="436"/>
      <c r="H23" s="465"/>
      <c r="I23" s="436"/>
      <c r="J23" s="436"/>
      <c r="K23" s="465"/>
      <c r="L23" s="436"/>
      <c r="M23" s="436"/>
      <c r="N23" s="465"/>
      <c r="O23" s="436"/>
      <c r="P23" s="436"/>
      <c r="Q23" s="465"/>
      <c r="R23" s="436"/>
      <c r="S23" s="436"/>
      <c r="T23" s="465"/>
      <c r="U23" s="436"/>
      <c r="V23" s="436"/>
      <c r="W23" s="465"/>
      <c r="X23" s="436"/>
      <c r="Y23" s="436"/>
      <c r="Z23" s="465"/>
      <c r="AA23" s="436"/>
      <c r="AB23" s="436"/>
      <c r="AC23" s="465"/>
      <c r="AD23" s="436"/>
      <c r="AE23" s="436"/>
      <c r="AF23" s="465"/>
      <c r="AG23" s="436"/>
      <c r="AH23" s="436"/>
      <c r="AI23" s="465"/>
      <c r="AJ23" s="436"/>
      <c r="AK23" s="436"/>
      <c r="AL23" s="465"/>
      <c r="AM23" s="436"/>
      <c r="AN23" s="436"/>
      <c r="AO23" s="465"/>
      <c r="AP23" s="436"/>
      <c r="AQ23" s="436"/>
    </row>
    <row r="24" spans="1:43" s="24" customFormat="1" ht="16.5" customHeight="1" x14ac:dyDescent="0.25">
      <c r="A24" s="1915" t="s">
        <v>37</v>
      </c>
      <c r="B24" s="1916"/>
      <c r="C24" s="1916"/>
      <c r="D24" s="1905" t="s">
        <v>38</v>
      </c>
      <c r="E24" s="1906"/>
      <c r="F24" s="1906" t="s">
        <v>39</v>
      </c>
      <c r="G24" s="1907"/>
      <c r="H24" s="1917" t="str">
        <f t="shared" ref="H24:AO24" si="5">H4</f>
        <v>1 час.</v>
      </c>
      <c r="I24" s="1918"/>
      <c r="J24" s="1919"/>
      <c r="K24" s="1917" t="str">
        <f t="shared" si="5"/>
        <v>2 час.</v>
      </c>
      <c r="L24" s="1918"/>
      <c r="M24" s="1919"/>
      <c r="N24" s="1917" t="str">
        <f t="shared" si="5"/>
        <v>3 час.</v>
      </c>
      <c r="O24" s="1918"/>
      <c r="P24" s="1919"/>
      <c r="Q24" s="1917" t="str">
        <f t="shared" si="5"/>
        <v>4 час.</v>
      </c>
      <c r="R24" s="1918"/>
      <c r="S24" s="1919"/>
      <c r="T24" s="1917" t="str">
        <f t="shared" si="5"/>
        <v>5 час.</v>
      </c>
      <c r="U24" s="1918"/>
      <c r="V24" s="1919"/>
      <c r="W24" s="1917" t="str">
        <f t="shared" si="5"/>
        <v>6 час.</v>
      </c>
      <c r="X24" s="1918"/>
      <c r="Y24" s="1919"/>
      <c r="Z24" s="1917" t="str">
        <f t="shared" si="5"/>
        <v>7 час.</v>
      </c>
      <c r="AA24" s="1918"/>
      <c r="AB24" s="1919"/>
      <c r="AC24" s="1917" t="str">
        <f t="shared" si="5"/>
        <v>8 час.</v>
      </c>
      <c r="AD24" s="1918"/>
      <c r="AE24" s="1919"/>
      <c r="AF24" s="1917" t="str">
        <f t="shared" si="5"/>
        <v>9 час.</v>
      </c>
      <c r="AG24" s="1918"/>
      <c r="AH24" s="1919"/>
      <c r="AI24" s="1917" t="str">
        <f t="shared" si="5"/>
        <v>10 час.</v>
      </c>
      <c r="AJ24" s="1918"/>
      <c r="AK24" s="1919"/>
      <c r="AL24" s="1917" t="str">
        <f t="shared" si="5"/>
        <v>11 час.</v>
      </c>
      <c r="AM24" s="1918"/>
      <c r="AN24" s="1919"/>
      <c r="AO24" s="1917" t="str">
        <f t="shared" si="5"/>
        <v>12 час.</v>
      </c>
      <c r="AP24" s="1918"/>
      <c r="AQ24" s="1919"/>
    </row>
    <row r="25" spans="1:43" s="24" customFormat="1" ht="16.5" customHeight="1" thickBot="1" x14ac:dyDescent="0.3">
      <c r="A25" s="1933" t="s">
        <v>40</v>
      </c>
      <c r="B25" s="1934"/>
      <c r="C25" s="1934"/>
      <c r="D25" s="466" t="s">
        <v>41</v>
      </c>
      <c r="E25" s="467" t="s">
        <v>42</v>
      </c>
      <c r="F25" s="467" t="s">
        <v>41</v>
      </c>
      <c r="G25" s="468" t="s">
        <v>42</v>
      </c>
      <c r="H25" s="1920"/>
      <c r="I25" s="1921"/>
      <c r="J25" s="1922"/>
      <c r="K25" s="1920"/>
      <c r="L25" s="1921"/>
      <c r="M25" s="1922"/>
      <c r="N25" s="1930"/>
      <c r="O25" s="1931"/>
      <c r="P25" s="1932"/>
      <c r="Q25" s="1930"/>
      <c r="R25" s="1931"/>
      <c r="S25" s="1932"/>
      <c r="T25" s="1930"/>
      <c r="U25" s="1931"/>
      <c r="V25" s="1932"/>
      <c r="W25" s="1930"/>
      <c r="X25" s="1931"/>
      <c r="Y25" s="1932"/>
      <c r="Z25" s="1930"/>
      <c r="AA25" s="1931"/>
      <c r="AB25" s="1932"/>
      <c r="AC25" s="1930"/>
      <c r="AD25" s="1931"/>
      <c r="AE25" s="1932"/>
      <c r="AF25" s="1930"/>
      <c r="AG25" s="1931"/>
      <c r="AH25" s="1932"/>
      <c r="AI25" s="1930"/>
      <c r="AJ25" s="1931"/>
      <c r="AK25" s="1932"/>
      <c r="AL25" s="1930"/>
      <c r="AM25" s="1931"/>
      <c r="AN25" s="1932"/>
      <c r="AO25" s="1930"/>
      <c r="AP25" s="1931"/>
      <c r="AQ25" s="1932"/>
    </row>
    <row r="26" spans="1:43" s="24" customFormat="1" ht="18" customHeight="1" x14ac:dyDescent="0.25">
      <c r="A26" s="469" t="s">
        <v>43</v>
      </c>
      <c r="B26" s="470" t="s">
        <v>126</v>
      </c>
      <c r="C26" s="471"/>
      <c r="D26" s="472"/>
      <c r="E26" s="473"/>
      <c r="F26" s="473"/>
      <c r="G26" s="474"/>
      <c r="H26" s="431">
        <v>0</v>
      </c>
      <c r="I26" s="432">
        <v>0.66239999999999999</v>
      </c>
      <c r="J26" s="475">
        <v>0.25380000000000003</v>
      </c>
      <c r="K26" s="431">
        <v>0</v>
      </c>
      <c r="L26" s="432">
        <v>0.66239999999999999</v>
      </c>
      <c r="M26" s="475">
        <v>0.25380000000000003</v>
      </c>
      <c r="N26" s="431">
        <v>0</v>
      </c>
      <c r="O26" s="432">
        <v>0.84720000000000006</v>
      </c>
      <c r="P26" s="433">
        <v>0.3276</v>
      </c>
      <c r="Q26" s="431">
        <v>0</v>
      </c>
      <c r="R26" s="432">
        <v>0.84720000000000006</v>
      </c>
      <c r="S26" s="433">
        <v>0.3276</v>
      </c>
      <c r="T26" s="431">
        <v>0</v>
      </c>
      <c r="U26" s="432">
        <v>0.84720000000000006</v>
      </c>
      <c r="V26" s="433">
        <v>0.3276</v>
      </c>
      <c r="W26" s="431">
        <v>0</v>
      </c>
      <c r="X26" s="432">
        <v>0.84720000000000006</v>
      </c>
      <c r="Y26" s="433">
        <v>0.3276</v>
      </c>
      <c r="Z26" s="431">
        <v>0</v>
      </c>
      <c r="AA26" s="432">
        <v>0.84720000000000006</v>
      </c>
      <c r="AB26" s="433">
        <v>0.3276</v>
      </c>
      <c r="AC26" s="431">
        <v>0</v>
      </c>
      <c r="AD26" s="432">
        <v>0.21540000000000001</v>
      </c>
      <c r="AE26" s="433">
        <v>7.8600000000000003E-2</v>
      </c>
      <c r="AF26" s="431">
        <v>0</v>
      </c>
      <c r="AG26" s="432">
        <v>0.21540000000000001</v>
      </c>
      <c r="AH26" s="433">
        <v>7.8600000000000003E-2</v>
      </c>
      <c r="AI26" s="431">
        <v>0</v>
      </c>
      <c r="AJ26" s="432">
        <v>0.21540000000000001</v>
      </c>
      <c r="AK26" s="433">
        <v>7.8600000000000003E-2</v>
      </c>
      <c r="AL26" s="431">
        <v>0</v>
      </c>
      <c r="AM26" s="432">
        <v>0.21540000000000001</v>
      </c>
      <c r="AN26" s="433">
        <v>7.8600000000000003E-2</v>
      </c>
      <c r="AO26" s="431">
        <v>0</v>
      </c>
      <c r="AP26" s="432">
        <v>0.21540000000000001</v>
      </c>
      <c r="AQ26" s="433">
        <v>7.8600000000000003E-2</v>
      </c>
    </row>
    <row r="27" spans="1:43" s="24" customFormat="1" ht="16.5" customHeight="1" x14ac:dyDescent="0.25">
      <c r="A27" s="476" t="s">
        <v>57</v>
      </c>
      <c r="B27" s="477" t="s">
        <v>127</v>
      </c>
      <c r="C27" s="478"/>
      <c r="D27" s="479"/>
      <c r="E27" s="480"/>
      <c r="F27" s="480"/>
      <c r="G27" s="481"/>
      <c r="H27" s="434">
        <v>0</v>
      </c>
      <c r="I27" s="429">
        <v>7.4400000000000008E-2</v>
      </c>
      <c r="J27" s="482">
        <v>8.9999999999999993E-3</v>
      </c>
      <c r="K27" s="434">
        <v>0</v>
      </c>
      <c r="L27" s="429">
        <v>7.4400000000000008E-2</v>
      </c>
      <c r="M27" s="482">
        <v>8.9999999999999993E-3</v>
      </c>
      <c r="N27" s="434">
        <v>0</v>
      </c>
      <c r="O27" s="429">
        <v>7.0800000000000002E-2</v>
      </c>
      <c r="P27" s="430">
        <v>3.0000000000000001E-3</v>
      </c>
      <c r="Q27" s="434">
        <v>0</v>
      </c>
      <c r="R27" s="429">
        <v>7.0800000000000002E-2</v>
      </c>
      <c r="S27" s="430">
        <v>3.0000000000000001E-3</v>
      </c>
      <c r="T27" s="434">
        <v>0</v>
      </c>
      <c r="U27" s="429">
        <v>7.0800000000000002E-2</v>
      </c>
      <c r="V27" s="430">
        <v>3.0000000000000001E-3</v>
      </c>
      <c r="W27" s="434">
        <v>0</v>
      </c>
      <c r="X27" s="429">
        <v>7.0800000000000002E-2</v>
      </c>
      <c r="Y27" s="430">
        <v>3.0000000000000001E-3</v>
      </c>
      <c r="Z27" s="434">
        <v>0</v>
      </c>
      <c r="AA27" s="429">
        <v>7.0800000000000002E-2</v>
      </c>
      <c r="AB27" s="430">
        <v>3.0000000000000001E-3</v>
      </c>
      <c r="AC27" s="434">
        <v>0</v>
      </c>
      <c r="AD27" s="429">
        <v>7.740000000000001E-2</v>
      </c>
      <c r="AE27" s="430">
        <v>4.7999999999999996E-3</v>
      </c>
      <c r="AF27" s="434">
        <v>0</v>
      </c>
      <c r="AG27" s="429">
        <v>7.740000000000001E-2</v>
      </c>
      <c r="AH27" s="430">
        <v>4.7999999999999996E-3</v>
      </c>
      <c r="AI27" s="434">
        <v>0</v>
      </c>
      <c r="AJ27" s="429">
        <v>7.740000000000001E-2</v>
      </c>
      <c r="AK27" s="430">
        <v>4.7999999999999996E-3</v>
      </c>
      <c r="AL27" s="434">
        <v>0</v>
      </c>
      <c r="AM27" s="429">
        <v>7.740000000000001E-2</v>
      </c>
      <c r="AN27" s="430">
        <v>4.7999999999999996E-3</v>
      </c>
      <c r="AO27" s="434">
        <v>0</v>
      </c>
      <c r="AP27" s="429">
        <v>7.740000000000001E-2</v>
      </c>
      <c r="AQ27" s="430">
        <v>4.7999999999999996E-3</v>
      </c>
    </row>
    <row r="28" spans="1:43" s="24" customFormat="1" ht="16.5" customHeight="1" x14ac:dyDescent="0.25">
      <c r="A28" s="476" t="s">
        <v>45</v>
      </c>
      <c r="B28" s="477" t="s">
        <v>128</v>
      </c>
      <c r="C28" s="478"/>
      <c r="D28" s="479"/>
      <c r="E28" s="480"/>
      <c r="F28" s="480"/>
      <c r="G28" s="481"/>
      <c r="H28" s="434">
        <v>140</v>
      </c>
      <c r="I28" s="429">
        <v>1.0572000000000001</v>
      </c>
      <c r="J28" s="482">
        <v>0.22319999999999998</v>
      </c>
      <c r="K28" s="434">
        <v>140</v>
      </c>
      <c r="L28" s="429">
        <v>1.0572000000000001</v>
      </c>
      <c r="M28" s="482">
        <v>0.22319999999999998</v>
      </c>
      <c r="N28" s="434">
        <v>190</v>
      </c>
      <c r="O28" s="429">
        <v>0.97799999999999998</v>
      </c>
      <c r="P28" s="430">
        <v>0.2064</v>
      </c>
      <c r="Q28" s="434">
        <v>190</v>
      </c>
      <c r="R28" s="429">
        <v>0.97799999999999998</v>
      </c>
      <c r="S28" s="430">
        <v>0.2064</v>
      </c>
      <c r="T28" s="434">
        <v>190</v>
      </c>
      <c r="U28" s="429">
        <v>0.97799999999999998</v>
      </c>
      <c r="V28" s="430">
        <v>0.2064</v>
      </c>
      <c r="W28" s="434">
        <v>190</v>
      </c>
      <c r="X28" s="429">
        <v>0.97799999999999998</v>
      </c>
      <c r="Y28" s="430">
        <v>0.2064</v>
      </c>
      <c r="Z28" s="434">
        <v>190</v>
      </c>
      <c r="AA28" s="429">
        <v>0.97799999999999998</v>
      </c>
      <c r="AB28" s="430">
        <v>0.2064</v>
      </c>
      <c r="AC28" s="434">
        <v>260</v>
      </c>
      <c r="AD28" s="429">
        <v>1.7304000000000002</v>
      </c>
      <c r="AE28" s="430">
        <v>0.29760000000000003</v>
      </c>
      <c r="AF28" s="434">
        <v>260</v>
      </c>
      <c r="AG28" s="429">
        <v>1.7304000000000002</v>
      </c>
      <c r="AH28" s="430">
        <v>0.29760000000000003</v>
      </c>
      <c r="AI28" s="434">
        <v>260</v>
      </c>
      <c r="AJ28" s="429">
        <v>1.7304000000000002</v>
      </c>
      <c r="AK28" s="430">
        <v>0.29760000000000003</v>
      </c>
      <c r="AL28" s="434">
        <v>260</v>
      </c>
      <c r="AM28" s="429">
        <v>1.7304000000000002</v>
      </c>
      <c r="AN28" s="430">
        <v>0.29760000000000003</v>
      </c>
      <c r="AO28" s="434">
        <v>260</v>
      </c>
      <c r="AP28" s="429">
        <v>1.7304000000000002</v>
      </c>
      <c r="AQ28" s="430">
        <v>0.29760000000000003</v>
      </c>
    </row>
    <row r="29" spans="1:43" s="24" customFormat="1" ht="16.5" customHeight="1" x14ac:dyDescent="0.25">
      <c r="A29" s="476" t="s">
        <v>59</v>
      </c>
      <c r="B29" s="477" t="s">
        <v>129</v>
      </c>
      <c r="C29" s="478"/>
      <c r="D29" s="479"/>
      <c r="E29" s="480"/>
      <c r="F29" s="480"/>
      <c r="G29" s="481"/>
      <c r="H29" s="434">
        <v>50</v>
      </c>
      <c r="I29" s="429">
        <v>0.80759999999999998</v>
      </c>
      <c r="J29" s="482">
        <v>0.2064</v>
      </c>
      <c r="K29" s="434">
        <v>50</v>
      </c>
      <c r="L29" s="429">
        <v>0.80759999999999998</v>
      </c>
      <c r="M29" s="482">
        <v>0.2064</v>
      </c>
      <c r="N29" s="434">
        <v>100</v>
      </c>
      <c r="O29" s="429">
        <v>0.76200000000000001</v>
      </c>
      <c r="P29" s="430">
        <v>0.19800000000000001</v>
      </c>
      <c r="Q29" s="434">
        <v>100</v>
      </c>
      <c r="R29" s="429">
        <v>0.76200000000000001</v>
      </c>
      <c r="S29" s="430">
        <v>0.19800000000000001</v>
      </c>
      <c r="T29" s="434">
        <v>100</v>
      </c>
      <c r="U29" s="429">
        <v>0.76200000000000001</v>
      </c>
      <c r="V29" s="430">
        <v>0.19800000000000001</v>
      </c>
      <c r="W29" s="434">
        <v>100</v>
      </c>
      <c r="X29" s="429">
        <v>0.76200000000000001</v>
      </c>
      <c r="Y29" s="430">
        <v>0.19800000000000001</v>
      </c>
      <c r="Z29" s="434">
        <v>100</v>
      </c>
      <c r="AA29" s="429">
        <v>0.76200000000000001</v>
      </c>
      <c r="AB29" s="430">
        <v>0.19800000000000001</v>
      </c>
      <c r="AC29" s="434">
        <v>100</v>
      </c>
      <c r="AD29" s="429">
        <v>1.3824000000000001</v>
      </c>
      <c r="AE29" s="430">
        <v>0.27360000000000001</v>
      </c>
      <c r="AF29" s="434">
        <v>100</v>
      </c>
      <c r="AG29" s="429">
        <v>1.3824000000000001</v>
      </c>
      <c r="AH29" s="430">
        <v>0.27360000000000001</v>
      </c>
      <c r="AI29" s="434">
        <v>100</v>
      </c>
      <c r="AJ29" s="429">
        <v>1.3824000000000001</v>
      </c>
      <c r="AK29" s="430">
        <v>0.27360000000000001</v>
      </c>
      <c r="AL29" s="434">
        <v>100</v>
      </c>
      <c r="AM29" s="429">
        <v>1.3824000000000001</v>
      </c>
      <c r="AN29" s="430">
        <v>0.27360000000000001</v>
      </c>
      <c r="AO29" s="434">
        <v>100</v>
      </c>
      <c r="AP29" s="429">
        <v>1.3824000000000001</v>
      </c>
      <c r="AQ29" s="430">
        <v>0.27360000000000001</v>
      </c>
    </row>
    <row r="30" spans="1:43" s="24" customFormat="1" ht="16.5" customHeight="1" x14ac:dyDescent="0.25">
      <c r="A30" s="476" t="s">
        <v>55</v>
      </c>
      <c r="B30" s="477" t="s">
        <v>130</v>
      </c>
      <c r="C30" s="478"/>
      <c r="D30" s="479"/>
      <c r="E30" s="480"/>
      <c r="F30" s="480"/>
      <c r="G30" s="481"/>
      <c r="H30" s="483">
        <v>0</v>
      </c>
      <c r="I30" s="484">
        <v>0</v>
      </c>
      <c r="J30" s="485">
        <v>0</v>
      </c>
      <c r="K30" s="483">
        <v>0</v>
      </c>
      <c r="L30" s="484">
        <v>0</v>
      </c>
      <c r="M30" s="485">
        <v>0</v>
      </c>
      <c r="N30" s="483">
        <v>0</v>
      </c>
      <c r="O30" s="484">
        <v>0</v>
      </c>
      <c r="P30" s="427">
        <v>0</v>
      </c>
      <c r="Q30" s="483">
        <v>0</v>
      </c>
      <c r="R30" s="484">
        <v>0</v>
      </c>
      <c r="S30" s="427">
        <v>0</v>
      </c>
      <c r="T30" s="483">
        <v>0</v>
      </c>
      <c r="U30" s="484">
        <v>0</v>
      </c>
      <c r="V30" s="427">
        <v>0</v>
      </c>
      <c r="W30" s="483">
        <v>0</v>
      </c>
      <c r="X30" s="484">
        <v>0</v>
      </c>
      <c r="Y30" s="427">
        <v>0</v>
      </c>
      <c r="Z30" s="483">
        <v>0</v>
      </c>
      <c r="AA30" s="484">
        <v>0</v>
      </c>
      <c r="AB30" s="427">
        <v>0</v>
      </c>
      <c r="AC30" s="483">
        <v>0</v>
      </c>
      <c r="AD30" s="484">
        <v>0</v>
      </c>
      <c r="AE30" s="427">
        <v>0</v>
      </c>
      <c r="AF30" s="483">
        <v>0</v>
      </c>
      <c r="AG30" s="484">
        <v>0</v>
      </c>
      <c r="AH30" s="427">
        <v>0</v>
      </c>
      <c r="AI30" s="483">
        <v>0</v>
      </c>
      <c r="AJ30" s="484">
        <v>0</v>
      </c>
      <c r="AK30" s="427">
        <v>0</v>
      </c>
      <c r="AL30" s="483">
        <v>0</v>
      </c>
      <c r="AM30" s="484">
        <v>0</v>
      </c>
      <c r="AN30" s="427">
        <v>0</v>
      </c>
      <c r="AO30" s="483">
        <v>0</v>
      </c>
      <c r="AP30" s="484">
        <v>0</v>
      </c>
      <c r="AQ30" s="427">
        <v>0</v>
      </c>
    </row>
    <row r="31" spans="1:43" s="24" customFormat="1" ht="16.5" customHeight="1" x14ac:dyDescent="0.25">
      <c r="A31" s="476" t="s">
        <v>69</v>
      </c>
      <c r="B31" s="477" t="s">
        <v>131</v>
      </c>
      <c r="C31" s="478"/>
      <c r="D31" s="479"/>
      <c r="E31" s="480"/>
      <c r="F31" s="480"/>
      <c r="G31" s="481"/>
      <c r="H31" s="483">
        <v>0</v>
      </c>
      <c r="I31" s="484">
        <v>0</v>
      </c>
      <c r="J31" s="485">
        <v>0</v>
      </c>
      <c r="K31" s="483">
        <v>0</v>
      </c>
      <c r="L31" s="484">
        <v>0</v>
      </c>
      <c r="M31" s="485">
        <v>0</v>
      </c>
      <c r="N31" s="483">
        <v>0</v>
      </c>
      <c r="O31" s="484">
        <v>0</v>
      </c>
      <c r="P31" s="427">
        <v>0</v>
      </c>
      <c r="Q31" s="483">
        <v>0</v>
      </c>
      <c r="R31" s="484">
        <v>0</v>
      </c>
      <c r="S31" s="427">
        <v>0</v>
      </c>
      <c r="T31" s="483">
        <v>0</v>
      </c>
      <c r="U31" s="484">
        <v>0</v>
      </c>
      <c r="V31" s="427">
        <v>0</v>
      </c>
      <c r="W31" s="483">
        <v>0</v>
      </c>
      <c r="X31" s="484">
        <v>0</v>
      </c>
      <c r="Y31" s="427">
        <v>0</v>
      </c>
      <c r="Z31" s="483">
        <v>0</v>
      </c>
      <c r="AA31" s="484">
        <v>0</v>
      </c>
      <c r="AB31" s="427">
        <v>0</v>
      </c>
      <c r="AC31" s="483">
        <v>0</v>
      </c>
      <c r="AD31" s="484">
        <v>0</v>
      </c>
      <c r="AE31" s="427">
        <v>0</v>
      </c>
      <c r="AF31" s="483">
        <v>0</v>
      </c>
      <c r="AG31" s="484">
        <v>0</v>
      </c>
      <c r="AH31" s="427">
        <v>0</v>
      </c>
      <c r="AI31" s="483">
        <v>0</v>
      </c>
      <c r="AJ31" s="484">
        <v>0</v>
      </c>
      <c r="AK31" s="427">
        <v>0</v>
      </c>
      <c r="AL31" s="483">
        <v>0</v>
      </c>
      <c r="AM31" s="484">
        <v>0</v>
      </c>
      <c r="AN31" s="427">
        <v>0</v>
      </c>
      <c r="AO31" s="483">
        <v>0</v>
      </c>
      <c r="AP31" s="484">
        <v>0</v>
      </c>
      <c r="AQ31" s="427">
        <v>0</v>
      </c>
    </row>
    <row r="32" spans="1:43" s="24" customFormat="1" ht="16.5" customHeight="1" x14ac:dyDescent="0.25">
      <c r="A32" s="476" t="s">
        <v>114</v>
      </c>
      <c r="B32" s="477" t="s">
        <v>132</v>
      </c>
      <c r="C32" s="478"/>
      <c r="D32" s="479"/>
      <c r="E32" s="480"/>
      <c r="F32" s="480"/>
      <c r="G32" s="481"/>
      <c r="H32" s="434">
        <v>100</v>
      </c>
      <c r="I32" s="429">
        <v>1.0775999999999999</v>
      </c>
      <c r="J32" s="482">
        <v>0.216</v>
      </c>
      <c r="K32" s="434">
        <v>100</v>
      </c>
      <c r="L32" s="429">
        <v>1.0775999999999999</v>
      </c>
      <c r="M32" s="482">
        <v>0.216</v>
      </c>
      <c r="N32" s="434">
        <v>150</v>
      </c>
      <c r="O32" s="429">
        <v>1.0415999999999999</v>
      </c>
      <c r="P32" s="430">
        <v>0.21480000000000002</v>
      </c>
      <c r="Q32" s="434">
        <v>150</v>
      </c>
      <c r="R32" s="429">
        <v>1.0415999999999999</v>
      </c>
      <c r="S32" s="430">
        <v>0.21480000000000002</v>
      </c>
      <c r="T32" s="434">
        <v>150</v>
      </c>
      <c r="U32" s="429">
        <v>1.0415999999999999</v>
      </c>
      <c r="V32" s="430">
        <v>0.21480000000000002</v>
      </c>
      <c r="W32" s="434">
        <v>150</v>
      </c>
      <c r="X32" s="429">
        <v>1.0415999999999999</v>
      </c>
      <c r="Y32" s="430">
        <v>0.21480000000000002</v>
      </c>
      <c r="Z32" s="434">
        <v>150</v>
      </c>
      <c r="AA32" s="429">
        <v>1.0415999999999999</v>
      </c>
      <c r="AB32" s="430">
        <v>0.21480000000000002</v>
      </c>
      <c r="AC32" s="434">
        <v>180</v>
      </c>
      <c r="AD32" s="429">
        <v>2.1</v>
      </c>
      <c r="AE32" s="430">
        <v>0.41639999999999999</v>
      </c>
      <c r="AF32" s="434">
        <v>180</v>
      </c>
      <c r="AG32" s="429">
        <v>2.1</v>
      </c>
      <c r="AH32" s="430">
        <v>0.41639999999999999</v>
      </c>
      <c r="AI32" s="434">
        <v>180</v>
      </c>
      <c r="AJ32" s="429">
        <v>2.1</v>
      </c>
      <c r="AK32" s="430">
        <v>0.41639999999999999</v>
      </c>
      <c r="AL32" s="434">
        <v>180</v>
      </c>
      <c r="AM32" s="429">
        <v>2.1</v>
      </c>
      <c r="AN32" s="430">
        <v>0.41639999999999999</v>
      </c>
      <c r="AO32" s="434">
        <v>180</v>
      </c>
      <c r="AP32" s="429">
        <v>2.1</v>
      </c>
      <c r="AQ32" s="430">
        <v>0.41639999999999999</v>
      </c>
    </row>
    <row r="33" spans="1:81" s="24" customFormat="1" ht="16.5" customHeight="1" x14ac:dyDescent="0.25">
      <c r="A33" s="476" t="s">
        <v>61</v>
      </c>
      <c r="B33" s="477" t="s">
        <v>133</v>
      </c>
      <c r="C33" s="478"/>
      <c r="D33" s="479"/>
      <c r="E33" s="480"/>
      <c r="F33" s="480"/>
      <c r="G33" s="481"/>
      <c r="H33" s="434">
        <v>30</v>
      </c>
      <c r="I33" s="429">
        <v>0.78600000000000003</v>
      </c>
      <c r="J33" s="482">
        <v>0.10679999999999999</v>
      </c>
      <c r="K33" s="434">
        <v>30</v>
      </c>
      <c r="L33" s="429">
        <v>0.78600000000000003</v>
      </c>
      <c r="M33" s="482">
        <v>0.10679999999999999</v>
      </c>
      <c r="N33" s="434">
        <v>50</v>
      </c>
      <c r="O33" s="429">
        <v>0.72</v>
      </c>
      <c r="P33" s="430">
        <v>9.8400000000000001E-2</v>
      </c>
      <c r="Q33" s="434">
        <v>50</v>
      </c>
      <c r="R33" s="429">
        <v>0.72</v>
      </c>
      <c r="S33" s="430">
        <v>9.8400000000000001E-2</v>
      </c>
      <c r="T33" s="434">
        <v>50</v>
      </c>
      <c r="U33" s="429">
        <v>0.72</v>
      </c>
      <c r="V33" s="430">
        <v>9.8400000000000001E-2</v>
      </c>
      <c r="W33" s="434">
        <v>50</v>
      </c>
      <c r="X33" s="429">
        <v>0.72</v>
      </c>
      <c r="Y33" s="430">
        <v>9.8400000000000001E-2</v>
      </c>
      <c r="Z33" s="434">
        <v>50</v>
      </c>
      <c r="AA33" s="429">
        <v>0.72</v>
      </c>
      <c r="AB33" s="430">
        <v>9.8400000000000001E-2</v>
      </c>
      <c r="AC33" s="434">
        <v>80</v>
      </c>
      <c r="AD33" s="429">
        <v>1.4735999999999998</v>
      </c>
      <c r="AE33" s="430">
        <v>0.29880000000000001</v>
      </c>
      <c r="AF33" s="434">
        <v>80</v>
      </c>
      <c r="AG33" s="429">
        <v>1.4735999999999998</v>
      </c>
      <c r="AH33" s="430">
        <v>0.29880000000000001</v>
      </c>
      <c r="AI33" s="434">
        <v>80</v>
      </c>
      <c r="AJ33" s="429">
        <v>1.4735999999999998</v>
      </c>
      <c r="AK33" s="430">
        <v>0.29880000000000001</v>
      </c>
      <c r="AL33" s="434">
        <v>80</v>
      </c>
      <c r="AM33" s="429">
        <v>1.4735999999999998</v>
      </c>
      <c r="AN33" s="430">
        <v>0.29880000000000001</v>
      </c>
      <c r="AO33" s="434">
        <v>80</v>
      </c>
      <c r="AP33" s="429">
        <v>1.4735999999999998</v>
      </c>
      <c r="AQ33" s="430">
        <v>0.29880000000000001</v>
      </c>
    </row>
    <row r="34" spans="1:81" s="24" customFormat="1" ht="16.5" customHeight="1" x14ac:dyDescent="0.25">
      <c r="A34" s="476" t="s">
        <v>49</v>
      </c>
      <c r="B34" s="477" t="s">
        <v>134</v>
      </c>
      <c r="C34" s="478"/>
      <c r="D34" s="479"/>
      <c r="E34" s="480"/>
      <c r="F34" s="480"/>
      <c r="G34" s="481"/>
      <c r="H34" s="434">
        <v>125</v>
      </c>
      <c r="I34" s="429">
        <v>1.5928</v>
      </c>
      <c r="J34" s="482">
        <v>0.71279999999999999</v>
      </c>
      <c r="K34" s="434">
        <v>125</v>
      </c>
      <c r="L34" s="429">
        <v>1.5928</v>
      </c>
      <c r="M34" s="482">
        <v>0.71279999999999999</v>
      </c>
      <c r="N34" s="434">
        <v>140</v>
      </c>
      <c r="O34" s="429">
        <v>1.8615999999999999</v>
      </c>
      <c r="P34" s="430">
        <v>0.77679999999999993</v>
      </c>
      <c r="Q34" s="434">
        <v>140</v>
      </c>
      <c r="R34" s="429">
        <v>1.8615999999999999</v>
      </c>
      <c r="S34" s="430">
        <v>0.77679999999999993</v>
      </c>
      <c r="T34" s="434">
        <v>140</v>
      </c>
      <c r="U34" s="429">
        <v>1.8615999999999999</v>
      </c>
      <c r="V34" s="430">
        <v>0.77679999999999993</v>
      </c>
      <c r="W34" s="434">
        <v>140</v>
      </c>
      <c r="X34" s="429">
        <v>1.8615999999999999</v>
      </c>
      <c r="Y34" s="430">
        <v>0.77679999999999993</v>
      </c>
      <c r="Z34" s="434">
        <v>140</v>
      </c>
      <c r="AA34" s="429">
        <v>1.8615999999999999</v>
      </c>
      <c r="AB34" s="430">
        <v>0.77679999999999993</v>
      </c>
      <c r="AC34" s="434">
        <v>155</v>
      </c>
      <c r="AD34" s="429">
        <v>2.8439999999999999</v>
      </c>
      <c r="AE34" s="430">
        <v>1.0175999999999998</v>
      </c>
      <c r="AF34" s="434">
        <v>155</v>
      </c>
      <c r="AG34" s="429">
        <v>2.8439999999999999</v>
      </c>
      <c r="AH34" s="430">
        <v>1.0175999999999998</v>
      </c>
      <c r="AI34" s="434">
        <v>155</v>
      </c>
      <c r="AJ34" s="429">
        <v>2.8439999999999999</v>
      </c>
      <c r="AK34" s="430">
        <v>1.0175999999999998</v>
      </c>
      <c r="AL34" s="434">
        <v>155</v>
      </c>
      <c r="AM34" s="429">
        <v>2.8439999999999999</v>
      </c>
      <c r="AN34" s="430">
        <v>1.0175999999999998</v>
      </c>
      <c r="AO34" s="434">
        <v>155</v>
      </c>
      <c r="AP34" s="429">
        <v>2.8439999999999999</v>
      </c>
      <c r="AQ34" s="430">
        <v>1.0175999999999998</v>
      </c>
    </row>
    <row r="35" spans="1:81" s="24" customFormat="1" ht="16.5" customHeight="1" x14ac:dyDescent="0.25">
      <c r="A35" s="476" t="s">
        <v>63</v>
      </c>
      <c r="B35" s="477" t="s">
        <v>135</v>
      </c>
      <c r="C35" s="478"/>
      <c r="D35" s="479"/>
      <c r="E35" s="480"/>
      <c r="F35" s="480"/>
      <c r="G35" s="481"/>
      <c r="H35" s="434">
        <v>200</v>
      </c>
      <c r="I35" s="429">
        <v>0.86160000000000003</v>
      </c>
      <c r="J35" s="485">
        <v>0</v>
      </c>
      <c r="K35" s="434">
        <v>200</v>
      </c>
      <c r="L35" s="429">
        <v>0.86160000000000003</v>
      </c>
      <c r="M35" s="485">
        <v>0</v>
      </c>
      <c r="N35" s="434">
        <v>260</v>
      </c>
      <c r="O35" s="429">
        <v>0.88</v>
      </c>
      <c r="P35" s="427">
        <v>0</v>
      </c>
      <c r="Q35" s="434">
        <v>260</v>
      </c>
      <c r="R35" s="429">
        <v>0.88</v>
      </c>
      <c r="S35" s="427">
        <v>0</v>
      </c>
      <c r="T35" s="434">
        <v>260</v>
      </c>
      <c r="U35" s="429">
        <v>0.88</v>
      </c>
      <c r="V35" s="427">
        <v>0</v>
      </c>
      <c r="W35" s="434">
        <v>260</v>
      </c>
      <c r="X35" s="429">
        <v>0.88</v>
      </c>
      <c r="Y35" s="427">
        <v>0</v>
      </c>
      <c r="Z35" s="434">
        <v>260</v>
      </c>
      <c r="AA35" s="429">
        <v>0.88</v>
      </c>
      <c r="AB35" s="427">
        <v>0</v>
      </c>
      <c r="AC35" s="434">
        <v>250</v>
      </c>
      <c r="AD35" s="429">
        <v>1.5864</v>
      </c>
      <c r="AE35" s="430">
        <v>0.30080000000000001</v>
      </c>
      <c r="AF35" s="434">
        <v>250</v>
      </c>
      <c r="AG35" s="429">
        <v>1.5864</v>
      </c>
      <c r="AH35" s="430">
        <v>0.30080000000000001</v>
      </c>
      <c r="AI35" s="434">
        <v>250</v>
      </c>
      <c r="AJ35" s="429">
        <v>1.5864</v>
      </c>
      <c r="AK35" s="430">
        <v>0.30080000000000001</v>
      </c>
      <c r="AL35" s="434">
        <v>250</v>
      </c>
      <c r="AM35" s="429">
        <v>1.5864</v>
      </c>
      <c r="AN35" s="430">
        <v>0.30080000000000001</v>
      </c>
      <c r="AO35" s="434">
        <v>250</v>
      </c>
      <c r="AP35" s="429">
        <v>1.5864</v>
      </c>
      <c r="AQ35" s="430">
        <v>0.30080000000000001</v>
      </c>
    </row>
    <row r="36" spans="1:81" s="24" customFormat="1" ht="16.5" customHeight="1" x14ac:dyDescent="0.25">
      <c r="A36" s="476" t="s">
        <v>136</v>
      </c>
      <c r="B36" s="477" t="s">
        <v>137</v>
      </c>
      <c r="C36" s="478"/>
      <c r="D36" s="479"/>
      <c r="E36" s="480"/>
      <c r="F36" s="480"/>
      <c r="G36" s="481"/>
      <c r="H36" s="434">
        <v>0</v>
      </c>
      <c r="I36" s="429">
        <v>0.30419999999999997</v>
      </c>
      <c r="J36" s="485">
        <v>0</v>
      </c>
      <c r="K36" s="434">
        <v>0</v>
      </c>
      <c r="L36" s="429">
        <v>0.30419999999999997</v>
      </c>
      <c r="M36" s="485">
        <v>0</v>
      </c>
      <c r="N36" s="434">
        <v>20</v>
      </c>
      <c r="O36" s="429">
        <v>0.28499999999999998</v>
      </c>
      <c r="P36" s="427">
        <v>0</v>
      </c>
      <c r="Q36" s="434">
        <v>20</v>
      </c>
      <c r="R36" s="429">
        <v>0.28499999999999998</v>
      </c>
      <c r="S36" s="427">
        <v>0</v>
      </c>
      <c r="T36" s="434">
        <v>20</v>
      </c>
      <c r="U36" s="429">
        <v>0.28499999999999998</v>
      </c>
      <c r="V36" s="427">
        <v>0</v>
      </c>
      <c r="W36" s="434">
        <v>20</v>
      </c>
      <c r="X36" s="429">
        <v>0.28499999999999998</v>
      </c>
      <c r="Y36" s="427">
        <v>0</v>
      </c>
      <c r="Z36" s="434">
        <v>20</v>
      </c>
      <c r="AA36" s="429">
        <v>0.28499999999999998</v>
      </c>
      <c r="AB36" s="427">
        <v>0</v>
      </c>
      <c r="AC36" s="434">
        <v>10</v>
      </c>
      <c r="AD36" s="429">
        <v>0.55559999999999998</v>
      </c>
      <c r="AE36" s="430">
        <v>0.11940000000000001</v>
      </c>
      <c r="AF36" s="434">
        <v>10</v>
      </c>
      <c r="AG36" s="429">
        <v>0.55559999999999998</v>
      </c>
      <c r="AH36" s="430">
        <v>0.11940000000000001</v>
      </c>
      <c r="AI36" s="434">
        <v>10</v>
      </c>
      <c r="AJ36" s="429">
        <v>0.55559999999999998</v>
      </c>
      <c r="AK36" s="430">
        <v>0.11940000000000001</v>
      </c>
      <c r="AL36" s="434">
        <v>10</v>
      </c>
      <c r="AM36" s="429">
        <v>0.55559999999999998</v>
      </c>
      <c r="AN36" s="430">
        <v>0.11940000000000001</v>
      </c>
      <c r="AO36" s="434">
        <v>10</v>
      </c>
      <c r="AP36" s="429">
        <v>0.55559999999999998</v>
      </c>
      <c r="AQ36" s="430">
        <v>0.11940000000000001</v>
      </c>
    </row>
    <row r="37" spans="1:81" s="24" customFormat="1" ht="16.5" customHeight="1" x14ac:dyDescent="0.25">
      <c r="A37" s="476" t="s">
        <v>138</v>
      </c>
      <c r="B37" s="477" t="s">
        <v>139</v>
      </c>
      <c r="C37" s="478"/>
      <c r="D37" s="479"/>
      <c r="E37" s="480"/>
      <c r="F37" s="480"/>
      <c r="G37" s="481"/>
      <c r="H37" s="434">
        <v>0</v>
      </c>
      <c r="I37" s="429">
        <v>0.18480000000000002</v>
      </c>
      <c r="J37" s="485">
        <v>0</v>
      </c>
      <c r="K37" s="434">
        <v>0</v>
      </c>
      <c r="L37" s="429">
        <v>0.18480000000000002</v>
      </c>
      <c r="M37" s="485">
        <v>0</v>
      </c>
      <c r="N37" s="434">
        <v>0</v>
      </c>
      <c r="O37" s="429">
        <v>0.19500000000000001</v>
      </c>
      <c r="P37" s="427">
        <v>0</v>
      </c>
      <c r="Q37" s="434">
        <v>0</v>
      </c>
      <c r="R37" s="429">
        <v>0.19500000000000001</v>
      </c>
      <c r="S37" s="427">
        <v>0</v>
      </c>
      <c r="T37" s="434">
        <v>0</v>
      </c>
      <c r="U37" s="429">
        <v>0.19500000000000001</v>
      </c>
      <c r="V37" s="427">
        <v>0</v>
      </c>
      <c r="W37" s="434">
        <v>0</v>
      </c>
      <c r="X37" s="429">
        <v>0.19500000000000001</v>
      </c>
      <c r="Y37" s="427">
        <v>0</v>
      </c>
      <c r="Z37" s="434">
        <v>0</v>
      </c>
      <c r="AA37" s="429">
        <v>0.19500000000000001</v>
      </c>
      <c r="AB37" s="427">
        <v>0</v>
      </c>
      <c r="AC37" s="434">
        <v>0</v>
      </c>
      <c r="AD37" s="429">
        <v>0.36060000000000003</v>
      </c>
      <c r="AE37" s="430">
        <v>6.0000000000000006E-4</v>
      </c>
      <c r="AF37" s="434">
        <v>0</v>
      </c>
      <c r="AG37" s="429">
        <v>0.36060000000000003</v>
      </c>
      <c r="AH37" s="430">
        <v>6.0000000000000006E-4</v>
      </c>
      <c r="AI37" s="434">
        <v>0</v>
      </c>
      <c r="AJ37" s="429">
        <v>0.36060000000000003</v>
      </c>
      <c r="AK37" s="430">
        <v>6.0000000000000006E-4</v>
      </c>
      <c r="AL37" s="434">
        <v>0</v>
      </c>
      <c r="AM37" s="429">
        <v>0.36060000000000003</v>
      </c>
      <c r="AN37" s="430">
        <v>6.0000000000000006E-4</v>
      </c>
      <c r="AO37" s="434">
        <v>0</v>
      </c>
      <c r="AP37" s="429">
        <v>0.36060000000000003</v>
      </c>
      <c r="AQ37" s="430">
        <v>6.0000000000000006E-4</v>
      </c>
    </row>
    <row r="38" spans="1:81" s="24" customFormat="1" ht="16.5" customHeight="1" x14ac:dyDescent="0.25">
      <c r="A38" s="476" t="s">
        <v>71</v>
      </c>
      <c r="B38" s="477" t="s">
        <v>140</v>
      </c>
      <c r="C38" s="478"/>
      <c r="D38" s="479"/>
      <c r="E38" s="480"/>
      <c r="F38" s="480"/>
      <c r="G38" s="481"/>
      <c r="H38" s="483">
        <v>0</v>
      </c>
      <c r="I38" s="484">
        <v>0</v>
      </c>
      <c r="J38" s="485">
        <v>0</v>
      </c>
      <c r="K38" s="483">
        <v>0</v>
      </c>
      <c r="L38" s="484">
        <v>0</v>
      </c>
      <c r="M38" s="485">
        <v>0</v>
      </c>
      <c r="N38" s="483">
        <v>0</v>
      </c>
      <c r="O38" s="484">
        <v>0</v>
      </c>
      <c r="P38" s="427">
        <v>0</v>
      </c>
      <c r="Q38" s="483">
        <v>0</v>
      </c>
      <c r="R38" s="484">
        <v>0</v>
      </c>
      <c r="S38" s="427">
        <v>0</v>
      </c>
      <c r="T38" s="483">
        <v>0</v>
      </c>
      <c r="U38" s="484">
        <v>0</v>
      </c>
      <c r="V38" s="427">
        <v>0</v>
      </c>
      <c r="W38" s="483">
        <v>0</v>
      </c>
      <c r="X38" s="484">
        <v>0</v>
      </c>
      <c r="Y38" s="427">
        <v>0</v>
      </c>
      <c r="Z38" s="483">
        <v>0</v>
      </c>
      <c r="AA38" s="484">
        <v>0</v>
      </c>
      <c r="AB38" s="427">
        <v>0</v>
      </c>
      <c r="AC38" s="483">
        <v>0</v>
      </c>
      <c r="AD38" s="484">
        <v>0</v>
      </c>
      <c r="AE38" s="427">
        <v>0</v>
      </c>
      <c r="AF38" s="483">
        <v>0</v>
      </c>
      <c r="AG38" s="484">
        <v>0</v>
      </c>
      <c r="AH38" s="427">
        <v>0</v>
      </c>
      <c r="AI38" s="483">
        <v>0</v>
      </c>
      <c r="AJ38" s="484">
        <v>0</v>
      </c>
      <c r="AK38" s="427">
        <v>0</v>
      </c>
      <c r="AL38" s="483">
        <v>0</v>
      </c>
      <c r="AM38" s="484">
        <v>0</v>
      </c>
      <c r="AN38" s="427">
        <v>0</v>
      </c>
      <c r="AO38" s="483">
        <v>0</v>
      </c>
      <c r="AP38" s="484">
        <v>0</v>
      </c>
      <c r="AQ38" s="427">
        <v>0</v>
      </c>
    </row>
    <row r="39" spans="1:81" s="24" customFormat="1" ht="16.5" customHeight="1" x14ac:dyDescent="0.25">
      <c r="A39" s="476" t="s">
        <v>73</v>
      </c>
      <c r="B39" s="477" t="s">
        <v>141</v>
      </c>
      <c r="C39" s="478"/>
      <c r="D39" s="479"/>
      <c r="E39" s="480"/>
      <c r="F39" s="480"/>
      <c r="G39" s="481"/>
      <c r="H39" s="483">
        <v>0</v>
      </c>
      <c r="I39" s="484">
        <v>0</v>
      </c>
      <c r="J39" s="485">
        <v>0</v>
      </c>
      <c r="K39" s="483">
        <v>0</v>
      </c>
      <c r="L39" s="484">
        <v>0</v>
      </c>
      <c r="M39" s="485">
        <v>0</v>
      </c>
      <c r="N39" s="483">
        <v>0</v>
      </c>
      <c r="O39" s="484">
        <v>0</v>
      </c>
      <c r="P39" s="427">
        <v>0</v>
      </c>
      <c r="Q39" s="483">
        <v>0</v>
      </c>
      <c r="R39" s="484">
        <v>0</v>
      </c>
      <c r="S39" s="427">
        <v>0</v>
      </c>
      <c r="T39" s="483">
        <v>0</v>
      </c>
      <c r="U39" s="484">
        <v>0</v>
      </c>
      <c r="V39" s="427">
        <v>0</v>
      </c>
      <c r="W39" s="483">
        <v>0</v>
      </c>
      <c r="X39" s="484">
        <v>0</v>
      </c>
      <c r="Y39" s="427">
        <v>0</v>
      </c>
      <c r="Z39" s="483">
        <v>0</v>
      </c>
      <c r="AA39" s="484">
        <v>0</v>
      </c>
      <c r="AB39" s="427">
        <v>0</v>
      </c>
      <c r="AC39" s="483">
        <v>0</v>
      </c>
      <c r="AD39" s="484">
        <v>0</v>
      </c>
      <c r="AE39" s="427">
        <v>0</v>
      </c>
      <c r="AF39" s="483">
        <v>0</v>
      </c>
      <c r="AG39" s="484">
        <v>0</v>
      </c>
      <c r="AH39" s="427">
        <v>0</v>
      </c>
      <c r="AI39" s="483">
        <v>0</v>
      </c>
      <c r="AJ39" s="484">
        <v>0</v>
      </c>
      <c r="AK39" s="427">
        <v>0</v>
      </c>
      <c r="AL39" s="483">
        <v>0</v>
      </c>
      <c r="AM39" s="484">
        <v>0</v>
      </c>
      <c r="AN39" s="427">
        <v>0</v>
      </c>
      <c r="AO39" s="483">
        <v>0</v>
      </c>
      <c r="AP39" s="484">
        <v>0</v>
      </c>
      <c r="AQ39" s="427">
        <v>0</v>
      </c>
    </row>
    <row r="40" spans="1:81" s="24" customFormat="1" ht="16.5" customHeight="1" x14ac:dyDescent="0.25">
      <c r="A40" s="486"/>
      <c r="B40" s="477" t="s">
        <v>75</v>
      </c>
      <c r="C40" s="478"/>
      <c r="D40" s="487"/>
      <c r="E40" s="488"/>
      <c r="F40" s="488"/>
      <c r="G40" s="489"/>
      <c r="H40" s="434">
        <v>2</v>
      </c>
      <c r="I40" s="429">
        <v>9.4000000000000004E-3</v>
      </c>
      <c r="J40" s="482">
        <v>4.0000000000000001E-3</v>
      </c>
      <c r="K40" s="434">
        <v>2</v>
      </c>
      <c r="L40" s="429">
        <v>9.4000000000000004E-3</v>
      </c>
      <c r="M40" s="482">
        <v>4.0000000000000001E-3</v>
      </c>
      <c r="N40" s="434">
        <v>2</v>
      </c>
      <c r="O40" s="429">
        <v>9.4000000000000004E-3</v>
      </c>
      <c r="P40" s="482">
        <v>4.0000000000000001E-3</v>
      </c>
      <c r="Q40" s="434">
        <v>2</v>
      </c>
      <c r="R40" s="429">
        <v>9.4000000000000004E-3</v>
      </c>
      <c r="S40" s="482">
        <v>4.0000000000000001E-3</v>
      </c>
      <c r="T40" s="434">
        <v>2</v>
      </c>
      <c r="U40" s="429">
        <v>9.4000000000000004E-3</v>
      </c>
      <c r="V40" s="482">
        <v>4.0000000000000001E-3</v>
      </c>
      <c r="W40" s="434">
        <v>2</v>
      </c>
      <c r="X40" s="429">
        <v>9.4000000000000004E-3</v>
      </c>
      <c r="Y40" s="482">
        <v>4.0000000000000001E-3</v>
      </c>
      <c r="Z40" s="434">
        <v>2</v>
      </c>
      <c r="AA40" s="429">
        <v>9.4000000000000004E-3</v>
      </c>
      <c r="AB40" s="482">
        <v>4.0000000000000001E-3</v>
      </c>
      <c r="AC40" s="434">
        <v>2</v>
      </c>
      <c r="AD40" s="429">
        <v>9.4000000000000004E-3</v>
      </c>
      <c r="AE40" s="482">
        <v>4.0000000000000001E-3</v>
      </c>
      <c r="AF40" s="434">
        <v>2</v>
      </c>
      <c r="AG40" s="429">
        <v>9.4000000000000004E-3</v>
      </c>
      <c r="AH40" s="482">
        <v>4.0000000000000001E-3</v>
      </c>
      <c r="AI40" s="434">
        <v>2</v>
      </c>
      <c r="AJ40" s="429">
        <v>9.4000000000000004E-3</v>
      </c>
      <c r="AK40" s="482">
        <v>4.0000000000000001E-3</v>
      </c>
      <c r="AL40" s="434">
        <v>2</v>
      </c>
      <c r="AM40" s="429">
        <v>9.4000000000000004E-3</v>
      </c>
      <c r="AN40" s="482">
        <v>4.0000000000000001E-3</v>
      </c>
      <c r="AO40" s="434">
        <v>2</v>
      </c>
      <c r="AP40" s="429">
        <v>9.4000000000000004E-3</v>
      </c>
      <c r="AQ40" s="482">
        <v>4.0000000000000001E-3</v>
      </c>
    </row>
    <row r="41" spans="1:81" s="24" customFormat="1" ht="16.5" customHeight="1" thickBot="1" x14ac:dyDescent="0.3">
      <c r="A41" s="490"/>
      <c r="B41" s="491" t="s">
        <v>76</v>
      </c>
      <c r="C41" s="492"/>
      <c r="D41" s="487"/>
      <c r="E41" s="488"/>
      <c r="F41" s="488"/>
      <c r="G41" s="489"/>
      <c r="H41" s="428">
        <v>1.6</v>
      </c>
      <c r="I41" s="493">
        <v>1.5299999999999999E-2</v>
      </c>
      <c r="J41" s="494">
        <v>5.1000000000000004E-3</v>
      </c>
      <c r="K41" s="428">
        <v>1.6</v>
      </c>
      <c r="L41" s="493">
        <v>1.5299999999999999E-2</v>
      </c>
      <c r="M41" s="494">
        <v>5.1000000000000004E-3</v>
      </c>
      <c r="N41" s="428">
        <v>1.6</v>
      </c>
      <c r="O41" s="429">
        <v>1.5299999999999999E-2</v>
      </c>
      <c r="P41" s="482">
        <v>5.1000000000000004E-3</v>
      </c>
      <c r="Q41" s="428">
        <v>1.6</v>
      </c>
      <c r="R41" s="429">
        <v>1.5299999999999999E-2</v>
      </c>
      <c r="S41" s="482">
        <v>5.1000000000000004E-3</v>
      </c>
      <c r="T41" s="428">
        <v>1.6</v>
      </c>
      <c r="U41" s="429">
        <v>1.5299999999999999E-2</v>
      </c>
      <c r="V41" s="482">
        <v>5.1000000000000004E-3</v>
      </c>
      <c r="W41" s="428">
        <v>1.6</v>
      </c>
      <c r="X41" s="429">
        <v>1.5299999999999999E-2</v>
      </c>
      <c r="Y41" s="482">
        <v>5.1000000000000004E-3</v>
      </c>
      <c r="Z41" s="428">
        <v>1.6</v>
      </c>
      <c r="AA41" s="429">
        <v>1.5299999999999999E-2</v>
      </c>
      <c r="AB41" s="482">
        <v>5.1000000000000004E-3</v>
      </c>
      <c r="AC41" s="428">
        <v>1.6</v>
      </c>
      <c r="AD41" s="429">
        <v>1.5299999999999999E-2</v>
      </c>
      <c r="AE41" s="482">
        <v>5.1000000000000004E-3</v>
      </c>
      <c r="AF41" s="428">
        <v>1.6</v>
      </c>
      <c r="AG41" s="429">
        <v>1.5299999999999999E-2</v>
      </c>
      <c r="AH41" s="482">
        <v>5.1000000000000004E-3</v>
      </c>
      <c r="AI41" s="428">
        <v>1.6</v>
      </c>
      <c r="AJ41" s="429">
        <v>1.5299999999999999E-2</v>
      </c>
      <c r="AK41" s="482">
        <v>5.1000000000000004E-3</v>
      </c>
      <c r="AL41" s="428">
        <v>1.6</v>
      </c>
      <c r="AM41" s="429">
        <v>1.5299999999999999E-2</v>
      </c>
      <c r="AN41" s="482">
        <v>5.1000000000000004E-3</v>
      </c>
      <c r="AO41" s="428">
        <v>1.6</v>
      </c>
      <c r="AP41" s="429">
        <v>1.5299999999999999E-2</v>
      </c>
      <c r="AQ41" s="482">
        <v>5.1000000000000004E-3</v>
      </c>
    </row>
    <row r="42" spans="1:81" s="24" customFormat="1" ht="16.5" customHeight="1" x14ac:dyDescent="0.25">
      <c r="A42" s="1943" t="s">
        <v>77</v>
      </c>
      <c r="B42" s="1944"/>
      <c r="C42" s="1944"/>
      <c r="D42" s="1944"/>
      <c r="E42" s="1944"/>
      <c r="F42" s="1944"/>
      <c r="G42" s="1945"/>
      <c r="H42" s="431">
        <f>H26+H28+H30+H32+H34+H36+H38</f>
        <v>365</v>
      </c>
      <c r="I42" s="432">
        <f>I26+I28+I30+I32+I34+I36+I38+I40</f>
        <v>4.7036000000000007</v>
      </c>
      <c r="J42" s="433">
        <f>J26+J28+J30+J32+J34+J36+J38+J40</f>
        <v>1.4097999999999999</v>
      </c>
      <c r="K42" s="431">
        <f>K26+K28+K30+K32+K34+K36+K38</f>
        <v>365</v>
      </c>
      <c r="L42" s="432">
        <f>L26+L28+L30+L32+L34+L36+L38+L40</f>
        <v>4.7036000000000007</v>
      </c>
      <c r="M42" s="433">
        <f>M26+M28+M30+M32+M34+M36+M38+M40</f>
        <v>1.4097999999999999</v>
      </c>
      <c r="N42" s="431">
        <f>N26+N28+N30+N32+N34+N36+N38</f>
        <v>500</v>
      </c>
      <c r="O42" s="432">
        <f>O26+O28+O30+O32+O34+O36+O38+O40</f>
        <v>5.0228000000000002</v>
      </c>
      <c r="P42" s="433">
        <f>P26+P28+P30+P32+P34+P36+P38+P40</f>
        <v>1.5295999999999998</v>
      </c>
      <c r="Q42" s="431">
        <f>Q26+Q28+Q30+Q32+Q34+Q36+Q38</f>
        <v>500</v>
      </c>
      <c r="R42" s="432">
        <f>R26+R28+R30+R32+R34+R36+R38+R40</f>
        <v>5.0228000000000002</v>
      </c>
      <c r="S42" s="433">
        <f>S26+S28+S30+S32+S34+S36+S38+S40</f>
        <v>1.5295999999999998</v>
      </c>
      <c r="T42" s="431">
        <f>T26+T28+T30+T32+T34+T36+T38</f>
        <v>500</v>
      </c>
      <c r="U42" s="432">
        <f>U26+U28+U30+U32+U34+U36+U38+U40</f>
        <v>5.0228000000000002</v>
      </c>
      <c r="V42" s="433">
        <f>V26+V28+V30+V32+V34+V36+V38+V40</f>
        <v>1.5295999999999998</v>
      </c>
      <c r="W42" s="431">
        <f>W26+W28+W30+W32+W34+W36+W38</f>
        <v>500</v>
      </c>
      <c r="X42" s="432">
        <f>X26+X28+X30+X32+X34+X36+X38+X40</f>
        <v>5.0228000000000002</v>
      </c>
      <c r="Y42" s="433">
        <f>Y26+Y28+Y30+Y32+Y34+Y36+Y38+Y40</f>
        <v>1.5295999999999998</v>
      </c>
      <c r="Z42" s="431">
        <f>Z26+Z28+Z30+Z32+Z34+Z36+Z38</f>
        <v>500</v>
      </c>
      <c r="AA42" s="432">
        <f>AA26+AA28+AA30+AA32+AA34+AA36+AA38+AA40</f>
        <v>5.0228000000000002</v>
      </c>
      <c r="AB42" s="433">
        <f>AB26+AB28+AB30+AB32+AB34+AB36+AB38+AB40</f>
        <v>1.5295999999999998</v>
      </c>
      <c r="AC42" s="431">
        <f>AC26+AC28+AC30+AC32+AC34+AC36+AC38</f>
        <v>605</v>
      </c>
      <c r="AD42" s="432">
        <f>AD26+AD28+AD30+AD32+AD34+AD36+AD38+AD40</f>
        <v>7.4547999999999996</v>
      </c>
      <c r="AE42" s="433">
        <f>AE26+AE28+AE30+AE32+AE34+AE36+AE38+AE40</f>
        <v>1.9335999999999998</v>
      </c>
      <c r="AF42" s="431">
        <f>AF26+AF28+AF30+AF32+AF34+AF36+AF38</f>
        <v>605</v>
      </c>
      <c r="AG42" s="432">
        <f>AG26+AG28+AG30+AG32+AG34+AG36+AG38+AG40</f>
        <v>7.4547999999999996</v>
      </c>
      <c r="AH42" s="433">
        <f>AH26+AH28+AH30+AH32+AH34+AH36+AH38+AH40</f>
        <v>1.9335999999999998</v>
      </c>
      <c r="AI42" s="431">
        <f>AI26+AI28+AI30+AI32+AI34+AI36+AI38</f>
        <v>605</v>
      </c>
      <c r="AJ42" s="432">
        <f>AJ26+AJ28+AJ30+AJ32+AJ34+AJ36+AJ38+AJ40</f>
        <v>7.4547999999999996</v>
      </c>
      <c r="AK42" s="433">
        <f>AK26+AK28+AK30+AK32+AK34+AK36+AK38+AK40</f>
        <v>1.9335999999999998</v>
      </c>
      <c r="AL42" s="431">
        <f>AL26+AL28+AL30+AL32+AL34+AL36+AL38</f>
        <v>605</v>
      </c>
      <c r="AM42" s="432">
        <f>AM26+AM28+AM30+AM32+AM34+AM36+AM38+AM40</f>
        <v>7.4547999999999996</v>
      </c>
      <c r="AN42" s="433">
        <f>AN26+AN28+AN30+AN32+AN34+AN36+AN38+AN40</f>
        <v>1.9335999999999998</v>
      </c>
      <c r="AO42" s="431">
        <f>AO26+AO28+AO30+AO32+AO34+AO36+AO38</f>
        <v>605</v>
      </c>
      <c r="AP42" s="432">
        <f>AP26+AP28+AP30+AP32+AP34+AP36+AP38+AP40</f>
        <v>7.4547999999999996</v>
      </c>
      <c r="AQ42" s="433">
        <f>AQ26+AQ28+AQ30+AQ32+AQ34+AQ36+AQ38+AQ40</f>
        <v>1.9335999999999998</v>
      </c>
    </row>
    <row r="43" spans="1:81" s="24" customFormat="1" ht="16.5" customHeight="1" thickBot="1" x14ac:dyDescent="0.3">
      <c r="A43" s="1947" t="s">
        <v>78</v>
      </c>
      <c r="B43" s="1948"/>
      <c r="C43" s="1948"/>
      <c r="D43" s="1948"/>
      <c r="E43" s="1948"/>
      <c r="F43" s="1948"/>
      <c r="G43" s="1949"/>
      <c r="H43" s="495">
        <f>H27+H29+H31+H33+H35+H37+H39</f>
        <v>280</v>
      </c>
      <c r="I43" s="496">
        <f>I27+I29+I31+I33+I35+I37+I39+I41</f>
        <v>2.7297000000000002</v>
      </c>
      <c r="J43" s="497">
        <f>J27+J29+J31+J33+J35+J37+J39+J41</f>
        <v>0.32729999999999998</v>
      </c>
      <c r="K43" s="495">
        <f>K27+K29+K31+K33+K35+K37+K39</f>
        <v>280</v>
      </c>
      <c r="L43" s="496">
        <f>L27+L29+L31+L33+L35+L37+L39+L41</f>
        <v>2.7297000000000002</v>
      </c>
      <c r="M43" s="497">
        <f>M27+M29+M31+M33+M35+M37+M39+M41</f>
        <v>0.32729999999999998</v>
      </c>
      <c r="N43" s="495">
        <f>N27+N29+N31+N33+N35+N37+N39</f>
        <v>410</v>
      </c>
      <c r="O43" s="496">
        <f>O27+O29+O31+O33+O35+O37+O39+O41</f>
        <v>2.6430999999999996</v>
      </c>
      <c r="P43" s="497">
        <f>P27+P29+P31+P33+P35+P37+P39+P41</f>
        <v>0.30449999999999999</v>
      </c>
      <c r="Q43" s="495">
        <f>Q27+Q29+Q31+Q33+Q35+Q37+Q39</f>
        <v>410</v>
      </c>
      <c r="R43" s="496">
        <f>R27+R29+R31+R33+R35+R37+R39+R41</f>
        <v>2.6430999999999996</v>
      </c>
      <c r="S43" s="497">
        <f>S27+S29+S31+S33+S35+S37+S39+S41</f>
        <v>0.30449999999999999</v>
      </c>
      <c r="T43" s="495">
        <f>T27+T29+T31+T33+T35+T37+T39</f>
        <v>410</v>
      </c>
      <c r="U43" s="496">
        <f>U27+U29+U31+U33+U35+U37+U39+U41</f>
        <v>2.6430999999999996</v>
      </c>
      <c r="V43" s="497">
        <f>V27+V29+V31+V33+V35+V37+V39+V41</f>
        <v>0.30449999999999999</v>
      </c>
      <c r="W43" s="495">
        <f>W27+W29+W31+W33+W35+W37+W39</f>
        <v>410</v>
      </c>
      <c r="X43" s="496">
        <f>X27+X29+X31+X33+X35+X37+X39+X41</f>
        <v>2.6430999999999996</v>
      </c>
      <c r="Y43" s="497">
        <f>Y27+Y29+Y31+Y33+Y35+Y37+Y39+Y41</f>
        <v>0.30449999999999999</v>
      </c>
      <c r="Z43" s="495">
        <f>Z27+Z29+Z31+Z33+Z35+Z37+Z39</f>
        <v>410</v>
      </c>
      <c r="AA43" s="496">
        <f>AA27+AA29+AA31+AA33+AA35+AA37+AA39+AA41</f>
        <v>2.6430999999999996</v>
      </c>
      <c r="AB43" s="497">
        <f>AB27+AB29+AB31+AB33+AB35+AB37+AB39+AB41</f>
        <v>0.30449999999999999</v>
      </c>
      <c r="AC43" s="495">
        <f>AC27+AC29+AC31+AC33+AC35+AC37+AC39</f>
        <v>430</v>
      </c>
      <c r="AD43" s="496">
        <f>AD27+AD29+AD31+AD33+AD35+AD37+AD39+AD41</f>
        <v>4.8956999999999997</v>
      </c>
      <c r="AE43" s="497">
        <f>AE27+AE29+AE31+AE33+AE35+AE37+AE39+AE41</f>
        <v>0.88370000000000015</v>
      </c>
      <c r="AF43" s="495">
        <f>AF27+AF29+AF31+AF33+AF35+AF37+AF39</f>
        <v>430</v>
      </c>
      <c r="AG43" s="496">
        <f>AG27+AG29+AG31+AG33+AG35+AG37+AG39+AG41</f>
        <v>4.8956999999999997</v>
      </c>
      <c r="AH43" s="497">
        <f>AH27+AH29+AH31+AH33+AH35+AH37+AH39+AH41</f>
        <v>0.88370000000000015</v>
      </c>
      <c r="AI43" s="495">
        <f>AI27+AI29+AI31+AI33+AI35+AI37+AI39</f>
        <v>430</v>
      </c>
      <c r="AJ43" s="496">
        <f>AJ27+AJ29+AJ31+AJ33+AJ35+AJ37+AJ39+AJ41</f>
        <v>4.8956999999999997</v>
      </c>
      <c r="AK43" s="497">
        <f>AK27+AK29+AK31+AK33+AK35+AK37+AK39+AK41</f>
        <v>0.88370000000000015</v>
      </c>
      <c r="AL43" s="495">
        <f>AL27+AL29+AL31+AL33+AL35+AL37+AL39</f>
        <v>430</v>
      </c>
      <c r="AM43" s="496">
        <f>AM27+AM29+AM31+AM33+AM35+AM37+AM39+AM41</f>
        <v>4.8956999999999997</v>
      </c>
      <c r="AN43" s="497">
        <f>AN27+AN29+AN31+AN33+AN35+AN37+AN39+AN41</f>
        <v>0.88370000000000015</v>
      </c>
      <c r="AO43" s="495">
        <f>AO27+AO29+AO31+AO33+AO35+AO37+AO39</f>
        <v>430</v>
      </c>
      <c r="AP43" s="496">
        <f>AP27+AP29+AP31+AP33+AP35+AP37+AP39+AP41</f>
        <v>4.8956999999999997</v>
      </c>
      <c r="AQ43" s="497">
        <f>AQ27+AQ29+AQ31+AQ33+AQ35+AQ37+AQ39+AQ41</f>
        <v>0.88370000000000015</v>
      </c>
    </row>
    <row r="44" spans="1:81" s="24" customFormat="1" ht="16.5" customHeight="1" thickBot="1" x14ac:dyDescent="0.3">
      <c r="A44" s="1950" t="s">
        <v>79</v>
      </c>
      <c r="B44" s="1951"/>
      <c r="C44" s="1951"/>
      <c r="D44" s="1951"/>
      <c r="E44" s="1951"/>
      <c r="F44" s="1951"/>
      <c r="G44" s="1951"/>
      <c r="H44" s="498">
        <f t="shared" ref="H44:M44" si="6">H42+H43</f>
        <v>645</v>
      </c>
      <c r="I44" s="499">
        <f t="shared" si="6"/>
        <v>7.4333000000000009</v>
      </c>
      <c r="J44" s="500">
        <f t="shared" si="6"/>
        <v>1.7370999999999999</v>
      </c>
      <c r="K44" s="498">
        <f t="shared" si="6"/>
        <v>645</v>
      </c>
      <c r="L44" s="499">
        <f t="shared" si="6"/>
        <v>7.4333000000000009</v>
      </c>
      <c r="M44" s="500">
        <f t="shared" si="6"/>
        <v>1.7370999999999999</v>
      </c>
      <c r="N44" s="498">
        <f t="shared" ref="N44:P44" si="7">N42+N43</f>
        <v>910</v>
      </c>
      <c r="O44" s="499">
        <f t="shared" si="7"/>
        <v>7.6658999999999997</v>
      </c>
      <c r="P44" s="500">
        <f t="shared" si="7"/>
        <v>1.8340999999999998</v>
      </c>
      <c r="Q44" s="498">
        <f t="shared" ref="Q44:AK44" si="8">Q42+Q43</f>
        <v>910</v>
      </c>
      <c r="R44" s="499">
        <f t="shared" si="8"/>
        <v>7.6658999999999997</v>
      </c>
      <c r="S44" s="500">
        <f t="shared" si="8"/>
        <v>1.8340999999999998</v>
      </c>
      <c r="T44" s="498">
        <f t="shared" ref="T44:V44" si="9">T42+T43</f>
        <v>910</v>
      </c>
      <c r="U44" s="499">
        <f t="shared" si="9"/>
        <v>7.6658999999999997</v>
      </c>
      <c r="V44" s="500">
        <f t="shared" si="9"/>
        <v>1.8340999999999998</v>
      </c>
      <c r="W44" s="498">
        <f t="shared" ref="W44:AH44" si="10">W42+W43</f>
        <v>910</v>
      </c>
      <c r="X44" s="499">
        <f t="shared" si="10"/>
        <v>7.6658999999999997</v>
      </c>
      <c r="Y44" s="500">
        <f t="shared" si="10"/>
        <v>1.8340999999999998</v>
      </c>
      <c r="Z44" s="498">
        <f t="shared" si="10"/>
        <v>910</v>
      </c>
      <c r="AA44" s="499">
        <f t="shared" si="10"/>
        <v>7.6658999999999997</v>
      </c>
      <c r="AB44" s="500">
        <f t="shared" si="10"/>
        <v>1.8340999999999998</v>
      </c>
      <c r="AC44" s="498">
        <f t="shared" si="10"/>
        <v>1035</v>
      </c>
      <c r="AD44" s="499">
        <f t="shared" si="10"/>
        <v>12.3505</v>
      </c>
      <c r="AE44" s="500">
        <f t="shared" si="10"/>
        <v>2.8172999999999999</v>
      </c>
      <c r="AF44" s="498">
        <f t="shared" si="10"/>
        <v>1035</v>
      </c>
      <c r="AG44" s="499">
        <f t="shared" si="10"/>
        <v>12.3505</v>
      </c>
      <c r="AH44" s="500">
        <f t="shared" si="10"/>
        <v>2.8172999999999999</v>
      </c>
      <c r="AI44" s="498">
        <f t="shared" si="8"/>
        <v>1035</v>
      </c>
      <c r="AJ44" s="499">
        <f t="shared" si="8"/>
        <v>12.3505</v>
      </c>
      <c r="AK44" s="500">
        <f t="shared" si="8"/>
        <v>2.8172999999999999</v>
      </c>
      <c r="AL44" s="498">
        <f t="shared" ref="AL44:AQ44" si="11">AL42+AL43</f>
        <v>1035</v>
      </c>
      <c r="AM44" s="499">
        <f t="shared" si="11"/>
        <v>12.3505</v>
      </c>
      <c r="AN44" s="500">
        <f t="shared" si="11"/>
        <v>2.8172999999999999</v>
      </c>
      <c r="AO44" s="498">
        <f t="shared" si="11"/>
        <v>1035</v>
      </c>
      <c r="AP44" s="499">
        <f t="shared" si="11"/>
        <v>12.3505</v>
      </c>
      <c r="AQ44" s="500">
        <f t="shared" si="11"/>
        <v>2.8172999999999999</v>
      </c>
      <c r="CB44" s="34"/>
      <c r="CC44" s="34"/>
    </row>
    <row r="45" spans="1:81" s="24" customFormat="1" ht="16.5" customHeight="1" x14ac:dyDescent="0.25">
      <c r="A45" s="501"/>
      <c r="B45" s="436"/>
      <c r="C45" s="463"/>
      <c r="D45" s="436"/>
      <c r="E45" s="436"/>
      <c r="F45" s="436"/>
      <c r="G45" s="436"/>
      <c r="H45" s="465"/>
      <c r="I45" s="436"/>
      <c r="J45" s="435"/>
      <c r="K45" s="465"/>
      <c r="L45" s="436"/>
      <c r="M45" s="436"/>
      <c r="N45" s="465"/>
      <c r="O45" s="436"/>
      <c r="P45" s="436"/>
      <c r="Q45" s="465"/>
      <c r="R45" s="436"/>
      <c r="S45" s="436"/>
      <c r="T45" s="465"/>
      <c r="U45" s="436"/>
      <c r="V45" s="436"/>
      <c r="W45" s="465"/>
      <c r="X45" s="436"/>
      <c r="Y45" s="436"/>
      <c r="Z45" s="465"/>
      <c r="AA45" s="436"/>
      <c r="AB45" s="436"/>
      <c r="AC45" s="465"/>
      <c r="AD45" s="436"/>
      <c r="AE45" s="436"/>
      <c r="AF45" s="465"/>
      <c r="AG45" s="436"/>
      <c r="AH45" s="436"/>
      <c r="AI45" s="465"/>
      <c r="AJ45" s="436"/>
      <c r="AK45" s="436"/>
      <c r="AL45" s="465"/>
      <c r="AM45" s="436"/>
      <c r="AN45" s="436"/>
      <c r="AO45" s="465"/>
      <c r="AP45" s="436"/>
      <c r="AQ45" s="436"/>
    </row>
    <row r="46" spans="1:81" s="24" customFormat="1" ht="16.5" customHeight="1" thickBot="1" x14ac:dyDescent="0.3">
      <c r="A46" s="502" t="s">
        <v>80</v>
      </c>
      <c r="B46" s="436"/>
      <c r="C46" s="436"/>
      <c r="D46" s="436"/>
      <c r="E46" s="436"/>
      <c r="F46" s="436"/>
      <c r="G46" s="436"/>
      <c r="H46" s="503"/>
      <c r="I46" s="504"/>
      <c r="J46" s="436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</row>
    <row r="47" spans="1:81" s="24" customFormat="1" ht="16.5" customHeight="1" x14ac:dyDescent="0.25">
      <c r="A47" s="1884" t="s">
        <v>23</v>
      </c>
      <c r="B47" s="505" t="s">
        <v>81</v>
      </c>
      <c r="C47" s="506"/>
      <c r="D47" s="506" t="s">
        <v>82</v>
      </c>
      <c r="E47" s="506"/>
      <c r="F47" s="506"/>
      <c r="G47" s="507"/>
      <c r="H47" s="508">
        <f>$C$49/1000</f>
        <v>2.3E-2</v>
      </c>
      <c r="I47" s="509" t="s">
        <v>83</v>
      </c>
      <c r="J47" s="510">
        <f>$G$49/1000</f>
        <v>0.16250000000000001</v>
      </c>
      <c r="K47" s="508">
        <f>$C$49/1000</f>
        <v>2.3E-2</v>
      </c>
      <c r="L47" s="509" t="s">
        <v>83</v>
      </c>
      <c r="M47" s="510">
        <f>$G$49/1000</f>
        <v>0.16250000000000001</v>
      </c>
      <c r="N47" s="508">
        <f>$C$49/1000</f>
        <v>2.3E-2</v>
      </c>
      <c r="O47" s="509" t="s">
        <v>83</v>
      </c>
      <c r="P47" s="510">
        <f>$G$49/1000</f>
        <v>0.16250000000000001</v>
      </c>
      <c r="Q47" s="508">
        <f>$C$49/1000</f>
        <v>2.3E-2</v>
      </c>
      <c r="R47" s="509" t="s">
        <v>83</v>
      </c>
      <c r="S47" s="510">
        <f>$G$49/1000</f>
        <v>0.16250000000000001</v>
      </c>
      <c r="T47" s="508">
        <f>$C$49/1000</f>
        <v>2.3E-2</v>
      </c>
      <c r="U47" s="509" t="s">
        <v>83</v>
      </c>
      <c r="V47" s="510">
        <f>$G$49/1000</f>
        <v>0.16250000000000001</v>
      </c>
      <c r="W47" s="508">
        <f>$C$49/1000</f>
        <v>2.3E-2</v>
      </c>
      <c r="X47" s="509" t="s">
        <v>83</v>
      </c>
      <c r="Y47" s="510">
        <f>$G$49/1000</f>
        <v>0.16250000000000001</v>
      </c>
      <c r="Z47" s="508">
        <f>$C$49/1000</f>
        <v>2.3E-2</v>
      </c>
      <c r="AA47" s="509" t="s">
        <v>83</v>
      </c>
      <c r="AB47" s="510">
        <f>$G$49/1000</f>
        <v>0.16250000000000001</v>
      </c>
      <c r="AC47" s="508">
        <f>$C$49/1000</f>
        <v>2.3E-2</v>
      </c>
      <c r="AD47" s="509" t="s">
        <v>83</v>
      </c>
      <c r="AE47" s="510">
        <f>$G$49/1000</f>
        <v>0.16250000000000001</v>
      </c>
      <c r="AF47" s="508">
        <f>$C$49/1000</f>
        <v>2.3E-2</v>
      </c>
      <c r="AG47" s="509" t="s">
        <v>83</v>
      </c>
      <c r="AH47" s="510">
        <f>$G$49/1000</f>
        <v>0.16250000000000001</v>
      </c>
      <c r="AI47" s="508">
        <f>$C$49/1000</f>
        <v>2.3E-2</v>
      </c>
      <c r="AJ47" s="509" t="s">
        <v>83</v>
      </c>
      <c r="AK47" s="510">
        <f>$G$49/1000</f>
        <v>0.16250000000000001</v>
      </c>
      <c r="AL47" s="508">
        <f>$C$49/1000</f>
        <v>2.3E-2</v>
      </c>
      <c r="AM47" s="509" t="s">
        <v>83</v>
      </c>
      <c r="AN47" s="510">
        <f>$G$49/1000</f>
        <v>0.16250000000000001</v>
      </c>
      <c r="AO47" s="508">
        <f>$C$49/1000</f>
        <v>2.3E-2</v>
      </c>
      <c r="AP47" s="509" t="s">
        <v>83</v>
      </c>
      <c r="AQ47" s="510">
        <f>$G$49/1000</f>
        <v>0.16250000000000001</v>
      </c>
    </row>
    <row r="48" spans="1:81" s="24" customFormat="1" ht="16.5" customHeight="1" thickBot="1" x14ac:dyDescent="0.3">
      <c r="A48" s="1885"/>
      <c r="B48" s="511" t="s">
        <v>84</v>
      </c>
      <c r="C48" s="512"/>
      <c r="D48" s="512" t="s">
        <v>85</v>
      </c>
      <c r="E48" s="512"/>
      <c r="F48" s="512"/>
      <c r="G48" s="513"/>
      <c r="H48" s="514">
        <f>((I8^2+J8^2)*$G$50/1000)/$C$7*$C$7</f>
        <v>2.9943933999100008</v>
      </c>
      <c r="I48" s="515" t="s">
        <v>83</v>
      </c>
      <c r="J48" s="460">
        <f>((I8^2+J8^2)*$J$50)/(100*$C$7)</f>
        <v>9.8470912676000041E-2</v>
      </c>
      <c r="K48" s="514">
        <f>((L8^2+M8^2)*$G$50/1000)/$C$7*$C$7</f>
        <v>2.9943933999100008</v>
      </c>
      <c r="L48" s="515" t="s">
        <v>83</v>
      </c>
      <c r="M48" s="460">
        <f>((L8^2+M8^2)*$J$50)/(100*$C$7)</f>
        <v>9.8470912676000041E-2</v>
      </c>
      <c r="N48" s="514">
        <f>((O8^2+P8^2)*$G$50/1000)/$C$7*$C$7</f>
        <v>3.4236942612399996</v>
      </c>
      <c r="O48" s="515" t="s">
        <v>83</v>
      </c>
      <c r="P48" s="460">
        <f>((O8^2+P8^2)*$J$50)/(100*$C$7)</f>
        <v>0.11258851246400002</v>
      </c>
      <c r="Q48" s="514">
        <f>((R8^2+S8^2)*$G$50/1000)/$C$7*$C$7</f>
        <v>3.4236942612399996</v>
      </c>
      <c r="R48" s="515" t="s">
        <v>83</v>
      </c>
      <c r="S48" s="460">
        <f>((R8^2+S8^2)*$J$50)/(100*$C$7)</f>
        <v>0.11258851246400002</v>
      </c>
      <c r="T48" s="514">
        <f>((U8^2+V8^2)*$G$50/1000)/$C$7*$C$7</f>
        <v>3.4236942612399996</v>
      </c>
      <c r="U48" s="515" t="s">
        <v>83</v>
      </c>
      <c r="V48" s="460">
        <f>((U8^2+V8^2)*$J$50)/(100*$C$7)</f>
        <v>0.11258851246400002</v>
      </c>
      <c r="W48" s="514">
        <f>((X8^2+Y8^2)*$G$50/1000)/$C$7*$C$7</f>
        <v>3.4236942612399996</v>
      </c>
      <c r="X48" s="515" t="s">
        <v>83</v>
      </c>
      <c r="Y48" s="460">
        <f>((X8^2+Y8^2)*$J$50)/(100*$C$7)</f>
        <v>0.11258851246400002</v>
      </c>
      <c r="Z48" s="514">
        <f>((AA8^2+AB8^2)*$G$50/1000)/$C$7*$C$7</f>
        <v>3.4236942612399996</v>
      </c>
      <c r="AA48" s="515" t="s">
        <v>83</v>
      </c>
      <c r="AB48" s="460">
        <f>((AA8^2+AB8^2)*$J$50)/(100*$C$7)</f>
        <v>0.11258851246400002</v>
      </c>
      <c r="AC48" s="514">
        <f>((AD8^2+AE8^2)*$G$50/1000)/$C$7*$C$7</f>
        <v>7.3660630898799981</v>
      </c>
      <c r="AD48" s="515" t="s">
        <v>83</v>
      </c>
      <c r="AE48" s="460">
        <f>((AD8^2+AE8^2)*$J$50)/(100*$C$7)</f>
        <v>0.24223368756800001</v>
      </c>
      <c r="AF48" s="514">
        <f>((AG8^2+AH8^2)*$G$50/1000)/$C$7*$C$7</f>
        <v>7.3660630898799981</v>
      </c>
      <c r="AG48" s="515" t="s">
        <v>83</v>
      </c>
      <c r="AH48" s="460">
        <f>((AG8^2+AH8^2)*$J$50)/(100*$C$7)</f>
        <v>0.24223368756800001</v>
      </c>
      <c r="AI48" s="514">
        <f>((AJ8^2+AK8^2)*$G$50/1000)/$C$7*$C$7</f>
        <v>7.3660630898799981</v>
      </c>
      <c r="AJ48" s="515" t="s">
        <v>83</v>
      </c>
      <c r="AK48" s="460">
        <f>((AJ8^2+AK8^2)*$J$50)/(100*$C$7)</f>
        <v>0.24223368756800001</v>
      </c>
      <c r="AL48" s="514">
        <f>((AM8^2+AN8^2)*$G$50/1000)/$C$7*$C$7</f>
        <v>7.3660630898799981</v>
      </c>
      <c r="AM48" s="515" t="s">
        <v>83</v>
      </c>
      <c r="AN48" s="460">
        <f>((AM8^2+AN8^2)*$J$50)/(100*$C$7)</f>
        <v>0.24223368756800001</v>
      </c>
      <c r="AO48" s="514">
        <f>((AP8^2+AQ8^2)*$G$50/1000)/$C$7*$C$7</f>
        <v>7.3660630898799981</v>
      </c>
      <c r="AP48" s="515" t="s">
        <v>83</v>
      </c>
      <c r="AQ48" s="460">
        <f>((AP8^2+AQ8^2)*$J$50)/(100*$C$7)</f>
        <v>0.24223368756800001</v>
      </c>
    </row>
    <row r="49" spans="1:81" s="24" customFormat="1" ht="16.5" customHeight="1" x14ac:dyDescent="0.25">
      <c r="A49" s="1885"/>
      <c r="B49" s="516" t="s">
        <v>86</v>
      </c>
      <c r="C49" s="94">
        <v>23</v>
      </c>
      <c r="D49" s="517"/>
      <c r="E49" s="1946" t="s">
        <v>87</v>
      </c>
      <c r="F49" s="1946"/>
      <c r="G49" s="94">
        <v>162.5</v>
      </c>
      <c r="H49" s="518"/>
      <c r="I49" s="519"/>
      <c r="J49" s="456"/>
      <c r="K49" s="1925"/>
      <c r="L49" s="1937"/>
      <c r="M49" s="1926"/>
      <c r="N49" s="1925"/>
      <c r="O49" s="1937"/>
      <c r="P49" s="1926"/>
      <c r="Q49" s="1925"/>
      <c r="R49" s="1937"/>
      <c r="S49" s="1926"/>
      <c r="T49" s="1925"/>
      <c r="U49" s="1937"/>
      <c r="V49" s="1926"/>
      <c r="W49" s="1925"/>
      <c r="X49" s="1937"/>
      <c r="Y49" s="1926"/>
      <c r="Z49" s="1925"/>
      <c r="AA49" s="1937"/>
      <c r="AB49" s="1926"/>
      <c r="AC49" s="1925"/>
      <c r="AD49" s="1937"/>
      <c r="AE49" s="1926"/>
      <c r="AF49" s="1925"/>
      <c r="AG49" s="1937"/>
      <c r="AH49" s="1926"/>
      <c r="AI49" s="1925"/>
      <c r="AJ49" s="1937"/>
      <c r="AK49" s="1926"/>
      <c r="AL49" s="1925"/>
      <c r="AM49" s="1937"/>
      <c r="AN49" s="1926"/>
      <c r="AO49" s="1925"/>
      <c r="AP49" s="1937"/>
      <c r="AQ49" s="1926"/>
    </row>
    <row r="50" spans="1:81" s="24" customFormat="1" ht="16.5" customHeight="1" thickBot="1" x14ac:dyDescent="0.3">
      <c r="A50" s="1885"/>
      <c r="B50" s="458"/>
      <c r="C50" s="459"/>
      <c r="D50" s="462"/>
      <c r="E50" s="520"/>
      <c r="F50" s="520" t="s">
        <v>88</v>
      </c>
      <c r="G50" s="459">
        <v>124.19</v>
      </c>
      <c r="H50" s="1938" t="s">
        <v>89</v>
      </c>
      <c r="I50" s="1939"/>
      <c r="J50" s="460">
        <v>10.210000000000001</v>
      </c>
      <c r="K50" s="1927"/>
      <c r="L50" s="1914"/>
      <c r="M50" s="1928"/>
      <c r="N50" s="1927"/>
      <c r="O50" s="1914"/>
      <c r="P50" s="1928"/>
      <c r="Q50" s="1927"/>
      <c r="R50" s="1914"/>
      <c r="S50" s="1928"/>
      <c r="T50" s="1927"/>
      <c r="U50" s="1914"/>
      <c r="V50" s="1928"/>
      <c r="W50" s="1927"/>
      <c r="X50" s="1914"/>
      <c r="Y50" s="1928"/>
      <c r="Z50" s="1927"/>
      <c r="AA50" s="1914"/>
      <c r="AB50" s="1928"/>
      <c r="AC50" s="1927"/>
      <c r="AD50" s="1914"/>
      <c r="AE50" s="1928"/>
      <c r="AF50" s="1927"/>
      <c r="AG50" s="1914"/>
      <c r="AH50" s="1928"/>
      <c r="AI50" s="1927"/>
      <c r="AJ50" s="1914"/>
      <c r="AK50" s="1928"/>
      <c r="AL50" s="1927"/>
      <c r="AM50" s="1914"/>
      <c r="AN50" s="1928"/>
      <c r="AO50" s="1927"/>
      <c r="AP50" s="1914"/>
      <c r="AQ50" s="1928"/>
    </row>
    <row r="51" spans="1:81" s="24" customFormat="1" ht="16.5" customHeight="1" thickBot="1" x14ac:dyDescent="0.3">
      <c r="A51" s="1886"/>
      <c r="B51" s="1940" t="s">
        <v>90</v>
      </c>
      <c r="C51" s="1941"/>
      <c r="D51" s="1941"/>
      <c r="E51" s="1941"/>
      <c r="F51" s="1941"/>
      <c r="G51" s="1942"/>
      <c r="H51" s="521">
        <f>H47+H48+I8</f>
        <v>7.720993399910002</v>
      </c>
      <c r="I51" s="522" t="s">
        <v>83</v>
      </c>
      <c r="J51" s="523">
        <f>J47+J48+J8</f>
        <v>1.670770912676</v>
      </c>
      <c r="K51" s="521">
        <f>K47+K48+L8</f>
        <v>7.720993399910002</v>
      </c>
      <c r="L51" s="522" t="s">
        <v>83</v>
      </c>
      <c r="M51" s="523">
        <f>M47+M48+M8</f>
        <v>1.670770912676</v>
      </c>
      <c r="N51" s="521">
        <f>N47+N48+O8</f>
        <v>8.4694942612399995</v>
      </c>
      <c r="O51" s="522" t="s">
        <v>83</v>
      </c>
      <c r="P51" s="523">
        <f>P47+P48+P8</f>
        <v>1.8046885124639997</v>
      </c>
      <c r="Q51" s="521">
        <f>Q47+Q48+R8</f>
        <v>8.4694942612399995</v>
      </c>
      <c r="R51" s="522" t="s">
        <v>83</v>
      </c>
      <c r="S51" s="523">
        <f>S47+S48+S8</f>
        <v>1.8046885124639997</v>
      </c>
      <c r="T51" s="521">
        <f>T47+T48+U8</f>
        <v>8.4694942612399995</v>
      </c>
      <c r="U51" s="522" t="s">
        <v>83</v>
      </c>
      <c r="V51" s="523">
        <f>V47+V48+V8</f>
        <v>1.8046885124639997</v>
      </c>
      <c r="W51" s="521">
        <f>W47+W48+X8</f>
        <v>8.4694942612399995</v>
      </c>
      <c r="X51" s="522" t="s">
        <v>83</v>
      </c>
      <c r="Y51" s="523">
        <f>Y47+Y48+Y8</f>
        <v>1.8046885124639997</v>
      </c>
      <c r="Z51" s="521">
        <f>Z47+Z48+AA8</f>
        <v>8.4694942612399995</v>
      </c>
      <c r="AA51" s="522" t="s">
        <v>83</v>
      </c>
      <c r="AB51" s="523">
        <f>AB47+AB48+AB8</f>
        <v>1.8046885124639997</v>
      </c>
      <c r="AC51" s="521">
        <f>AC47+AC48+AD8</f>
        <v>14.843863089879997</v>
      </c>
      <c r="AD51" s="522" t="s">
        <v>83</v>
      </c>
      <c r="AE51" s="523">
        <f>AE47+AE48+AE8</f>
        <v>2.3383336875679999</v>
      </c>
      <c r="AF51" s="521">
        <f>AF47+AF48+AG8</f>
        <v>14.843863089879997</v>
      </c>
      <c r="AG51" s="522" t="s">
        <v>83</v>
      </c>
      <c r="AH51" s="523">
        <f>AH47+AH48+AH8</f>
        <v>2.3383336875679999</v>
      </c>
      <c r="AI51" s="521">
        <f>AI47+AI48+AJ8</f>
        <v>14.843863089879997</v>
      </c>
      <c r="AJ51" s="522" t="s">
        <v>83</v>
      </c>
      <c r="AK51" s="523">
        <f>AK47+AK48+AK8</f>
        <v>2.3383336875679999</v>
      </c>
      <c r="AL51" s="521">
        <f>AL47+AL48+AM8</f>
        <v>14.843863089879997</v>
      </c>
      <c r="AM51" s="522" t="s">
        <v>83</v>
      </c>
      <c r="AN51" s="523">
        <f>AN47+AN48+AN8</f>
        <v>2.3383336875679999</v>
      </c>
      <c r="AO51" s="521">
        <f>AO47+AO48+AP8</f>
        <v>14.843863089879997</v>
      </c>
      <c r="AP51" s="522" t="s">
        <v>83</v>
      </c>
      <c r="AQ51" s="523">
        <f>AQ47+AQ48+AQ8</f>
        <v>2.3383336875679999</v>
      </c>
    </row>
    <row r="52" spans="1:81" s="24" customFormat="1" ht="16.5" customHeight="1" x14ac:dyDescent="0.25">
      <c r="A52" s="1884" t="s">
        <v>91</v>
      </c>
      <c r="B52" s="505" t="s">
        <v>81</v>
      </c>
      <c r="C52" s="506"/>
      <c r="D52" s="506" t="s">
        <v>82</v>
      </c>
      <c r="E52" s="506"/>
      <c r="F52" s="506"/>
      <c r="G52" s="506"/>
      <c r="H52" s="508">
        <f>$C$54/1000</f>
        <v>2.1999999999999999E-2</v>
      </c>
      <c r="I52" s="509" t="s">
        <v>83</v>
      </c>
      <c r="J52" s="510">
        <f>$G$54/1000</f>
        <v>0.16500000000000001</v>
      </c>
      <c r="K52" s="508">
        <f>$C$54/1000</f>
        <v>2.1999999999999999E-2</v>
      </c>
      <c r="L52" s="509" t="s">
        <v>83</v>
      </c>
      <c r="M52" s="510">
        <f>$G$54/1000</f>
        <v>0.16500000000000001</v>
      </c>
      <c r="N52" s="508">
        <f>$C$54/1000</f>
        <v>2.1999999999999999E-2</v>
      </c>
      <c r="O52" s="509" t="s">
        <v>83</v>
      </c>
      <c r="P52" s="510">
        <f>$G$54/1000</f>
        <v>0.16500000000000001</v>
      </c>
      <c r="Q52" s="508">
        <f>$C$54/1000</f>
        <v>2.1999999999999999E-2</v>
      </c>
      <c r="R52" s="509" t="s">
        <v>83</v>
      </c>
      <c r="S52" s="510">
        <f>$G$54/1000</f>
        <v>0.16500000000000001</v>
      </c>
      <c r="T52" s="508">
        <f>$C$54/1000</f>
        <v>2.1999999999999999E-2</v>
      </c>
      <c r="U52" s="509" t="s">
        <v>83</v>
      </c>
      <c r="V52" s="510">
        <f>$G$54/1000</f>
        <v>0.16500000000000001</v>
      </c>
      <c r="W52" s="508">
        <f>$C$54/1000</f>
        <v>2.1999999999999999E-2</v>
      </c>
      <c r="X52" s="509" t="s">
        <v>83</v>
      </c>
      <c r="Y52" s="510">
        <f>$G$54/1000</f>
        <v>0.16500000000000001</v>
      </c>
      <c r="Z52" s="508">
        <f>$C$54/1000</f>
        <v>2.1999999999999999E-2</v>
      </c>
      <c r="AA52" s="509" t="s">
        <v>83</v>
      </c>
      <c r="AB52" s="510">
        <f>$G$54/1000</f>
        <v>0.16500000000000001</v>
      </c>
      <c r="AC52" s="508">
        <f>$C$54/1000</f>
        <v>2.1999999999999999E-2</v>
      </c>
      <c r="AD52" s="509" t="s">
        <v>83</v>
      </c>
      <c r="AE52" s="510">
        <f>$G$54/1000</f>
        <v>0.16500000000000001</v>
      </c>
      <c r="AF52" s="508">
        <f>$C$54/1000</f>
        <v>2.1999999999999999E-2</v>
      </c>
      <c r="AG52" s="509" t="s">
        <v>83</v>
      </c>
      <c r="AH52" s="510">
        <f>$G$54/1000</f>
        <v>0.16500000000000001</v>
      </c>
      <c r="AI52" s="508">
        <f>$C$54/1000</f>
        <v>2.1999999999999999E-2</v>
      </c>
      <c r="AJ52" s="509" t="s">
        <v>83</v>
      </c>
      <c r="AK52" s="510">
        <f>$G$54/1000</f>
        <v>0.16500000000000001</v>
      </c>
      <c r="AL52" s="508">
        <f>$C$54/1000</f>
        <v>2.1999999999999999E-2</v>
      </c>
      <c r="AM52" s="509" t="s">
        <v>83</v>
      </c>
      <c r="AN52" s="510">
        <f>$G$54/1000</f>
        <v>0.16500000000000001</v>
      </c>
      <c r="AO52" s="508">
        <f>$C$54/1000</f>
        <v>2.1999999999999999E-2</v>
      </c>
      <c r="AP52" s="509" t="s">
        <v>83</v>
      </c>
      <c r="AQ52" s="510">
        <f>$G$54/1000</f>
        <v>0.16500000000000001</v>
      </c>
    </row>
    <row r="53" spans="1:81" s="24" customFormat="1" ht="16.5" customHeight="1" thickBot="1" x14ac:dyDescent="0.3">
      <c r="A53" s="1885"/>
      <c r="B53" s="511" t="s">
        <v>84</v>
      </c>
      <c r="C53" s="512"/>
      <c r="D53" s="512" t="s">
        <v>85</v>
      </c>
      <c r="E53" s="512"/>
      <c r="F53" s="512"/>
      <c r="G53" s="524"/>
      <c r="H53" s="514">
        <f>((I14^2+J14^2)*$G$55/1000)/$C$13*$C$7</f>
        <v>0.89181412696619999</v>
      </c>
      <c r="I53" s="515" t="s">
        <v>83</v>
      </c>
      <c r="J53" s="460">
        <f>((I14^2+J14^2)*$J$55)/(100*$C$13)</f>
        <v>3.1080088906560003E-2</v>
      </c>
      <c r="K53" s="514">
        <f>((L14^2+M14^2)*$G$55/1000)/$C$13*$C$7</f>
        <v>0.89181412696619999</v>
      </c>
      <c r="L53" s="515" t="s">
        <v>83</v>
      </c>
      <c r="M53" s="460">
        <f>((L14^2+M14^2)*$J$55)/(100*$C$13)</f>
        <v>3.1080088906560003E-2</v>
      </c>
      <c r="N53" s="514">
        <f>((O14^2+P14^2)*$G$55/1000)/$C$13*$C$7</f>
        <v>0.83521556050139978</v>
      </c>
      <c r="O53" s="515" t="s">
        <v>83</v>
      </c>
      <c r="P53" s="460">
        <f>((O14^2+P14^2)*$J$55)/(100*$C$13)</f>
        <v>2.9107605600319986E-2</v>
      </c>
      <c r="Q53" s="514">
        <f>((R14^2+S14^2)*$G$55/1000)/$C$13*$C$7</f>
        <v>0.83521556050139978</v>
      </c>
      <c r="R53" s="515" t="s">
        <v>83</v>
      </c>
      <c r="S53" s="460">
        <f>((R14^2+S14^2)*$J$55)/(100*$C$13)</f>
        <v>2.9107605600319986E-2</v>
      </c>
      <c r="T53" s="514">
        <f>((U14^2+V14^2)*$G$55/1000)/$C$13*$C$7</f>
        <v>0.83521556050139978</v>
      </c>
      <c r="U53" s="515" t="s">
        <v>83</v>
      </c>
      <c r="V53" s="460">
        <f>((U14^2+V14^2)*$J$55)/(100*$C$13)</f>
        <v>2.9107605600319986E-2</v>
      </c>
      <c r="W53" s="514">
        <f>((X14^2+Y14^2)*$G$55/1000)/$C$13*$C$7</f>
        <v>0.83521556050139978</v>
      </c>
      <c r="X53" s="515" t="s">
        <v>83</v>
      </c>
      <c r="Y53" s="460">
        <f>((X14^2+Y14^2)*$J$55)/(100*$C$13)</f>
        <v>2.9107605600319986E-2</v>
      </c>
      <c r="Z53" s="514">
        <f>((AA14^2+AB14^2)*$G$55/1000)/$C$13*$C$7</f>
        <v>0.83521556050139978</v>
      </c>
      <c r="AA53" s="515" t="s">
        <v>83</v>
      </c>
      <c r="AB53" s="460">
        <f>((AA14^2+AB14^2)*$J$55)/(100*$C$13)</f>
        <v>2.9107605600319986E-2</v>
      </c>
      <c r="AC53" s="514">
        <f>((AD14^2+AE14^2)*$G$55/1000)/$C$13*$C$7</f>
        <v>2.9201114051981993</v>
      </c>
      <c r="AD53" s="515" t="s">
        <v>83</v>
      </c>
      <c r="AE53" s="460">
        <f>((AD14^2+AE14^2)*$J$55)/(100*$C$13)</f>
        <v>0.10176708278815999</v>
      </c>
      <c r="AF53" s="514">
        <f>((AG14^2+AH14^2)*$G$55/1000)/$C$13*$C$7</f>
        <v>2.9201114051981993</v>
      </c>
      <c r="AG53" s="515" t="s">
        <v>83</v>
      </c>
      <c r="AH53" s="460">
        <f>((AG14^2+AH14^2)*$J$55)/(100*$C$13)</f>
        <v>0.10176708278815999</v>
      </c>
      <c r="AI53" s="514">
        <f>((AJ14^2+AK14^2)*$G$55/1000)/$C$13*$C$7</f>
        <v>2.9201114051981993</v>
      </c>
      <c r="AJ53" s="515" t="s">
        <v>83</v>
      </c>
      <c r="AK53" s="460">
        <f>((AJ14^2+AK14^2)*$J$55)/(100*$C$13)</f>
        <v>0.10176708278815999</v>
      </c>
      <c r="AL53" s="514">
        <f>((AM14^2+AN14^2)*$G$55/1000)/$C$13*$C$7</f>
        <v>2.9201114051981993</v>
      </c>
      <c r="AM53" s="515" t="s">
        <v>83</v>
      </c>
      <c r="AN53" s="460">
        <f>((AM14^2+AN14^2)*$J$55)/(100*$C$13)</f>
        <v>0.10176708278815999</v>
      </c>
      <c r="AO53" s="514">
        <f>((AP14^2+AQ14^2)*$G$55/1000)/$C$13*$C$7</f>
        <v>2.9201114051981993</v>
      </c>
      <c r="AP53" s="515" t="s">
        <v>83</v>
      </c>
      <c r="AQ53" s="460">
        <f>((AP14^2+AQ14^2)*$J$55)/(100*$C$13)</f>
        <v>0.10176708278815999</v>
      </c>
    </row>
    <row r="54" spans="1:81" s="24" customFormat="1" ht="16.5" customHeight="1" x14ac:dyDescent="0.25">
      <c r="A54" s="1885"/>
      <c r="B54" s="516" t="s">
        <v>86</v>
      </c>
      <c r="C54" s="93">
        <v>22</v>
      </c>
      <c r="D54" s="517"/>
      <c r="E54" s="1946" t="s">
        <v>87</v>
      </c>
      <c r="F54" s="1946"/>
      <c r="G54" s="94">
        <v>165</v>
      </c>
      <c r="H54" s="518"/>
      <c r="I54" s="519"/>
      <c r="J54" s="456"/>
      <c r="K54" s="1925"/>
      <c r="L54" s="1937"/>
      <c r="M54" s="1926"/>
      <c r="N54" s="1925"/>
      <c r="O54" s="1937"/>
      <c r="P54" s="1926"/>
      <c r="Q54" s="1925"/>
      <c r="R54" s="1937"/>
      <c r="S54" s="1926"/>
      <c r="T54" s="1925"/>
      <c r="U54" s="1937"/>
      <c r="V54" s="1926"/>
      <c r="W54" s="1925"/>
      <c r="X54" s="1937"/>
      <c r="Y54" s="1926"/>
      <c r="Z54" s="1925"/>
      <c r="AA54" s="1937"/>
      <c r="AB54" s="1926"/>
      <c r="AC54" s="1925"/>
      <c r="AD54" s="1937"/>
      <c r="AE54" s="1926"/>
      <c r="AF54" s="1925"/>
      <c r="AG54" s="1937"/>
      <c r="AH54" s="1926"/>
      <c r="AI54" s="1925"/>
      <c r="AJ54" s="1937"/>
      <c r="AK54" s="1926"/>
      <c r="AL54" s="1925"/>
      <c r="AM54" s="1937"/>
      <c r="AN54" s="1926"/>
      <c r="AO54" s="1925"/>
      <c r="AP54" s="1937"/>
      <c r="AQ54" s="1926"/>
    </row>
    <row r="55" spans="1:81" s="24" customFormat="1" ht="16.5" customHeight="1" thickBot="1" x14ac:dyDescent="0.3">
      <c r="A55" s="1885"/>
      <c r="B55" s="525"/>
      <c r="C55" s="504"/>
      <c r="D55" s="436"/>
      <c r="E55" s="520"/>
      <c r="F55" s="520" t="s">
        <v>88</v>
      </c>
      <c r="G55" s="96">
        <v>117.99</v>
      </c>
      <c r="H55" s="1938" t="s">
        <v>89</v>
      </c>
      <c r="I55" s="1939"/>
      <c r="J55" s="460">
        <v>10.28</v>
      </c>
      <c r="K55" s="1927"/>
      <c r="L55" s="1914"/>
      <c r="M55" s="1928"/>
      <c r="N55" s="1927"/>
      <c r="O55" s="1914"/>
      <c r="P55" s="1928"/>
      <c r="Q55" s="1927"/>
      <c r="R55" s="1914"/>
      <c r="S55" s="1928"/>
      <c r="T55" s="1927"/>
      <c r="U55" s="1914"/>
      <c r="V55" s="1928"/>
      <c r="W55" s="1927"/>
      <c r="X55" s="1914"/>
      <c r="Y55" s="1928"/>
      <c r="Z55" s="1927"/>
      <c r="AA55" s="1914"/>
      <c r="AB55" s="1928"/>
      <c r="AC55" s="1927"/>
      <c r="AD55" s="1914"/>
      <c r="AE55" s="1928"/>
      <c r="AF55" s="1927"/>
      <c r="AG55" s="1914"/>
      <c r="AH55" s="1928"/>
      <c r="AI55" s="1927"/>
      <c r="AJ55" s="1914"/>
      <c r="AK55" s="1928"/>
      <c r="AL55" s="1927"/>
      <c r="AM55" s="1914"/>
      <c r="AN55" s="1928"/>
      <c r="AO55" s="1927"/>
      <c r="AP55" s="1914"/>
      <c r="AQ55" s="1928"/>
    </row>
    <row r="56" spans="1:81" s="97" customFormat="1" ht="16.5" customHeight="1" thickBot="1" x14ac:dyDescent="0.3">
      <c r="A56" s="1886"/>
      <c r="B56" s="1940" t="s">
        <v>90</v>
      </c>
      <c r="C56" s="1941"/>
      <c r="D56" s="1941"/>
      <c r="E56" s="1941"/>
      <c r="F56" s="1941"/>
      <c r="G56" s="1942"/>
      <c r="H56" s="526">
        <f>H53+H52+I14</f>
        <v>3.6435141269662004</v>
      </c>
      <c r="I56" s="527" t="s">
        <v>83</v>
      </c>
      <c r="J56" s="528">
        <f>J52+J53+J14</f>
        <v>0.52338008890655996</v>
      </c>
      <c r="K56" s="526">
        <f>K53+K52+L14</f>
        <v>3.6435141269662004</v>
      </c>
      <c r="L56" s="527" t="s">
        <v>83</v>
      </c>
      <c r="M56" s="528">
        <f>M52+M53+M14</f>
        <v>0.52338008890655996</v>
      </c>
      <c r="N56" s="526">
        <f>N53+N52+O14</f>
        <v>3.5003155605013996</v>
      </c>
      <c r="O56" s="527" t="s">
        <v>83</v>
      </c>
      <c r="P56" s="528">
        <f>P52+P53+P14</f>
        <v>0.49860760560032003</v>
      </c>
      <c r="Q56" s="526">
        <f>Q53+Q52+R14</f>
        <v>3.5003155605013996</v>
      </c>
      <c r="R56" s="527" t="s">
        <v>83</v>
      </c>
      <c r="S56" s="528">
        <f>S52+S53+S14</f>
        <v>0.49860760560032003</v>
      </c>
      <c r="T56" s="526">
        <f>T53+T52+U14</f>
        <v>3.5003155605013996</v>
      </c>
      <c r="U56" s="527" t="s">
        <v>83</v>
      </c>
      <c r="V56" s="528">
        <f>V52+V53+V14</f>
        <v>0.49860760560032003</v>
      </c>
      <c r="W56" s="526">
        <f>W53+W52+X14</f>
        <v>3.5003155605013996</v>
      </c>
      <c r="X56" s="527" t="s">
        <v>83</v>
      </c>
      <c r="Y56" s="528">
        <f>Y52+Y53+Y14</f>
        <v>0.49860760560032003</v>
      </c>
      <c r="Z56" s="526">
        <f>Z53+Z52+AA14</f>
        <v>3.5003155605013996</v>
      </c>
      <c r="AA56" s="527" t="s">
        <v>83</v>
      </c>
      <c r="AB56" s="528">
        <f>AB52+AB53+AB14</f>
        <v>0.49860760560032003</v>
      </c>
      <c r="AC56" s="526">
        <f>AC53+AC52+AD14</f>
        <v>7.8378114051981989</v>
      </c>
      <c r="AD56" s="527" t="s">
        <v>83</v>
      </c>
      <c r="AE56" s="528">
        <f>AE52+AE53+AE14</f>
        <v>1.1504670827881602</v>
      </c>
      <c r="AF56" s="526">
        <f>AF53+AF52+AG14</f>
        <v>7.8378114051981989</v>
      </c>
      <c r="AG56" s="527" t="s">
        <v>83</v>
      </c>
      <c r="AH56" s="528">
        <f>AH52+AH53+AH14</f>
        <v>1.1504670827881602</v>
      </c>
      <c r="AI56" s="526">
        <f>AI53+AI52+AJ14</f>
        <v>7.8378114051981989</v>
      </c>
      <c r="AJ56" s="527" t="s">
        <v>83</v>
      </c>
      <c r="AK56" s="528">
        <f>AK52+AK53+AK14</f>
        <v>1.1504670827881602</v>
      </c>
      <c r="AL56" s="526">
        <f>AL53+AL52+AM14</f>
        <v>7.8378114051981989</v>
      </c>
      <c r="AM56" s="527" t="s">
        <v>83</v>
      </c>
      <c r="AN56" s="528">
        <f>AN52+AN53+AN14</f>
        <v>1.1504670827881602</v>
      </c>
      <c r="AO56" s="526">
        <f>AO53+AO52+AP14</f>
        <v>7.8378114051981989</v>
      </c>
      <c r="AP56" s="527" t="s">
        <v>83</v>
      </c>
      <c r="AQ56" s="528">
        <f>AQ52+AQ53+AQ14</f>
        <v>1.1504670827881602</v>
      </c>
      <c r="CC56" s="98"/>
    </row>
    <row r="57" spans="1:81" s="24" customFormat="1" ht="16.5" customHeight="1" x14ac:dyDescent="0.25">
      <c r="A57" s="1915" t="s">
        <v>92</v>
      </c>
      <c r="B57" s="1916"/>
      <c r="C57" s="1916"/>
      <c r="D57" s="1916"/>
      <c r="E57" s="1916"/>
      <c r="F57" s="1916"/>
      <c r="G57" s="1952"/>
      <c r="H57" s="529"/>
      <c r="I57" s="530"/>
      <c r="J57" s="456"/>
      <c r="K57" s="529"/>
      <c r="L57" s="530"/>
      <c r="M57" s="456"/>
      <c r="N57" s="529"/>
      <c r="O57" s="530"/>
      <c r="P57" s="456"/>
      <c r="Q57" s="529"/>
      <c r="R57" s="530"/>
      <c r="S57" s="456"/>
      <c r="T57" s="529"/>
      <c r="U57" s="530"/>
      <c r="V57" s="456"/>
      <c r="W57" s="529"/>
      <c r="X57" s="530"/>
      <c r="Y57" s="456"/>
      <c r="Z57" s="529"/>
      <c r="AA57" s="530"/>
      <c r="AB57" s="456"/>
      <c r="AC57" s="529"/>
      <c r="AD57" s="530"/>
      <c r="AE57" s="456"/>
      <c r="AF57" s="529"/>
      <c r="AG57" s="530"/>
      <c r="AH57" s="456"/>
      <c r="AI57" s="529"/>
      <c r="AJ57" s="530"/>
      <c r="AK57" s="456"/>
      <c r="AL57" s="529"/>
      <c r="AM57" s="530"/>
      <c r="AN57" s="456"/>
      <c r="AO57" s="529"/>
      <c r="AP57" s="530"/>
      <c r="AQ57" s="456"/>
    </row>
    <row r="58" spans="1:81" s="24" customFormat="1" ht="16.5" customHeight="1" thickBot="1" x14ac:dyDescent="0.3">
      <c r="A58" s="531" t="s">
        <v>93</v>
      </c>
      <c r="B58" s="532"/>
      <c r="C58" s="533"/>
      <c r="D58" s="532"/>
      <c r="E58" s="462"/>
      <c r="F58" s="532" t="s">
        <v>94</v>
      </c>
      <c r="G58" s="461"/>
      <c r="H58" s="534">
        <f>SUM(H51,H56)</f>
        <v>11.364507526876203</v>
      </c>
      <c r="I58" s="533" t="s">
        <v>83</v>
      </c>
      <c r="J58" s="535">
        <f>SUM(J51,J56)</f>
        <v>2.19415100158256</v>
      </c>
      <c r="K58" s="534">
        <f>SUM(K51,K56)</f>
        <v>11.364507526876203</v>
      </c>
      <c r="L58" s="533" t="s">
        <v>83</v>
      </c>
      <c r="M58" s="535">
        <f>SUM(M51,M56)</f>
        <v>2.19415100158256</v>
      </c>
      <c r="N58" s="534">
        <f>SUM(N51,N56)</f>
        <v>11.9698098217414</v>
      </c>
      <c r="O58" s="533" t="s">
        <v>83</v>
      </c>
      <c r="P58" s="535">
        <f>SUM(P51,P56)</f>
        <v>2.3032961180643197</v>
      </c>
      <c r="Q58" s="534">
        <f>SUM(Q51,Q56)</f>
        <v>11.9698098217414</v>
      </c>
      <c r="R58" s="533" t="s">
        <v>83</v>
      </c>
      <c r="S58" s="535">
        <f>SUM(S51,S56)</f>
        <v>2.3032961180643197</v>
      </c>
      <c r="T58" s="534">
        <f>SUM(T51,T56)</f>
        <v>11.9698098217414</v>
      </c>
      <c r="U58" s="533" t="s">
        <v>83</v>
      </c>
      <c r="V58" s="535">
        <f>SUM(V51,V56)</f>
        <v>2.3032961180643197</v>
      </c>
      <c r="W58" s="534">
        <f>SUM(W51,W56)</f>
        <v>11.9698098217414</v>
      </c>
      <c r="X58" s="533" t="s">
        <v>83</v>
      </c>
      <c r="Y58" s="535">
        <f>SUM(Y51,Y56)</f>
        <v>2.3032961180643197</v>
      </c>
      <c r="Z58" s="534">
        <f>SUM(Z51,Z56)</f>
        <v>11.9698098217414</v>
      </c>
      <c r="AA58" s="533" t="s">
        <v>83</v>
      </c>
      <c r="AB58" s="535">
        <f>SUM(AB51,AB56)</f>
        <v>2.3032961180643197</v>
      </c>
      <c r="AC58" s="534">
        <f>SUM(AC51,AC56)</f>
        <v>22.681674495078198</v>
      </c>
      <c r="AD58" s="533" t="s">
        <v>83</v>
      </c>
      <c r="AE58" s="535">
        <f>SUM(AE51,AE56)</f>
        <v>3.4888007703561601</v>
      </c>
      <c r="AF58" s="534">
        <f>SUM(AF51,AF56)</f>
        <v>22.681674495078198</v>
      </c>
      <c r="AG58" s="533" t="s">
        <v>83</v>
      </c>
      <c r="AH58" s="535">
        <f>SUM(AH51,AH56)</f>
        <v>3.4888007703561601</v>
      </c>
      <c r="AI58" s="534">
        <f>SUM(AI51,AI56)</f>
        <v>22.681674495078198</v>
      </c>
      <c r="AJ58" s="533" t="s">
        <v>83</v>
      </c>
      <c r="AK58" s="535">
        <f>SUM(AK51,AK56)</f>
        <v>3.4888007703561601</v>
      </c>
      <c r="AL58" s="534">
        <f>SUM(AL51,AL56)</f>
        <v>22.681674495078198</v>
      </c>
      <c r="AM58" s="533" t="s">
        <v>83</v>
      </c>
      <c r="AN58" s="535">
        <f>SUM(AN51,AN56)</f>
        <v>3.4888007703561601</v>
      </c>
      <c r="AO58" s="534">
        <f>SUM(AO51,AO56)</f>
        <v>22.681674495078198</v>
      </c>
      <c r="AP58" s="533" t="s">
        <v>83</v>
      </c>
      <c r="AQ58" s="535">
        <f>SUM(AQ51,AQ56)</f>
        <v>3.4888007703561601</v>
      </c>
    </row>
    <row r="59" spans="1:81" s="24" customFormat="1" ht="16.5" hidden="1" customHeight="1" x14ac:dyDescent="0.25">
      <c r="A59" s="536" t="s">
        <v>95</v>
      </c>
      <c r="B59" s="537"/>
      <c r="C59" s="537"/>
      <c r="D59" s="537"/>
      <c r="E59" s="537"/>
      <c r="F59" s="537"/>
      <c r="G59" s="537"/>
      <c r="H59" s="537"/>
      <c r="I59" s="538">
        <f>J58/H58</f>
        <v>0.19307048689910747</v>
      </c>
      <c r="J59" s="537"/>
      <c r="K59" s="537"/>
      <c r="L59" s="538">
        <f>M58/K58</f>
        <v>0.19307048689910747</v>
      </c>
      <c r="M59" s="537"/>
      <c r="N59" s="537"/>
      <c r="O59" s="538">
        <f>P58/N58</f>
        <v>0.19242545640789721</v>
      </c>
      <c r="P59" s="537"/>
      <c r="Q59" s="537"/>
      <c r="R59" s="538">
        <f>S58/Q58</f>
        <v>0.19242545640789721</v>
      </c>
      <c r="S59" s="537"/>
      <c r="T59" s="537"/>
      <c r="U59" s="538">
        <f>V58/T58</f>
        <v>0.19242545640789721</v>
      </c>
      <c r="V59" s="537"/>
      <c r="W59" s="537"/>
      <c r="X59" s="538">
        <f>Y58/W58</f>
        <v>0.19242545640789721</v>
      </c>
      <c r="Y59" s="537"/>
      <c r="Z59" s="537"/>
      <c r="AA59" s="538">
        <f>AB58/Z58</f>
        <v>0.19242545640789721</v>
      </c>
      <c r="AB59" s="537"/>
      <c r="AC59" s="537"/>
      <c r="AD59" s="538">
        <f>AE58/AC58</f>
        <v>0.15381583802876683</v>
      </c>
      <c r="AE59" s="537"/>
      <c r="AF59" s="537"/>
      <c r="AG59" s="538">
        <f>AH58/AF58</f>
        <v>0.15381583802876683</v>
      </c>
      <c r="AH59" s="537"/>
      <c r="AI59" s="537"/>
      <c r="AJ59" s="538">
        <f>AK58/AI58</f>
        <v>0.15381583802876683</v>
      </c>
      <c r="AK59" s="537"/>
      <c r="AL59" s="537"/>
      <c r="AM59" s="538">
        <f>AN58/AL58</f>
        <v>0.15381583802876683</v>
      </c>
      <c r="AN59" s="537"/>
      <c r="AO59" s="537"/>
      <c r="AP59" s="538">
        <f>AQ58/AO58</f>
        <v>0.15381583802876683</v>
      </c>
      <c r="AQ59" s="537"/>
    </row>
    <row r="60" spans="1:81" s="24" customFormat="1" ht="16.5" hidden="1" customHeight="1" x14ac:dyDescent="0.25">
      <c r="A60" s="536" t="s">
        <v>96</v>
      </c>
      <c r="B60" s="536"/>
      <c r="C60" s="536"/>
      <c r="D60" s="536"/>
      <c r="E60" s="536"/>
      <c r="F60" s="536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537"/>
      <c r="U60" s="537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</row>
    <row r="61" spans="1:81" s="104" customFormat="1" ht="30.75" customHeight="1" thickBot="1" x14ac:dyDescent="0.25">
      <c r="A61" s="539"/>
      <c r="B61" s="539"/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S61" s="15"/>
      <c r="AV61" s="15"/>
      <c r="AY61" s="15"/>
      <c r="BB61" s="15"/>
      <c r="BE61" s="15"/>
      <c r="BH61" s="15"/>
      <c r="BK61" s="15"/>
      <c r="BN61" s="15"/>
      <c r="BQ61" s="15"/>
      <c r="BT61" s="15"/>
      <c r="BW61" s="15"/>
      <c r="BZ61" s="15"/>
    </row>
    <row r="62" spans="1:81" s="104" customFormat="1" ht="17.25" thickBot="1" x14ac:dyDescent="0.3">
      <c r="A62" s="1863" t="s">
        <v>2</v>
      </c>
      <c r="B62" s="1864"/>
      <c r="C62" s="1864"/>
      <c r="D62" s="1864"/>
      <c r="E62" s="1864"/>
      <c r="F62" s="1864"/>
      <c r="G62" s="1865"/>
      <c r="H62" s="1856" t="s">
        <v>97</v>
      </c>
      <c r="I62" s="1857"/>
      <c r="J62" s="1858"/>
      <c r="K62" s="1856" t="s">
        <v>98</v>
      </c>
      <c r="L62" s="1857"/>
      <c r="M62" s="1858"/>
      <c r="N62" s="1856" t="s">
        <v>99</v>
      </c>
      <c r="O62" s="1857"/>
      <c r="P62" s="1858"/>
      <c r="Q62" s="1856" t="s">
        <v>100</v>
      </c>
      <c r="R62" s="1857"/>
      <c r="S62" s="1858"/>
      <c r="T62" s="1856" t="s">
        <v>101</v>
      </c>
      <c r="U62" s="1857"/>
      <c r="V62" s="1858"/>
      <c r="W62" s="1856" t="s">
        <v>102</v>
      </c>
      <c r="X62" s="1857"/>
      <c r="Y62" s="1858"/>
      <c r="Z62" s="1856" t="s">
        <v>103</v>
      </c>
      <c r="AA62" s="1857"/>
      <c r="AB62" s="1858"/>
      <c r="AC62" s="1856" t="s">
        <v>104</v>
      </c>
      <c r="AD62" s="1857"/>
      <c r="AE62" s="1858"/>
      <c r="AF62" s="1856" t="s">
        <v>105</v>
      </c>
      <c r="AG62" s="1857"/>
      <c r="AH62" s="1858"/>
      <c r="AI62" s="1856" t="s">
        <v>106</v>
      </c>
      <c r="AJ62" s="1857"/>
      <c r="AK62" s="1858"/>
      <c r="AL62" s="1856" t="s">
        <v>107</v>
      </c>
      <c r="AM62" s="1857"/>
      <c r="AN62" s="1858"/>
      <c r="AO62" s="1856" t="s">
        <v>108</v>
      </c>
      <c r="AP62" s="1857"/>
      <c r="AQ62" s="1858"/>
    </row>
    <row r="63" spans="1:81" s="104" customFormat="1" ht="16.5" x14ac:dyDescent="0.25">
      <c r="A63" s="1866" t="s">
        <v>15</v>
      </c>
      <c r="B63" s="1867"/>
      <c r="C63" s="1870" t="s">
        <v>16</v>
      </c>
      <c r="D63" s="1872"/>
      <c r="E63" s="1873"/>
      <c r="F63" s="1873"/>
      <c r="G63" s="1874"/>
      <c r="H63" s="440" t="s">
        <v>17</v>
      </c>
      <c r="I63" s="441" t="s">
        <v>18</v>
      </c>
      <c r="J63" s="442" t="s">
        <v>19</v>
      </c>
      <c r="K63" s="440" t="s">
        <v>17</v>
      </c>
      <c r="L63" s="441" t="s">
        <v>18</v>
      </c>
      <c r="M63" s="442" t="s">
        <v>19</v>
      </c>
      <c r="N63" s="440" t="s">
        <v>17</v>
      </c>
      <c r="O63" s="441" t="s">
        <v>18</v>
      </c>
      <c r="P63" s="442" t="s">
        <v>19</v>
      </c>
      <c r="Q63" s="440" t="s">
        <v>17</v>
      </c>
      <c r="R63" s="441" t="s">
        <v>18</v>
      </c>
      <c r="S63" s="442" t="s">
        <v>19</v>
      </c>
      <c r="T63" s="440" t="s">
        <v>17</v>
      </c>
      <c r="U63" s="441" t="s">
        <v>18</v>
      </c>
      <c r="V63" s="442" t="s">
        <v>19</v>
      </c>
      <c r="W63" s="440" t="s">
        <v>17</v>
      </c>
      <c r="X63" s="441" t="s">
        <v>18</v>
      </c>
      <c r="Y63" s="442" t="s">
        <v>19</v>
      </c>
      <c r="Z63" s="440" t="s">
        <v>17</v>
      </c>
      <c r="AA63" s="441" t="s">
        <v>18</v>
      </c>
      <c r="AB63" s="442" t="s">
        <v>19</v>
      </c>
      <c r="AC63" s="440" t="s">
        <v>17</v>
      </c>
      <c r="AD63" s="441" t="s">
        <v>18</v>
      </c>
      <c r="AE63" s="442" t="s">
        <v>19</v>
      </c>
      <c r="AF63" s="440" t="s">
        <v>17</v>
      </c>
      <c r="AG63" s="441" t="s">
        <v>18</v>
      </c>
      <c r="AH63" s="442" t="s">
        <v>19</v>
      </c>
      <c r="AI63" s="440" t="s">
        <v>17</v>
      </c>
      <c r="AJ63" s="441" t="s">
        <v>18</v>
      </c>
      <c r="AK63" s="442" t="s">
        <v>19</v>
      </c>
      <c r="AL63" s="440" t="s">
        <v>17</v>
      </c>
      <c r="AM63" s="441" t="s">
        <v>18</v>
      </c>
      <c r="AN63" s="442" t="s">
        <v>19</v>
      </c>
      <c r="AO63" s="440" t="s">
        <v>17</v>
      </c>
      <c r="AP63" s="441" t="s">
        <v>18</v>
      </c>
      <c r="AQ63" s="442" t="s">
        <v>19</v>
      </c>
      <c r="BN63" s="105"/>
      <c r="BO63" s="105"/>
      <c r="BP63" s="104">
        <v>0</v>
      </c>
    </row>
    <row r="64" spans="1:81" ht="17.25" thickBot="1" x14ac:dyDescent="0.3">
      <c r="A64" s="1868"/>
      <c r="B64" s="1869"/>
      <c r="C64" s="1871"/>
      <c r="D64" s="1875"/>
      <c r="E64" s="1876"/>
      <c r="F64" s="1876"/>
      <c r="G64" s="1877"/>
      <c r="H64" s="443" t="s">
        <v>20</v>
      </c>
      <c r="I64" s="444" t="s">
        <v>21</v>
      </c>
      <c r="J64" s="445" t="s">
        <v>22</v>
      </c>
      <c r="K64" s="443" t="s">
        <v>20</v>
      </c>
      <c r="L64" s="444" t="s">
        <v>21</v>
      </c>
      <c r="M64" s="445" t="s">
        <v>22</v>
      </c>
      <c r="N64" s="443" t="s">
        <v>20</v>
      </c>
      <c r="O64" s="444" t="s">
        <v>21</v>
      </c>
      <c r="P64" s="445" t="s">
        <v>22</v>
      </c>
      <c r="Q64" s="443" t="s">
        <v>20</v>
      </c>
      <c r="R64" s="444" t="s">
        <v>21</v>
      </c>
      <c r="S64" s="445" t="s">
        <v>22</v>
      </c>
      <c r="T64" s="443" t="s">
        <v>20</v>
      </c>
      <c r="U64" s="444" t="s">
        <v>21</v>
      </c>
      <c r="V64" s="445" t="s">
        <v>22</v>
      </c>
      <c r="W64" s="443" t="s">
        <v>20</v>
      </c>
      <c r="X64" s="444" t="s">
        <v>21</v>
      </c>
      <c r="Y64" s="445" t="s">
        <v>22</v>
      </c>
      <c r="Z64" s="443" t="s">
        <v>20</v>
      </c>
      <c r="AA64" s="444" t="s">
        <v>21</v>
      </c>
      <c r="AB64" s="445" t="s">
        <v>22</v>
      </c>
      <c r="AC64" s="443" t="s">
        <v>20</v>
      </c>
      <c r="AD64" s="444" t="s">
        <v>21</v>
      </c>
      <c r="AE64" s="445" t="s">
        <v>22</v>
      </c>
      <c r="AF64" s="443" t="s">
        <v>20</v>
      </c>
      <c r="AG64" s="444" t="s">
        <v>21</v>
      </c>
      <c r="AH64" s="445" t="s">
        <v>22</v>
      </c>
      <c r="AI64" s="443" t="s">
        <v>20</v>
      </c>
      <c r="AJ64" s="444" t="s">
        <v>21</v>
      </c>
      <c r="AK64" s="445" t="s">
        <v>22</v>
      </c>
      <c r="AL64" s="443" t="s">
        <v>20</v>
      </c>
      <c r="AM64" s="444" t="s">
        <v>21</v>
      </c>
      <c r="AN64" s="445" t="s">
        <v>22</v>
      </c>
      <c r="AO64" s="443" t="s">
        <v>20</v>
      </c>
      <c r="AP64" s="444" t="s">
        <v>21</v>
      </c>
      <c r="AQ64" s="445" t="s">
        <v>22</v>
      </c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5"/>
      <c r="BO64" s="105"/>
      <c r="BP64" s="104">
        <v>0</v>
      </c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</row>
    <row r="65" spans="1:68" ht="16.5" x14ac:dyDescent="0.25">
      <c r="A65" s="1878" t="s">
        <v>23</v>
      </c>
      <c r="B65" s="1879"/>
      <c r="C65" s="1884">
        <v>16</v>
      </c>
      <c r="D65" s="1887" t="s">
        <v>24</v>
      </c>
      <c r="E65" s="1888"/>
      <c r="F65" s="1891" t="s">
        <v>25</v>
      </c>
      <c r="G65" s="1892"/>
      <c r="H65" s="446">
        <f>SQRT(I65^2+J65^2)*1000/(1.73*H68)</f>
        <v>0</v>
      </c>
      <c r="I65" s="447">
        <v>0</v>
      </c>
      <c r="J65" s="448">
        <v>0</v>
      </c>
      <c r="K65" s="446">
        <f>SQRT(L65^2+M65^2)*1000/(1.73*K68)</f>
        <v>0</v>
      </c>
      <c r="L65" s="447">
        <v>0</v>
      </c>
      <c r="M65" s="448">
        <v>0</v>
      </c>
      <c r="N65" s="446">
        <f>SQRT(O65^2+P65^2)*1000/(1.73*N68)</f>
        <v>0</v>
      </c>
      <c r="O65" s="447">
        <v>0</v>
      </c>
      <c r="P65" s="448">
        <v>0</v>
      </c>
      <c r="Q65" s="446">
        <f>SQRT(R65^2+S65^2)*1000/(1.73*Q68)</f>
        <v>0</v>
      </c>
      <c r="R65" s="447">
        <v>0</v>
      </c>
      <c r="S65" s="448">
        <v>0</v>
      </c>
      <c r="T65" s="446">
        <f>SQRT(U65^2+V65^2)*1000/(1.73*T68)</f>
        <v>0</v>
      </c>
      <c r="U65" s="447">
        <v>0</v>
      </c>
      <c r="V65" s="448">
        <v>0</v>
      </c>
      <c r="W65" s="446">
        <f>SQRT(X65^2+Y65^2)*1000/(1.73*W68)</f>
        <v>0</v>
      </c>
      <c r="X65" s="447">
        <v>0</v>
      </c>
      <c r="Y65" s="448">
        <v>0</v>
      </c>
      <c r="Z65" s="446">
        <f>SQRT(AA65^2+AB65^2)*1000/(1.73*Z68)</f>
        <v>0</v>
      </c>
      <c r="AA65" s="447">
        <v>0</v>
      </c>
      <c r="AB65" s="448">
        <v>0</v>
      </c>
      <c r="AC65" s="446">
        <f>SQRT(AD65^2+AE65^2)*1000/(1.73*AC68)</f>
        <v>0</v>
      </c>
      <c r="AD65" s="447">
        <v>0</v>
      </c>
      <c r="AE65" s="448">
        <v>0</v>
      </c>
      <c r="AF65" s="446">
        <f>SQRT(AG65^2+AH65^2)*1000/(1.73*AF68)</f>
        <v>0</v>
      </c>
      <c r="AG65" s="447">
        <v>0</v>
      </c>
      <c r="AH65" s="448">
        <v>0</v>
      </c>
      <c r="AI65" s="446">
        <f>SQRT(AJ65^2+AK65^2)*1000/(1.73*AI68)</f>
        <v>0</v>
      </c>
      <c r="AJ65" s="447">
        <v>0</v>
      </c>
      <c r="AK65" s="448">
        <v>0</v>
      </c>
      <c r="AL65" s="446">
        <f>SQRT(AM65^2+AN65^2)*1000/(1.73*AL68)</f>
        <v>0</v>
      </c>
      <c r="AM65" s="447">
        <v>0</v>
      </c>
      <c r="AN65" s="448">
        <v>0</v>
      </c>
      <c r="AO65" s="446">
        <f>SQRT(AP65^2+AQ65^2)*1000/(1.73*AO68)</f>
        <v>0</v>
      </c>
      <c r="AP65" s="447">
        <v>0</v>
      </c>
      <c r="AQ65" s="448">
        <v>0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5"/>
      <c r="BO65" s="105"/>
      <c r="BP65" s="104">
        <v>0</v>
      </c>
    </row>
    <row r="66" spans="1:68" ht="17.25" thickBot="1" x14ac:dyDescent="0.3">
      <c r="A66" s="1880"/>
      <c r="B66" s="1881"/>
      <c r="C66" s="1885"/>
      <c r="D66" s="1889"/>
      <c r="E66" s="1890"/>
      <c r="F66" s="1893" t="s">
        <v>26</v>
      </c>
      <c r="G66" s="1894"/>
      <c r="H66" s="449">
        <v>550</v>
      </c>
      <c r="I66" s="450">
        <f>I100</f>
        <v>8.0561999999999987</v>
      </c>
      <c r="J66" s="451">
        <f>J100</f>
        <v>2.1894</v>
      </c>
      <c r="K66" s="449">
        <v>550</v>
      </c>
      <c r="L66" s="450">
        <f>L100</f>
        <v>8.0561999999999987</v>
      </c>
      <c r="M66" s="451">
        <f>M100</f>
        <v>2.1894</v>
      </c>
      <c r="N66" s="449">
        <v>550</v>
      </c>
      <c r="O66" s="450">
        <f>O100</f>
        <v>8.0561999999999987</v>
      </c>
      <c r="P66" s="451">
        <f>P100</f>
        <v>2.1894</v>
      </c>
      <c r="Q66" s="449">
        <v>550</v>
      </c>
      <c r="R66" s="450">
        <f>R100</f>
        <v>8.0561999999999987</v>
      </c>
      <c r="S66" s="451">
        <f>S100</f>
        <v>2.1894</v>
      </c>
      <c r="T66" s="449">
        <v>550</v>
      </c>
      <c r="U66" s="450">
        <f>U100</f>
        <v>8.0561999999999987</v>
      </c>
      <c r="V66" s="451">
        <f>V100</f>
        <v>2.1894</v>
      </c>
      <c r="W66" s="449">
        <v>450</v>
      </c>
      <c r="X66" s="450">
        <f>X100</f>
        <v>7.2123999999999997</v>
      </c>
      <c r="Y66" s="451">
        <f>Y100</f>
        <v>1.7777999999999998</v>
      </c>
      <c r="Z66" s="449">
        <v>450</v>
      </c>
      <c r="AA66" s="450">
        <f>AA100</f>
        <v>7.2123999999999997</v>
      </c>
      <c r="AB66" s="451">
        <f>AB100</f>
        <v>1.7777999999999998</v>
      </c>
      <c r="AC66" s="449">
        <v>450</v>
      </c>
      <c r="AD66" s="450">
        <f>AD100</f>
        <v>7.2123999999999997</v>
      </c>
      <c r="AE66" s="451">
        <f>AE100</f>
        <v>1.7777999999999998</v>
      </c>
      <c r="AF66" s="449">
        <v>450</v>
      </c>
      <c r="AG66" s="450">
        <f>AG100</f>
        <v>7.2123999999999997</v>
      </c>
      <c r="AH66" s="451">
        <f>AH100</f>
        <v>1.7777999999999998</v>
      </c>
      <c r="AI66" s="449">
        <v>450</v>
      </c>
      <c r="AJ66" s="450">
        <f>AJ100</f>
        <v>7.2123999999999997</v>
      </c>
      <c r="AK66" s="451">
        <f>AK100</f>
        <v>1.7777999999999998</v>
      </c>
      <c r="AL66" s="449">
        <v>450</v>
      </c>
      <c r="AM66" s="450">
        <f>AM100</f>
        <v>7.2123999999999997</v>
      </c>
      <c r="AN66" s="451">
        <f>AN100</f>
        <v>1.7777999999999998</v>
      </c>
      <c r="AO66" s="449">
        <v>450</v>
      </c>
      <c r="AP66" s="450">
        <f>AP100</f>
        <v>7.2123999999999997</v>
      </c>
      <c r="AQ66" s="451">
        <f>AQ100</f>
        <v>1.7777999999999998</v>
      </c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5"/>
      <c r="BO66" s="105"/>
      <c r="BP66" s="104">
        <v>0</v>
      </c>
    </row>
    <row r="67" spans="1:68" ht="17.25" thickBot="1" x14ac:dyDescent="0.3">
      <c r="A67" s="1880"/>
      <c r="B67" s="1881"/>
      <c r="C67" s="1885"/>
      <c r="D67" s="1895" t="s">
        <v>27</v>
      </c>
      <c r="E67" s="1896"/>
      <c r="F67" s="1896"/>
      <c r="G67" s="1897"/>
      <c r="H67" s="1899">
        <v>8</v>
      </c>
      <c r="I67" s="1900"/>
      <c r="J67" s="1901"/>
      <c r="K67" s="1899">
        <v>8</v>
      </c>
      <c r="L67" s="1900"/>
      <c r="M67" s="1901"/>
      <c r="N67" s="1899">
        <v>8</v>
      </c>
      <c r="O67" s="1900"/>
      <c r="P67" s="1901"/>
      <c r="Q67" s="1899">
        <v>8</v>
      </c>
      <c r="R67" s="1900"/>
      <c r="S67" s="1901"/>
      <c r="T67" s="1899">
        <v>8</v>
      </c>
      <c r="U67" s="1900"/>
      <c r="V67" s="1901"/>
      <c r="W67" s="1899">
        <v>8</v>
      </c>
      <c r="X67" s="1900"/>
      <c r="Y67" s="1901"/>
      <c r="Z67" s="1899">
        <v>8</v>
      </c>
      <c r="AA67" s="1900"/>
      <c r="AB67" s="1901"/>
      <c r="AC67" s="1899">
        <v>8</v>
      </c>
      <c r="AD67" s="1900"/>
      <c r="AE67" s="1901"/>
      <c r="AF67" s="1899">
        <v>8</v>
      </c>
      <c r="AG67" s="1900"/>
      <c r="AH67" s="1901"/>
      <c r="AI67" s="1899">
        <v>8</v>
      </c>
      <c r="AJ67" s="1900"/>
      <c r="AK67" s="1901"/>
      <c r="AL67" s="1899">
        <v>8</v>
      </c>
      <c r="AM67" s="1900"/>
      <c r="AN67" s="1901"/>
      <c r="AO67" s="1899">
        <v>8</v>
      </c>
      <c r="AP67" s="1900"/>
      <c r="AQ67" s="1901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5"/>
      <c r="BO67" s="105"/>
      <c r="BP67" s="104">
        <v>0</v>
      </c>
    </row>
    <row r="68" spans="1:68" ht="16.5" x14ac:dyDescent="0.25">
      <c r="A68" s="1880"/>
      <c r="B68" s="1881"/>
      <c r="C68" s="1885"/>
      <c r="D68" s="1898" t="s">
        <v>28</v>
      </c>
      <c r="E68" s="1879"/>
      <c r="F68" s="1891" t="s">
        <v>25</v>
      </c>
      <c r="G68" s="1892"/>
      <c r="H68" s="1905">
        <v>124</v>
      </c>
      <c r="I68" s="1906"/>
      <c r="J68" s="1907"/>
      <c r="K68" s="1905">
        <v>124</v>
      </c>
      <c r="L68" s="1906"/>
      <c r="M68" s="1907"/>
      <c r="N68" s="1905">
        <v>124</v>
      </c>
      <c r="O68" s="1906"/>
      <c r="P68" s="1907"/>
      <c r="Q68" s="1905">
        <v>124</v>
      </c>
      <c r="R68" s="1906"/>
      <c r="S68" s="1907"/>
      <c r="T68" s="1905">
        <v>124</v>
      </c>
      <c r="U68" s="1906"/>
      <c r="V68" s="1907"/>
      <c r="W68" s="1905">
        <v>124</v>
      </c>
      <c r="X68" s="1906"/>
      <c r="Y68" s="1907"/>
      <c r="Z68" s="1905">
        <v>124</v>
      </c>
      <c r="AA68" s="1906"/>
      <c r="AB68" s="1907"/>
      <c r="AC68" s="1905">
        <v>124</v>
      </c>
      <c r="AD68" s="1906"/>
      <c r="AE68" s="1907"/>
      <c r="AF68" s="1905">
        <v>124</v>
      </c>
      <c r="AG68" s="1906"/>
      <c r="AH68" s="1907"/>
      <c r="AI68" s="1905">
        <v>124</v>
      </c>
      <c r="AJ68" s="1906"/>
      <c r="AK68" s="1907"/>
      <c r="AL68" s="1905">
        <v>124</v>
      </c>
      <c r="AM68" s="1906"/>
      <c r="AN68" s="1907"/>
      <c r="AO68" s="1905">
        <v>124</v>
      </c>
      <c r="AP68" s="1906"/>
      <c r="AQ68" s="1907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5"/>
      <c r="BO68" s="105"/>
      <c r="BP68" s="104">
        <v>0</v>
      </c>
    </row>
    <row r="69" spans="1:68" ht="17.25" thickBot="1" x14ac:dyDescent="0.3">
      <c r="A69" s="1880"/>
      <c r="B69" s="1881"/>
      <c r="C69" s="1885"/>
      <c r="D69" s="1882"/>
      <c r="E69" s="1883"/>
      <c r="F69" s="1893" t="s">
        <v>26</v>
      </c>
      <c r="G69" s="1894"/>
      <c r="H69" s="1908">
        <v>10.4</v>
      </c>
      <c r="I69" s="1909"/>
      <c r="J69" s="1910"/>
      <c r="K69" s="1908">
        <v>10.4</v>
      </c>
      <c r="L69" s="1909"/>
      <c r="M69" s="1910"/>
      <c r="N69" s="1908">
        <v>10.4</v>
      </c>
      <c r="O69" s="1909"/>
      <c r="P69" s="1910"/>
      <c r="Q69" s="1908">
        <v>10.4</v>
      </c>
      <c r="R69" s="1909"/>
      <c r="S69" s="1910"/>
      <c r="T69" s="1908">
        <v>10.4</v>
      </c>
      <c r="U69" s="1909"/>
      <c r="V69" s="1910"/>
      <c r="W69" s="1908">
        <v>10.4</v>
      </c>
      <c r="X69" s="1909"/>
      <c r="Y69" s="1910"/>
      <c r="Z69" s="1908">
        <v>10.4</v>
      </c>
      <c r="AA69" s="1909"/>
      <c r="AB69" s="1910"/>
      <c r="AC69" s="1908">
        <v>10.4</v>
      </c>
      <c r="AD69" s="1909"/>
      <c r="AE69" s="1910"/>
      <c r="AF69" s="1908">
        <v>10.4</v>
      </c>
      <c r="AG69" s="1909"/>
      <c r="AH69" s="1910"/>
      <c r="AI69" s="1908">
        <v>10.4</v>
      </c>
      <c r="AJ69" s="1909"/>
      <c r="AK69" s="1910"/>
      <c r="AL69" s="1908">
        <v>10.4</v>
      </c>
      <c r="AM69" s="1909"/>
      <c r="AN69" s="1910"/>
      <c r="AO69" s="1908">
        <v>10.4</v>
      </c>
      <c r="AP69" s="1909"/>
      <c r="AQ69" s="1910"/>
      <c r="AR69" s="104"/>
      <c r="AS69" s="104"/>
      <c r="AT69" s="104"/>
      <c r="AU69" s="104"/>
      <c r="AV69" s="104"/>
      <c r="AW69" s="104"/>
      <c r="AX69" s="105"/>
      <c r="AY69" s="105"/>
      <c r="AZ69" s="104">
        <v>0</v>
      </c>
      <c r="BA69" s="104"/>
      <c r="BB69" s="105"/>
      <c r="BC69" s="105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5"/>
      <c r="BO69" s="105"/>
      <c r="BP69" s="104">
        <v>0</v>
      </c>
    </row>
    <row r="70" spans="1:68" ht="17.25" thickBot="1" x14ac:dyDescent="0.3">
      <c r="A70" s="1882"/>
      <c r="B70" s="1883"/>
      <c r="C70" s="1886"/>
      <c r="D70" s="1895" t="s">
        <v>29</v>
      </c>
      <c r="E70" s="1896"/>
      <c r="F70" s="1896"/>
      <c r="G70" s="1897"/>
      <c r="H70" s="1911" t="s">
        <v>30</v>
      </c>
      <c r="I70" s="1912"/>
      <c r="J70" s="1913"/>
      <c r="K70" s="1911" t="s">
        <v>30</v>
      </c>
      <c r="L70" s="1912"/>
      <c r="M70" s="1913"/>
      <c r="N70" s="1911" t="s">
        <v>30</v>
      </c>
      <c r="O70" s="1912"/>
      <c r="P70" s="1913"/>
      <c r="Q70" s="1911" t="s">
        <v>30</v>
      </c>
      <c r="R70" s="1912"/>
      <c r="S70" s="1913"/>
      <c r="T70" s="1911" t="s">
        <v>30</v>
      </c>
      <c r="U70" s="1912"/>
      <c r="V70" s="1913"/>
      <c r="W70" s="1911" t="s">
        <v>30</v>
      </c>
      <c r="X70" s="1912"/>
      <c r="Y70" s="1913"/>
      <c r="Z70" s="1911" t="s">
        <v>30</v>
      </c>
      <c r="AA70" s="1912"/>
      <c r="AB70" s="1913"/>
      <c r="AC70" s="1911" t="s">
        <v>30</v>
      </c>
      <c r="AD70" s="1912"/>
      <c r="AE70" s="1913"/>
      <c r="AF70" s="1911" t="s">
        <v>30</v>
      </c>
      <c r="AG70" s="1912"/>
      <c r="AH70" s="1913"/>
      <c r="AI70" s="1911" t="s">
        <v>30</v>
      </c>
      <c r="AJ70" s="1912"/>
      <c r="AK70" s="1913"/>
      <c r="AL70" s="1911" t="s">
        <v>30</v>
      </c>
      <c r="AM70" s="1912"/>
      <c r="AN70" s="1913"/>
      <c r="AO70" s="1911" t="s">
        <v>30</v>
      </c>
      <c r="AP70" s="1912"/>
      <c r="AQ70" s="1913"/>
      <c r="AR70" s="104"/>
      <c r="AS70" s="104"/>
      <c r="AT70" s="104"/>
      <c r="AU70" s="104"/>
      <c r="AV70" s="104"/>
      <c r="AW70" s="104"/>
      <c r="AX70" s="105"/>
      <c r="AY70" s="105"/>
      <c r="AZ70" s="104">
        <v>0</v>
      </c>
      <c r="BA70" s="104"/>
      <c r="BB70" s="105"/>
      <c r="BC70" s="105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5"/>
      <c r="BO70" s="107"/>
      <c r="BP70" s="104">
        <v>0</v>
      </c>
    </row>
    <row r="71" spans="1:68" ht="16.5" x14ac:dyDescent="0.25">
      <c r="A71" s="1878" t="s">
        <v>31</v>
      </c>
      <c r="B71" s="1879"/>
      <c r="C71" s="1884">
        <v>16</v>
      </c>
      <c r="D71" s="1887" t="s">
        <v>24</v>
      </c>
      <c r="E71" s="1888"/>
      <c r="F71" s="1891" t="s">
        <v>25</v>
      </c>
      <c r="G71" s="1935"/>
      <c r="H71" s="446">
        <f>SQRT(I71^2+J71^2)*1000/(1.73*H74)</f>
        <v>0</v>
      </c>
      <c r="I71" s="447">
        <v>0</v>
      </c>
      <c r="J71" s="448">
        <v>0</v>
      </c>
      <c r="K71" s="446">
        <f>SQRT(L71^2+M71^2)*1000/(1.73*K74)</f>
        <v>0</v>
      </c>
      <c r="L71" s="447">
        <v>0</v>
      </c>
      <c r="M71" s="448">
        <v>0</v>
      </c>
      <c r="N71" s="446">
        <f>SQRT(O71^2+P71^2)*1000/(1.73*N74)</f>
        <v>0</v>
      </c>
      <c r="O71" s="447">
        <v>0</v>
      </c>
      <c r="P71" s="448">
        <v>0</v>
      </c>
      <c r="Q71" s="446">
        <f>SQRT(R71^2+S71^2)*1000/(1.73*Q74)</f>
        <v>0</v>
      </c>
      <c r="R71" s="447">
        <v>0</v>
      </c>
      <c r="S71" s="448">
        <v>0</v>
      </c>
      <c r="T71" s="446">
        <f>SQRT(U71^2+V71^2)*1000/(1.73*T74)</f>
        <v>0</v>
      </c>
      <c r="U71" s="447">
        <v>0</v>
      </c>
      <c r="V71" s="448">
        <v>0</v>
      </c>
      <c r="W71" s="446">
        <f>SQRT(X71^2+Y71^2)*1000/(1.73*W74)</f>
        <v>0</v>
      </c>
      <c r="X71" s="447">
        <v>0</v>
      </c>
      <c r="Y71" s="448">
        <v>0</v>
      </c>
      <c r="Z71" s="446">
        <f>SQRT(AA71^2+AB71^2)*1000/(1.73*Z74)</f>
        <v>0</v>
      </c>
      <c r="AA71" s="447">
        <v>0</v>
      </c>
      <c r="AB71" s="448">
        <v>0</v>
      </c>
      <c r="AC71" s="446">
        <f>SQRT(AD71^2+AE71^2)*1000/(1.73*AC74)</f>
        <v>0</v>
      </c>
      <c r="AD71" s="447">
        <v>0</v>
      </c>
      <c r="AE71" s="448">
        <v>0</v>
      </c>
      <c r="AF71" s="446">
        <f>SQRT(AG71^2+AH71^2)*1000/(1.73*AF74)</f>
        <v>0</v>
      </c>
      <c r="AG71" s="447">
        <v>0</v>
      </c>
      <c r="AH71" s="448">
        <v>0</v>
      </c>
      <c r="AI71" s="446">
        <f>SQRT(AJ71^2+AK71^2)*1000/(1.73*AI74)</f>
        <v>0</v>
      </c>
      <c r="AJ71" s="447">
        <v>0</v>
      </c>
      <c r="AK71" s="448">
        <v>0</v>
      </c>
      <c r="AL71" s="446">
        <f>SQRT(AM71^2+AN71^2)*1000/(1.73*AL74)</f>
        <v>0</v>
      </c>
      <c r="AM71" s="447">
        <v>0</v>
      </c>
      <c r="AN71" s="448">
        <v>0</v>
      </c>
      <c r="AO71" s="446">
        <f>SQRT(AP71^2+AQ71^2)*1000/(1.73*AO74)</f>
        <v>0</v>
      </c>
      <c r="AP71" s="447">
        <v>0</v>
      </c>
      <c r="AQ71" s="448">
        <v>0</v>
      </c>
      <c r="AR71" s="104"/>
      <c r="AS71" s="104"/>
      <c r="AT71" s="104"/>
      <c r="AU71" s="104"/>
      <c r="AV71" s="104"/>
      <c r="AW71" s="104"/>
      <c r="AX71" s="105"/>
      <c r="AY71" s="105"/>
      <c r="AZ71" s="104">
        <v>0</v>
      </c>
      <c r="BA71" s="104"/>
      <c r="BB71" s="105"/>
      <c r="BC71" s="105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</row>
    <row r="72" spans="1:68" ht="17.25" thickBot="1" x14ac:dyDescent="0.3">
      <c r="A72" s="1880"/>
      <c r="B72" s="1881"/>
      <c r="C72" s="1885"/>
      <c r="D72" s="1889"/>
      <c r="E72" s="1890"/>
      <c r="F72" s="1893" t="s">
        <v>26</v>
      </c>
      <c r="G72" s="1936"/>
      <c r="H72" s="449">
        <v>490</v>
      </c>
      <c r="I72" s="450">
        <f>I101</f>
        <v>4.3438999999999997</v>
      </c>
      <c r="J72" s="451">
        <f>J101</f>
        <v>0.75169999999999992</v>
      </c>
      <c r="K72" s="449">
        <v>490</v>
      </c>
      <c r="L72" s="450">
        <f>L101</f>
        <v>4.3438999999999997</v>
      </c>
      <c r="M72" s="451">
        <f>M101</f>
        <v>0.75169999999999992</v>
      </c>
      <c r="N72" s="449">
        <v>490</v>
      </c>
      <c r="O72" s="450">
        <f>O101</f>
        <v>4.3438999999999997</v>
      </c>
      <c r="P72" s="451">
        <f>P101</f>
        <v>0.75169999999999992</v>
      </c>
      <c r="Q72" s="449">
        <v>490</v>
      </c>
      <c r="R72" s="450">
        <f>R101</f>
        <v>4.3438999999999997</v>
      </c>
      <c r="S72" s="451">
        <f>S101</f>
        <v>0.75169999999999992</v>
      </c>
      <c r="T72" s="449">
        <v>490</v>
      </c>
      <c r="U72" s="450">
        <f>U101</f>
        <v>4.3438999999999997</v>
      </c>
      <c r="V72" s="451">
        <f>V101</f>
        <v>0.75169999999999992</v>
      </c>
      <c r="W72" s="449">
        <v>420</v>
      </c>
      <c r="X72" s="450">
        <f>X101</f>
        <v>4.0240999999999998</v>
      </c>
      <c r="Y72" s="451">
        <f>Y101</f>
        <v>0.39590000000000003</v>
      </c>
      <c r="Z72" s="449">
        <v>420</v>
      </c>
      <c r="AA72" s="450">
        <f>AA101</f>
        <v>4.0240999999999998</v>
      </c>
      <c r="AB72" s="451">
        <f>AB101</f>
        <v>0.39590000000000003</v>
      </c>
      <c r="AC72" s="449">
        <v>420</v>
      </c>
      <c r="AD72" s="450">
        <f>AD101</f>
        <v>4.0240999999999998</v>
      </c>
      <c r="AE72" s="451">
        <f>AE101</f>
        <v>0.39590000000000003</v>
      </c>
      <c r="AF72" s="449">
        <v>420</v>
      </c>
      <c r="AG72" s="450">
        <f>AG101</f>
        <v>4.0240999999999998</v>
      </c>
      <c r="AH72" s="451">
        <f>AH101</f>
        <v>0.39590000000000003</v>
      </c>
      <c r="AI72" s="449">
        <v>420</v>
      </c>
      <c r="AJ72" s="450">
        <f>AJ101</f>
        <v>4.0240999999999998</v>
      </c>
      <c r="AK72" s="451">
        <f>AK101</f>
        <v>0.39590000000000003</v>
      </c>
      <c r="AL72" s="449">
        <v>420</v>
      </c>
      <c r="AM72" s="450">
        <f>AM101</f>
        <v>4.0240999999999998</v>
      </c>
      <c r="AN72" s="451">
        <f>AN101</f>
        <v>0.39590000000000003</v>
      </c>
      <c r="AO72" s="449">
        <v>420</v>
      </c>
      <c r="AP72" s="450">
        <f>AP101</f>
        <v>4.0240999999999998</v>
      </c>
      <c r="AQ72" s="451">
        <f>AQ101</f>
        <v>0.39590000000000003</v>
      </c>
      <c r="AR72" s="104"/>
      <c r="AS72" s="104"/>
      <c r="AT72" s="104"/>
      <c r="AU72" s="104"/>
      <c r="AV72" s="104"/>
      <c r="AW72" s="104"/>
      <c r="AX72" s="105"/>
      <c r="AY72" s="105"/>
      <c r="AZ72" s="104">
        <v>0</v>
      </c>
      <c r="BA72" s="104"/>
      <c r="BB72" s="105"/>
      <c r="BC72" s="105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</row>
    <row r="73" spans="1:68" ht="17.25" thickBot="1" x14ac:dyDescent="0.3">
      <c r="A73" s="1880"/>
      <c r="B73" s="1881"/>
      <c r="C73" s="1885"/>
      <c r="D73" s="1895" t="s">
        <v>27</v>
      </c>
      <c r="E73" s="1896"/>
      <c r="F73" s="1896"/>
      <c r="G73" s="1897"/>
      <c r="H73" s="1899">
        <v>8</v>
      </c>
      <c r="I73" s="1900"/>
      <c r="J73" s="1901"/>
      <c r="K73" s="1899">
        <v>8</v>
      </c>
      <c r="L73" s="1900"/>
      <c r="M73" s="1901"/>
      <c r="N73" s="1899">
        <v>8</v>
      </c>
      <c r="O73" s="1900"/>
      <c r="P73" s="1901"/>
      <c r="Q73" s="1899">
        <v>8</v>
      </c>
      <c r="R73" s="1900"/>
      <c r="S73" s="1901"/>
      <c r="T73" s="1899">
        <v>8</v>
      </c>
      <c r="U73" s="1900"/>
      <c r="V73" s="1901"/>
      <c r="W73" s="1899">
        <v>8</v>
      </c>
      <c r="X73" s="1900"/>
      <c r="Y73" s="1901"/>
      <c r="Z73" s="1899">
        <v>8</v>
      </c>
      <c r="AA73" s="1900"/>
      <c r="AB73" s="1901"/>
      <c r="AC73" s="1899">
        <v>8</v>
      </c>
      <c r="AD73" s="1900"/>
      <c r="AE73" s="1901"/>
      <c r="AF73" s="1899">
        <v>8</v>
      </c>
      <c r="AG73" s="1900"/>
      <c r="AH73" s="1901"/>
      <c r="AI73" s="1899">
        <v>8</v>
      </c>
      <c r="AJ73" s="1900"/>
      <c r="AK73" s="1901"/>
      <c r="AL73" s="1899">
        <v>8</v>
      </c>
      <c r="AM73" s="1900"/>
      <c r="AN73" s="1901"/>
      <c r="AO73" s="1899">
        <v>8</v>
      </c>
      <c r="AP73" s="1900"/>
      <c r="AQ73" s="1901"/>
      <c r="AR73" s="104"/>
      <c r="AS73" s="104"/>
      <c r="AT73" s="104"/>
      <c r="AU73" s="104"/>
      <c r="AV73" s="104"/>
      <c r="AW73" s="104"/>
      <c r="AX73" s="105"/>
      <c r="AY73" s="105"/>
      <c r="AZ73" s="104">
        <v>0</v>
      </c>
      <c r="BA73" s="104"/>
      <c r="BB73" s="105"/>
      <c r="BC73" s="105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</row>
    <row r="74" spans="1:68" ht="16.5" x14ac:dyDescent="0.25">
      <c r="A74" s="1880"/>
      <c r="B74" s="1881"/>
      <c r="C74" s="1885"/>
      <c r="D74" s="1898" t="s">
        <v>28</v>
      </c>
      <c r="E74" s="1879"/>
      <c r="F74" s="1891" t="s">
        <v>25</v>
      </c>
      <c r="G74" s="1892"/>
      <c r="H74" s="1905">
        <v>120</v>
      </c>
      <c r="I74" s="1906"/>
      <c r="J74" s="1907"/>
      <c r="K74" s="1905">
        <v>120</v>
      </c>
      <c r="L74" s="1906"/>
      <c r="M74" s="1907"/>
      <c r="N74" s="1905">
        <v>120</v>
      </c>
      <c r="O74" s="1906"/>
      <c r="P74" s="1907"/>
      <c r="Q74" s="1905">
        <v>120</v>
      </c>
      <c r="R74" s="1906"/>
      <c r="S74" s="1907"/>
      <c r="T74" s="1905">
        <v>120</v>
      </c>
      <c r="U74" s="1906"/>
      <c r="V74" s="1907"/>
      <c r="W74" s="1905">
        <v>120</v>
      </c>
      <c r="X74" s="1906"/>
      <c r="Y74" s="1907"/>
      <c r="Z74" s="1905">
        <v>120</v>
      </c>
      <c r="AA74" s="1906"/>
      <c r="AB74" s="1907"/>
      <c r="AC74" s="1905">
        <v>120</v>
      </c>
      <c r="AD74" s="1906"/>
      <c r="AE74" s="1907"/>
      <c r="AF74" s="1905">
        <v>120</v>
      </c>
      <c r="AG74" s="1906"/>
      <c r="AH74" s="1907"/>
      <c r="AI74" s="1905">
        <v>120</v>
      </c>
      <c r="AJ74" s="1906"/>
      <c r="AK74" s="1907"/>
      <c r="AL74" s="1905">
        <v>120</v>
      </c>
      <c r="AM74" s="1906"/>
      <c r="AN74" s="1907"/>
      <c r="AO74" s="1905">
        <v>120</v>
      </c>
      <c r="AP74" s="1906"/>
      <c r="AQ74" s="1907"/>
      <c r="AR74" s="104"/>
      <c r="AS74" s="104"/>
      <c r="AT74" s="104"/>
      <c r="AU74" s="104"/>
      <c r="AV74" s="104"/>
      <c r="AW74" s="104"/>
      <c r="AX74" s="105"/>
      <c r="AY74" s="105"/>
      <c r="AZ74" s="104">
        <v>0</v>
      </c>
      <c r="BA74" s="104"/>
      <c r="BB74" s="105"/>
      <c r="BC74" s="105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</row>
    <row r="75" spans="1:68" ht="17.25" thickBot="1" x14ac:dyDescent="0.3">
      <c r="A75" s="1880"/>
      <c r="B75" s="1881"/>
      <c r="C75" s="1885"/>
      <c r="D75" s="1882"/>
      <c r="E75" s="1883"/>
      <c r="F75" s="1893" t="s">
        <v>26</v>
      </c>
      <c r="G75" s="1894"/>
      <c r="H75" s="1908">
        <v>10.4</v>
      </c>
      <c r="I75" s="1909"/>
      <c r="J75" s="1910"/>
      <c r="K75" s="1908">
        <v>10.4</v>
      </c>
      <c r="L75" s="1909"/>
      <c r="M75" s="1910"/>
      <c r="N75" s="1908">
        <v>10.4</v>
      </c>
      <c r="O75" s="1909"/>
      <c r="P75" s="1910"/>
      <c r="Q75" s="1908">
        <v>10.4</v>
      </c>
      <c r="R75" s="1909"/>
      <c r="S75" s="1910"/>
      <c r="T75" s="1908">
        <v>10.4</v>
      </c>
      <c r="U75" s="1909"/>
      <c r="V75" s="1910"/>
      <c r="W75" s="1908">
        <v>10.4</v>
      </c>
      <c r="X75" s="1909"/>
      <c r="Y75" s="1910"/>
      <c r="Z75" s="1908">
        <v>10.4</v>
      </c>
      <c r="AA75" s="1909"/>
      <c r="AB75" s="1910"/>
      <c r="AC75" s="1908">
        <v>10.4</v>
      </c>
      <c r="AD75" s="1909"/>
      <c r="AE75" s="1910"/>
      <c r="AF75" s="1908">
        <v>10.4</v>
      </c>
      <c r="AG75" s="1909"/>
      <c r="AH75" s="1910"/>
      <c r="AI75" s="1908">
        <v>10.4</v>
      </c>
      <c r="AJ75" s="1909"/>
      <c r="AK75" s="1910"/>
      <c r="AL75" s="1908">
        <v>10.4</v>
      </c>
      <c r="AM75" s="1909"/>
      <c r="AN75" s="1910"/>
      <c r="AO75" s="1908">
        <v>10.4</v>
      </c>
      <c r="AP75" s="1909"/>
      <c r="AQ75" s="1910"/>
      <c r="AR75" s="104"/>
      <c r="AS75" s="104"/>
      <c r="AT75" s="104"/>
      <c r="AU75" s="104"/>
      <c r="AV75" s="104"/>
      <c r="AW75" s="104"/>
      <c r="AX75" s="105"/>
      <c r="AY75" s="105"/>
      <c r="AZ75" s="104">
        <v>0</v>
      </c>
      <c r="BA75" s="104"/>
      <c r="BB75" s="105"/>
      <c r="BC75" s="105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</row>
    <row r="76" spans="1:68" ht="17.25" thickBot="1" x14ac:dyDescent="0.3">
      <c r="A76" s="1880"/>
      <c r="B76" s="1881"/>
      <c r="C76" s="1885"/>
      <c r="D76" s="1895" t="s">
        <v>29</v>
      </c>
      <c r="E76" s="1896"/>
      <c r="F76" s="1896"/>
      <c r="G76" s="1897"/>
      <c r="H76" s="1911" t="s">
        <v>30</v>
      </c>
      <c r="I76" s="1912"/>
      <c r="J76" s="1913"/>
      <c r="K76" s="1911" t="s">
        <v>30</v>
      </c>
      <c r="L76" s="1912"/>
      <c r="M76" s="1913"/>
      <c r="N76" s="1911" t="s">
        <v>30</v>
      </c>
      <c r="O76" s="1912"/>
      <c r="P76" s="1913"/>
      <c r="Q76" s="1911" t="s">
        <v>30</v>
      </c>
      <c r="R76" s="1912"/>
      <c r="S76" s="1913"/>
      <c r="T76" s="1911" t="s">
        <v>30</v>
      </c>
      <c r="U76" s="1912"/>
      <c r="V76" s="1913"/>
      <c r="W76" s="1911" t="s">
        <v>30</v>
      </c>
      <c r="X76" s="1912"/>
      <c r="Y76" s="1913"/>
      <c r="Z76" s="1911" t="s">
        <v>30</v>
      </c>
      <c r="AA76" s="1912"/>
      <c r="AB76" s="1913"/>
      <c r="AC76" s="1911" t="s">
        <v>30</v>
      </c>
      <c r="AD76" s="1912"/>
      <c r="AE76" s="1913"/>
      <c r="AF76" s="1911" t="s">
        <v>30</v>
      </c>
      <c r="AG76" s="1912"/>
      <c r="AH76" s="1913"/>
      <c r="AI76" s="1911" t="s">
        <v>30</v>
      </c>
      <c r="AJ76" s="1912"/>
      <c r="AK76" s="1913"/>
      <c r="AL76" s="1911" t="s">
        <v>30</v>
      </c>
      <c r="AM76" s="1912"/>
      <c r="AN76" s="1913"/>
      <c r="AO76" s="1911" t="s">
        <v>30</v>
      </c>
      <c r="AP76" s="1912"/>
      <c r="AQ76" s="1913"/>
      <c r="AR76" s="104"/>
      <c r="AS76" s="104"/>
      <c r="AT76" s="104"/>
      <c r="AU76" s="104"/>
      <c r="AV76" s="104"/>
      <c r="AW76" s="104"/>
      <c r="AX76" s="105"/>
      <c r="AY76" s="105"/>
      <c r="AZ76" s="104">
        <v>0</v>
      </c>
      <c r="BA76" s="104"/>
      <c r="BB76" s="105"/>
      <c r="BC76" s="105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</row>
    <row r="77" spans="1:68" ht="16.5" x14ac:dyDescent="0.25">
      <c r="A77" s="1898" t="s">
        <v>32</v>
      </c>
      <c r="B77" s="1923"/>
      <c r="C77" s="1879"/>
      <c r="D77" s="1925"/>
      <c r="E77" s="1926"/>
      <c r="F77" s="1891" t="s">
        <v>25</v>
      </c>
      <c r="G77" s="1892"/>
      <c r="H77" s="446">
        <f t="shared" ref="H77:S77" si="12">H65+H71</f>
        <v>0</v>
      </c>
      <c r="I77" s="447">
        <f t="shared" si="12"/>
        <v>0</v>
      </c>
      <c r="J77" s="448">
        <f t="shared" si="12"/>
        <v>0</v>
      </c>
      <c r="K77" s="446">
        <f t="shared" si="12"/>
        <v>0</v>
      </c>
      <c r="L77" s="447">
        <f t="shared" si="12"/>
        <v>0</v>
      </c>
      <c r="M77" s="448">
        <f t="shared" si="12"/>
        <v>0</v>
      </c>
      <c r="N77" s="446">
        <f t="shared" si="12"/>
        <v>0</v>
      </c>
      <c r="O77" s="447">
        <f t="shared" si="12"/>
        <v>0</v>
      </c>
      <c r="P77" s="448">
        <f t="shared" si="12"/>
        <v>0</v>
      </c>
      <c r="Q77" s="446">
        <f t="shared" si="12"/>
        <v>0</v>
      </c>
      <c r="R77" s="447">
        <f t="shared" si="12"/>
        <v>0</v>
      </c>
      <c r="S77" s="448">
        <f t="shared" si="12"/>
        <v>0</v>
      </c>
      <c r="T77" s="446">
        <f t="shared" ref="T77:AH77" si="13">T65+T71</f>
        <v>0</v>
      </c>
      <c r="U77" s="447">
        <f t="shared" si="13"/>
        <v>0</v>
      </c>
      <c r="V77" s="448">
        <f t="shared" si="13"/>
        <v>0</v>
      </c>
      <c r="W77" s="446">
        <f t="shared" ref="W77:AE77" si="14">W65+W71</f>
        <v>0</v>
      </c>
      <c r="X77" s="447">
        <f t="shared" si="14"/>
        <v>0</v>
      </c>
      <c r="Y77" s="448">
        <f t="shared" si="14"/>
        <v>0</v>
      </c>
      <c r="Z77" s="446">
        <f t="shared" si="14"/>
        <v>0</v>
      </c>
      <c r="AA77" s="447">
        <f t="shared" si="14"/>
        <v>0</v>
      </c>
      <c r="AB77" s="448">
        <f t="shared" si="14"/>
        <v>0</v>
      </c>
      <c r="AC77" s="446">
        <f t="shared" si="14"/>
        <v>0</v>
      </c>
      <c r="AD77" s="447">
        <f t="shared" si="14"/>
        <v>0</v>
      </c>
      <c r="AE77" s="448">
        <f t="shared" si="14"/>
        <v>0</v>
      </c>
      <c r="AF77" s="446">
        <f t="shared" si="13"/>
        <v>0</v>
      </c>
      <c r="AG77" s="447">
        <f t="shared" si="13"/>
        <v>0</v>
      </c>
      <c r="AH77" s="448">
        <f t="shared" si="13"/>
        <v>0</v>
      </c>
      <c r="AI77" s="446">
        <f t="shared" ref="AI77:AQ77" si="15">AI65+AI71</f>
        <v>0</v>
      </c>
      <c r="AJ77" s="447">
        <f t="shared" si="15"/>
        <v>0</v>
      </c>
      <c r="AK77" s="448">
        <f t="shared" si="15"/>
        <v>0</v>
      </c>
      <c r="AL77" s="446">
        <f t="shared" si="15"/>
        <v>0</v>
      </c>
      <c r="AM77" s="447">
        <f t="shared" si="15"/>
        <v>0</v>
      </c>
      <c r="AN77" s="448">
        <f t="shared" si="15"/>
        <v>0</v>
      </c>
      <c r="AO77" s="446">
        <f t="shared" si="15"/>
        <v>0</v>
      </c>
      <c r="AP77" s="447">
        <f t="shared" si="15"/>
        <v>0</v>
      </c>
      <c r="AQ77" s="448">
        <f t="shared" si="15"/>
        <v>0</v>
      </c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</row>
    <row r="78" spans="1:68" ht="17.25" thickBot="1" x14ac:dyDescent="0.3">
      <c r="A78" s="1882"/>
      <c r="B78" s="1924"/>
      <c r="C78" s="1883"/>
      <c r="D78" s="1927"/>
      <c r="E78" s="1928"/>
      <c r="F78" s="1893" t="s">
        <v>26</v>
      </c>
      <c r="G78" s="1894"/>
      <c r="H78" s="449">
        <f>H72+H66</f>
        <v>1040</v>
      </c>
      <c r="I78" s="452">
        <f>I66+I72</f>
        <v>12.400099999999998</v>
      </c>
      <c r="J78" s="453">
        <f>J66+J72</f>
        <v>2.9411</v>
      </c>
      <c r="K78" s="449">
        <f>K72+K66</f>
        <v>1040</v>
      </c>
      <c r="L78" s="452">
        <f>L66+L72</f>
        <v>12.400099999999998</v>
      </c>
      <c r="M78" s="453">
        <f>M66+M72</f>
        <v>2.9411</v>
      </c>
      <c r="N78" s="449">
        <f>N72+N66</f>
        <v>1040</v>
      </c>
      <c r="O78" s="452">
        <f>O66+O72</f>
        <v>12.400099999999998</v>
      </c>
      <c r="P78" s="453">
        <f>P66+P72</f>
        <v>2.9411</v>
      </c>
      <c r="Q78" s="449">
        <f>Q72+Q66</f>
        <v>1040</v>
      </c>
      <c r="R78" s="452">
        <f>R66+R72</f>
        <v>12.400099999999998</v>
      </c>
      <c r="S78" s="453">
        <f>S66+S72</f>
        <v>2.9411</v>
      </c>
      <c r="T78" s="449">
        <f>T72+T66</f>
        <v>1040</v>
      </c>
      <c r="U78" s="452">
        <f>U66+U72</f>
        <v>12.400099999999998</v>
      </c>
      <c r="V78" s="453">
        <f>V66+V72</f>
        <v>2.9411</v>
      </c>
      <c r="W78" s="449">
        <f>W72+W66</f>
        <v>870</v>
      </c>
      <c r="X78" s="452">
        <f>X66+X72</f>
        <v>11.236499999999999</v>
      </c>
      <c r="Y78" s="453">
        <f>Y66+Y72</f>
        <v>2.1736999999999997</v>
      </c>
      <c r="Z78" s="449">
        <f>Z72+Z66</f>
        <v>870</v>
      </c>
      <c r="AA78" s="452">
        <f>AA66+AA72</f>
        <v>11.236499999999999</v>
      </c>
      <c r="AB78" s="453">
        <f>AB66+AB72</f>
        <v>2.1736999999999997</v>
      </c>
      <c r="AC78" s="449">
        <f>AC72+AC66</f>
        <v>870</v>
      </c>
      <c r="AD78" s="452">
        <f>AD66+AD72</f>
        <v>11.236499999999999</v>
      </c>
      <c r="AE78" s="453">
        <f>AE66+AE72</f>
        <v>2.1736999999999997</v>
      </c>
      <c r="AF78" s="449">
        <f>AF72+AF66</f>
        <v>870</v>
      </c>
      <c r="AG78" s="452">
        <f>AG66+AG72</f>
        <v>11.236499999999999</v>
      </c>
      <c r="AH78" s="453">
        <f>AH66+AH72</f>
        <v>2.1736999999999997</v>
      </c>
      <c r="AI78" s="449">
        <f>AI72+AI66</f>
        <v>870</v>
      </c>
      <c r="AJ78" s="452">
        <f>AJ66+AJ72</f>
        <v>11.236499999999999</v>
      </c>
      <c r="AK78" s="453">
        <f>AK66+AK72</f>
        <v>2.1736999999999997</v>
      </c>
      <c r="AL78" s="449">
        <f>AL72+AL66</f>
        <v>870</v>
      </c>
      <c r="AM78" s="452">
        <f>AM66+AM72</f>
        <v>11.236499999999999</v>
      </c>
      <c r="AN78" s="453">
        <f>AN66+AN72</f>
        <v>2.1736999999999997</v>
      </c>
      <c r="AO78" s="449">
        <f>AO72+AO66</f>
        <v>870</v>
      </c>
      <c r="AP78" s="452">
        <f>AP66+AP72</f>
        <v>11.236499999999999</v>
      </c>
      <c r="AQ78" s="453">
        <f>AQ66+AQ72</f>
        <v>2.1736999999999997</v>
      </c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</row>
    <row r="79" spans="1:68" ht="16.5" x14ac:dyDescent="0.25">
      <c r="A79" s="454"/>
      <c r="B79" s="540"/>
      <c r="C79" s="456"/>
      <c r="D79" s="96"/>
      <c r="E79" s="1953"/>
      <c r="F79" s="1953"/>
      <c r="G79" s="457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</row>
    <row r="80" spans="1:68" ht="17.25" thickBot="1" x14ac:dyDescent="0.3">
      <c r="A80" s="458"/>
      <c r="B80" s="459"/>
      <c r="C80" s="460"/>
      <c r="D80" s="459"/>
      <c r="E80" s="1914"/>
      <c r="F80" s="1914"/>
      <c r="G80" s="461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</row>
    <row r="81" spans="1:47" ht="17.25" thickBot="1" x14ac:dyDescent="0.3">
      <c r="A81" s="463"/>
      <c r="B81" s="464"/>
      <c r="C81" s="464"/>
      <c r="D81" s="436"/>
      <c r="E81" s="436"/>
      <c r="F81" s="436"/>
      <c r="G81" s="436"/>
      <c r="H81" s="465"/>
      <c r="I81" s="436"/>
      <c r="J81" s="436"/>
      <c r="K81" s="465"/>
      <c r="L81" s="436"/>
      <c r="M81" s="436"/>
      <c r="N81" s="465"/>
      <c r="O81" s="436"/>
      <c r="P81" s="436"/>
      <c r="Q81" s="465"/>
      <c r="R81" s="436"/>
      <c r="S81" s="436"/>
      <c r="T81" s="465"/>
      <c r="U81" s="436"/>
      <c r="V81" s="436"/>
      <c r="W81" s="465"/>
      <c r="X81" s="436"/>
      <c r="Y81" s="436"/>
      <c r="Z81" s="465"/>
      <c r="AA81" s="436"/>
      <c r="AB81" s="436"/>
      <c r="AC81" s="465"/>
      <c r="AD81" s="436"/>
      <c r="AE81" s="436"/>
      <c r="AF81" s="465"/>
      <c r="AG81" s="436"/>
      <c r="AH81" s="436"/>
      <c r="AI81" s="465"/>
      <c r="AJ81" s="436"/>
      <c r="AK81" s="436"/>
      <c r="AL81" s="465"/>
      <c r="AM81" s="436"/>
      <c r="AN81" s="436"/>
      <c r="AO81" s="465"/>
      <c r="AP81" s="436"/>
      <c r="AQ81" s="436"/>
      <c r="AR81" s="104"/>
      <c r="AS81" s="104"/>
      <c r="AT81" s="104"/>
      <c r="AU81" s="104"/>
    </row>
    <row r="82" spans="1:47" ht="16.5" x14ac:dyDescent="0.25">
      <c r="A82" s="1915" t="s">
        <v>37</v>
      </c>
      <c r="B82" s="1916"/>
      <c r="C82" s="1916"/>
      <c r="D82" s="1905" t="s">
        <v>38</v>
      </c>
      <c r="E82" s="1906"/>
      <c r="F82" s="1906" t="s">
        <v>39</v>
      </c>
      <c r="G82" s="1907"/>
      <c r="H82" s="1917" t="str">
        <f t="shared" ref="H82:AO82" si="16">H62</f>
        <v>13 час.</v>
      </c>
      <c r="I82" s="1918"/>
      <c r="J82" s="1919"/>
      <c r="K82" s="1917" t="str">
        <f t="shared" si="16"/>
        <v>14 час.</v>
      </c>
      <c r="L82" s="1918"/>
      <c r="M82" s="1919"/>
      <c r="N82" s="1917" t="str">
        <f t="shared" si="16"/>
        <v>15 час.</v>
      </c>
      <c r="O82" s="1918"/>
      <c r="P82" s="1919"/>
      <c r="Q82" s="1917" t="str">
        <f t="shared" si="16"/>
        <v>16 час.</v>
      </c>
      <c r="R82" s="1918"/>
      <c r="S82" s="1919"/>
      <c r="T82" s="1917" t="str">
        <f t="shared" si="16"/>
        <v>17 час.</v>
      </c>
      <c r="U82" s="1918"/>
      <c r="V82" s="1919"/>
      <c r="W82" s="1917" t="str">
        <f t="shared" si="16"/>
        <v>18 час.</v>
      </c>
      <c r="X82" s="1918"/>
      <c r="Y82" s="1919"/>
      <c r="Z82" s="1917" t="str">
        <f t="shared" si="16"/>
        <v>19 час.</v>
      </c>
      <c r="AA82" s="1918"/>
      <c r="AB82" s="1919"/>
      <c r="AC82" s="1917" t="str">
        <f t="shared" si="16"/>
        <v>20 час.</v>
      </c>
      <c r="AD82" s="1918"/>
      <c r="AE82" s="1919"/>
      <c r="AF82" s="1917" t="str">
        <f t="shared" si="16"/>
        <v>21 час.</v>
      </c>
      <c r="AG82" s="1918"/>
      <c r="AH82" s="1919"/>
      <c r="AI82" s="1917" t="str">
        <f t="shared" si="16"/>
        <v>22 час.</v>
      </c>
      <c r="AJ82" s="1918"/>
      <c r="AK82" s="1919"/>
      <c r="AL82" s="1917" t="str">
        <f t="shared" si="16"/>
        <v>23 час.</v>
      </c>
      <c r="AM82" s="1918"/>
      <c r="AN82" s="1919"/>
      <c r="AO82" s="1917" t="str">
        <f t="shared" si="16"/>
        <v>24 час.</v>
      </c>
      <c r="AP82" s="1918"/>
      <c r="AQ82" s="1919"/>
      <c r="AR82" s="104"/>
      <c r="AS82" s="104"/>
      <c r="AT82" s="104"/>
      <c r="AU82" s="104"/>
    </row>
    <row r="83" spans="1:47" ht="17.25" thickBot="1" x14ac:dyDescent="0.3">
      <c r="A83" s="1933" t="s">
        <v>40</v>
      </c>
      <c r="B83" s="1934"/>
      <c r="C83" s="1934"/>
      <c r="D83" s="466" t="s">
        <v>41</v>
      </c>
      <c r="E83" s="467" t="s">
        <v>42</v>
      </c>
      <c r="F83" s="467" t="s">
        <v>41</v>
      </c>
      <c r="G83" s="468" t="s">
        <v>42</v>
      </c>
      <c r="H83" s="1930"/>
      <c r="I83" s="1931"/>
      <c r="J83" s="1932"/>
      <c r="K83" s="1930"/>
      <c r="L83" s="1931"/>
      <c r="M83" s="1932"/>
      <c r="N83" s="1930"/>
      <c r="O83" s="1931"/>
      <c r="P83" s="1932"/>
      <c r="Q83" s="1930"/>
      <c r="R83" s="1931"/>
      <c r="S83" s="1932"/>
      <c r="T83" s="1930"/>
      <c r="U83" s="1931"/>
      <c r="V83" s="1932"/>
      <c r="W83" s="1930"/>
      <c r="X83" s="1931"/>
      <c r="Y83" s="1932"/>
      <c r="Z83" s="1930"/>
      <c r="AA83" s="1931"/>
      <c r="AB83" s="1932"/>
      <c r="AC83" s="1930"/>
      <c r="AD83" s="1931"/>
      <c r="AE83" s="1932"/>
      <c r="AF83" s="1930"/>
      <c r="AG83" s="1931"/>
      <c r="AH83" s="1932"/>
      <c r="AI83" s="1930"/>
      <c r="AJ83" s="1931"/>
      <c r="AK83" s="1932"/>
      <c r="AL83" s="1930"/>
      <c r="AM83" s="1931"/>
      <c r="AN83" s="1932"/>
      <c r="AO83" s="1930"/>
      <c r="AP83" s="1931"/>
      <c r="AQ83" s="1932"/>
      <c r="AR83" s="104"/>
      <c r="AS83" s="104"/>
      <c r="AT83" s="104"/>
      <c r="AU83" s="104"/>
    </row>
    <row r="84" spans="1:47" ht="16.5" x14ac:dyDescent="0.25">
      <c r="A84" s="469" t="s">
        <v>43</v>
      </c>
      <c r="B84" s="470" t="s">
        <v>126</v>
      </c>
      <c r="C84" s="471"/>
      <c r="D84" s="472"/>
      <c r="E84" s="473"/>
      <c r="F84" s="473"/>
      <c r="G84" s="474"/>
      <c r="H84" s="431">
        <v>0</v>
      </c>
      <c r="I84" s="432">
        <v>1.1622000000000001</v>
      </c>
      <c r="J84" s="482">
        <v>0.44639999999999996</v>
      </c>
      <c r="K84" s="431">
        <v>0</v>
      </c>
      <c r="L84" s="432">
        <v>1.1622000000000001</v>
      </c>
      <c r="M84" s="482">
        <v>0.44639999999999996</v>
      </c>
      <c r="N84" s="431">
        <v>0</v>
      </c>
      <c r="O84" s="432">
        <v>1.1622000000000001</v>
      </c>
      <c r="P84" s="482">
        <v>0.44639999999999996</v>
      </c>
      <c r="Q84" s="431">
        <v>0</v>
      </c>
      <c r="R84" s="432">
        <v>1.1622000000000001</v>
      </c>
      <c r="S84" s="482">
        <v>0.44639999999999996</v>
      </c>
      <c r="T84" s="431">
        <v>0</v>
      </c>
      <c r="U84" s="432">
        <v>1.1622000000000001</v>
      </c>
      <c r="V84" s="482">
        <v>0.44639999999999996</v>
      </c>
      <c r="W84" s="431">
        <v>0</v>
      </c>
      <c r="X84" s="432">
        <v>1.1412</v>
      </c>
      <c r="Y84" s="482">
        <v>0.43079999999999996</v>
      </c>
      <c r="Z84" s="431">
        <v>0</v>
      </c>
      <c r="AA84" s="432">
        <v>1.1412</v>
      </c>
      <c r="AB84" s="482">
        <v>0.43079999999999996</v>
      </c>
      <c r="AC84" s="431">
        <v>0</v>
      </c>
      <c r="AD84" s="432">
        <v>1.1412</v>
      </c>
      <c r="AE84" s="482">
        <v>0.43079999999999996</v>
      </c>
      <c r="AF84" s="431">
        <v>0</v>
      </c>
      <c r="AG84" s="432">
        <v>1.1412</v>
      </c>
      <c r="AH84" s="482">
        <v>0.43079999999999996</v>
      </c>
      <c r="AI84" s="431">
        <v>0</v>
      </c>
      <c r="AJ84" s="432">
        <v>1.1412</v>
      </c>
      <c r="AK84" s="482">
        <v>0.43079999999999996</v>
      </c>
      <c r="AL84" s="431">
        <v>0</v>
      </c>
      <c r="AM84" s="432">
        <v>1.1412</v>
      </c>
      <c r="AN84" s="482">
        <v>0.43079999999999996</v>
      </c>
      <c r="AO84" s="431">
        <v>0</v>
      </c>
      <c r="AP84" s="432">
        <v>1.1412</v>
      </c>
      <c r="AQ84" s="482">
        <v>0.43079999999999996</v>
      </c>
      <c r="AR84" s="109">
        <v>0</v>
      </c>
      <c r="AS84" s="109">
        <v>0</v>
      </c>
      <c r="AT84" s="109">
        <v>0</v>
      </c>
      <c r="AU84" s="109">
        <v>0</v>
      </c>
    </row>
    <row r="85" spans="1:47" ht="16.5" x14ac:dyDescent="0.25">
      <c r="A85" s="476" t="s">
        <v>57</v>
      </c>
      <c r="B85" s="477" t="s">
        <v>127</v>
      </c>
      <c r="C85" s="478"/>
      <c r="D85" s="479"/>
      <c r="E85" s="480"/>
      <c r="F85" s="480"/>
      <c r="G85" s="481"/>
      <c r="H85" s="434">
        <v>0</v>
      </c>
      <c r="I85" s="429">
        <v>7.1400000000000005E-2</v>
      </c>
      <c r="J85" s="482">
        <v>3.0000000000000001E-3</v>
      </c>
      <c r="K85" s="434">
        <v>0</v>
      </c>
      <c r="L85" s="429">
        <v>7.1400000000000005E-2</v>
      </c>
      <c r="M85" s="482">
        <v>3.0000000000000001E-3</v>
      </c>
      <c r="N85" s="434">
        <v>0</v>
      </c>
      <c r="O85" s="429">
        <v>7.1400000000000005E-2</v>
      </c>
      <c r="P85" s="482">
        <v>3.0000000000000001E-3</v>
      </c>
      <c r="Q85" s="434">
        <v>0</v>
      </c>
      <c r="R85" s="429">
        <v>7.1400000000000005E-2</v>
      </c>
      <c r="S85" s="482">
        <v>3.0000000000000001E-3</v>
      </c>
      <c r="T85" s="434">
        <v>0</v>
      </c>
      <c r="U85" s="429">
        <v>7.1400000000000005E-2</v>
      </c>
      <c r="V85" s="482">
        <v>3.0000000000000001E-3</v>
      </c>
      <c r="W85" s="434">
        <v>0</v>
      </c>
      <c r="X85" s="429">
        <v>7.3200000000000001E-2</v>
      </c>
      <c r="Y85" s="482">
        <v>4.7999999999999996E-3</v>
      </c>
      <c r="Z85" s="434">
        <v>0</v>
      </c>
      <c r="AA85" s="429">
        <v>7.3200000000000001E-2</v>
      </c>
      <c r="AB85" s="482">
        <v>4.7999999999999996E-3</v>
      </c>
      <c r="AC85" s="434">
        <v>0</v>
      </c>
      <c r="AD85" s="429">
        <v>7.3200000000000001E-2</v>
      </c>
      <c r="AE85" s="482">
        <v>4.7999999999999996E-3</v>
      </c>
      <c r="AF85" s="434">
        <v>0</v>
      </c>
      <c r="AG85" s="429">
        <v>7.3200000000000001E-2</v>
      </c>
      <c r="AH85" s="482">
        <v>4.7999999999999996E-3</v>
      </c>
      <c r="AI85" s="434">
        <v>0</v>
      </c>
      <c r="AJ85" s="429">
        <v>7.3200000000000001E-2</v>
      </c>
      <c r="AK85" s="482">
        <v>4.7999999999999996E-3</v>
      </c>
      <c r="AL85" s="434">
        <v>0</v>
      </c>
      <c r="AM85" s="429">
        <v>7.3200000000000001E-2</v>
      </c>
      <c r="AN85" s="482">
        <v>4.7999999999999996E-3</v>
      </c>
      <c r="AO85" s="434">
        <v>0</v>
      </c>
      <c r="AP85" s="429">
        <v>7.3200000000000001E-2</v>
      </c>
      <c r="AQ85" s="482">
        <v>4.7999999999999996E-3</v>
      </c>
      <c r="AR85" s="109">
        <v>0</v>
      </c>
      <c r="AS85" s="109">
        <v>0</v>
      </c>
      <c r="AT85" s="109">
        <v>0</v>
      </c>
      <c r="AU85" s="109">
        <v>0</v>
      </c>
    </row>
    <row r="86" spans="1:47" ht="16.5" x14ac:dyDescent="0.25">
      <c r="A86" s="476" t="s">
        <v>45</v>
      </c>
      <c r="B86" s="477" t="s">
        <v>128</v>
      </c>
      <c r="C86" s="478"/>
      <c r="D86" s="479"/>
      <c r="E86" s="480"/>
      <c r="F86" s="480"/>
      <c r="G86" s="481"/>
      <c r="H86" s="434">
        <v>210</v>
      </c>
      <c r="I86" s="429">
        <v>1.9524000000000001</v>
      </c>
      <c r="J86" s="482">
        <v>0.32040000000000002</v>
      </c>
      <c r="K86" s="434">
        <v>210</v>
      </c>
      <c r="L86" s="429">
        <v>1.9524000000000001</v>
      </c>
      <c r="M86" s="482">
        <v>0.32040000000000002</v>
      </c>
      <c r="N86" s="434">
        <v>210</v>
      </c>
      <c r="O86" s="429">
        <v>1.9524000000000001</v>
      </c>
      <c r="P86" s="482">
        <v>0.32040000000000002</v>
      </c>
      <c r="Q86" s="434">
        <v>210</v>
      </c>
      <c r="R86" s="429">
        <v>1.9524000000000001</v>
      </c>
      <c r="S86" s="482">
        <v>0.32040000000000002</v>
      </c>
      <c r="T86" s="434">
        <v>210</v>
      </c>
      <c r="U86" s="429">
        <v>1.9524000000000001</v>
      </c>
      <c r="V86" s="482">
        <v>0.32040000000000002</v>
      </c>
      <c r="W86" s="434">
        <v>220</v>
      </c>
      <c r="X86" s="429">
        <v>2.0291999999999999</v>
      </c>
      <c r="Y86" s="482">
        <v>0.2772</v>
      </c>
      <c r="Z86" s="434">
        <v>220</v>
      </c>
      <c r="AA86" s="429">
        <v>2.0291999999999999</v>
      </c>
      <c r="AB86" s="482">
        <v>0.2772</v>
      </c>
      <c r="AC86" s="434">
        <v>220</v>
      </c>
      <c r="AD86" s="429">
        <v>2.0291999999999999</v>
      </c>
      <c r="AE86" s="482">
        <v>0.2772</v>
      </c>
      <c r="AF86" s="434">
        <v>220</v>
      </c>
      <c r="AG86" s="429">
        <v>2.0291999999999999</v>
      </c>
      <c r="AH86" s="482">
        <v>0.2772</v>
      </c>
      <c r="AI86" s="434">
        <v>220</v>
      </c>
      <c r="AJ86" s="429">
        <v>2.0291999999999999</v>
      </c>
      <c r="AK86" s="482">
        <v>0.2772</v>
      </c>
      <c r="AL86" s="434">
        <v>220</v>
      </c>
      <c r="AM86" s="429">
        <v>2.0291999999999999</v>
      </c>
      <c r="AN86" s="482">
        <v>0.2772</v>
      </c>
      <c r="AO86" s="434">
        <v>220</v>
      </c>
      <c r="AP86" s="429">
        <v>2.0291999999999999</v>
      </c>
      <c r="AQ86" s="482">
        <v>0.2772</v>
      </c>
      <c r="AR86" s="109">
        <v>0</v>
      </c>
      <c r="AS86" s="109">
        <v>0</v>
      </c>
      <c r="AT86" s="109">
        <v>0</v>
      </c>
      <c r="AU86" s="109">
        <v>0</v>
      </c>
    </row>
    <row r="87" spans="1:47" ht="16.5" x14ac:dyDescent="0.25">
      <c r="A87" s="476" t="s">
        <v>59</v>
      </c>
      <c r="B87" s="477" t="s">
        <v>129</v>
      </c>
      <c r="C87" s="478"/>
      <c r="D87" s="479"/>
      <c r="E87" s="480"/>
      <c r="F87" s="480"/>
      <c r="G87" s="481"/>
      <c r="H87" s="434">
        <v>120</v>
      </c>
      <c r="I87" s="429">
        <v>1.2924</v>
      </c>
      <c r="J87" s="482">
        <v>0.2412</v>
      </c>
      <c r="K87" s="434">
        <v>120</v>
      </c>
      <c r="L87" s="429">
        <v>1.2924</v>
      </c>
      <c r="M87" s="482">
        <v>0.2412</v>
      </c>
      <c r="N87" s="434">
        <v>120</v>
      </c>
      <c r="O87" s="429">
        <v>1.2924</v>
      </c>
      <c r="P87" s="482">
        <v>0.2412</v>
      </c>
      <c r="Q87" s="434">
        <v>120</v>
      </c>
      <c r="R87" s="429">
        <v>1.2924</v>
      </c>
      <c r="S87" s="482">
        <v>0.2412</v>
      </c>
      <c r="T87" s="434">
        <v>120</v>
      </c>
      <c r="U87" s="429">
        <v>1.2924</v>
      </c>
      <c r="V87" s="482">
        <v>0.2412</v>
      </c>
      <c r="W87" s="434">
        <v>120</v>
      </c>
      <c r="X87" s="429">
        <v>1.29</v>
      </c>
      <c r="Y87" s="482">
        <v>0.20280000000000001</v>
      </c>
      <c r="Z87" s="434">
        <v>120</v>
      </c>
      <c r="AA87" s="429">
        <v>1.29</v>
      </c>
      <c r="AB87" s="482">
        <v>0.20280000000000001</v>
      </c>
      <c r="AC87" s="434">
        <v>120</v>
      </c>
      <c r="AD87" s="429">
        <v>1.29</v>
      </c>
      <c r="AE87" s="482">
        <v>0.20280000000000001</v>
      </c>
      <c r="AF87" s="434">
        <v>120</v>
      </c>
      <c r="AG87" s="429">
        <v>1.29</v>
      </c>
      <c r="AH87" s="482">
        <v>0.20280000000000001</v>
      </c>
      <c r="AI87" s="434">
        <v>120</v>
      </c>
      <c r="AJ87" s="429">
        <v>1.29</v>
      </c>
      <c r="AK87" s="482">
        <v>0.20280000000000001</v>
      </c>
      <c r="AL87" s="434">
        <v>120</v>
      </c>
      <c r="AM87" s="429">
        <v>1.29</v>
      </c>
      <c r="AN87" s="482">
        <v>0.20280000000000001</v>
      </c>
      <c r="AO87" s="434">
        <v>120</v>
      </c>
      <c r="AP87" s="429">
        <v>1.29</v>
      </c>
      <c r="AQ87" s="482">
        <v>0.20280000000000001</v>
      </c>
      <c r="AR87" s="109">
        <v>0</v>
      </c>
      <c r="AS87" s="109">
        <v>0</v>
      </c>
      <c r="AT87" s="109">
        <v>0</v>
      </c>
      <c r="AU87" s="109">
        <v>0</v>
      </c>
    </row>
    <row r="88" spans="1:47" ht="16.5" x14ac:dyDescent="0.25">
      <c r="A88" s="476" t="s">
        <v>55</v>
      </c>
      <c r="B88" s="477" t="s">
        <v>130</v>
      </c>
      <c r="C88" s="478"/>
      <c r="D88" s="479"/>
      <c r="E88" s="480"/>
      <c r="F88" s="480"/>
      <c r="G88" s="481"/>
      <c r="H88" s="483">
        <v>0</v>
      </c>
      <c r="I88" s="484">
        <v>0</v>
      </c>
      <c r="J88" s="485">
        <v>0</v>
      </c>
      <c r="K88" s="483">
        <v>0</v>
      </c>
      <c r="L88" s="484">
        <v>0</v>
      </c>
      <c r="M88" s="485">
        <v>0</v>
      </c>
      <c r="N88" s="483">
        <v>0</v>
      </c>
      <c r="O88" s="484">
        <v>0</v>
      </c>
      <c r="P88" s="485">
        <v>0</v>
      </c>
      <c r="Q88" s="483">
        <v>0</v>
      </c>
      <c r="R88" s="484">
        <v>0</v>
      </c>
      <c r="S88" s="485">
        <v>0</v>
      </c>
      <c r="T88" s="483">
        <v>0</v>
      </c>
      <c r="U88" s="484">
        <v>0</v>
      </c>
      <c r="V88" s="485">
        <v>0</v>
      </c>
      <c r="W88" s="483">
        <v>0</v>
      </c>
      <c r="X88" s="484">
        <v>0</v>
      </c>
      <c r="Y88" s="485">
        <v>0</v>
      </c>
      <c r="Z88" s="483">
        <v>0</v>
      </c>
      <c r="AA88" s="484">
        <v>0</v>
      </c>
      <c r="AB88" s="485">
        <v>0</v>
      </c>
      <c r="AC88" s="483">
        <v>0</v>
      </c>
      <c r="AD88" s="484">
        <v>0</v>
      </c>
      <c r="AE88" s="485">
        <v>0</v>
      </c>
      <c r="AF88" s="483">
        <v>0</v>
      </c>
      <c r="AG88" s="484">
        <v>0</v>
      </c>
      <c r="AH88" s="485">
        <v>0</v>
      </c>
      <c r="AI88" s="483">
        <v>0</v>
      </c>
      <c r="AJ88" s="484">
        <v>0</v>
      </c>
      <c r="AK88" s="485">
        <v>0</v>
      </c>
      <c r="AL88" s="483">
        <v>0</v>
      </c>
      <c r="AM88" s="484">
        <v>0</v>
      </c>
      <c r="AN88" s="485">
        <v>0</v>
      </c>
      <c r="AO88" s="483">
        <v>0</v>
      </c>
      <c r="AP88" s="484">
        <v>0</v>
      </c>
      <c r="AQ88" s="485">
        <v>0</v>
      </c>
      <c r="AR88" s="109">
        <v>0</v>
      </c>
      <c r="AS88" s="109">
        <v>0</v>
      </c>
      <c r="AT88" s="109">
        <v>0</v>
      </c>
      <c r="AU88" s="109">
        <v>0</v>
      </c>
    </row>
    <row r="89" spans="1:47" ht="16.5" x14ac:dyDescent="0.25">
      <c r="A89" s="476" t="s">
        <v>69</v>
      </c>
      <c r="B89" s="477" t="s">
        <v>131</v>
      </c>
      <c r="C89" s="478"/>
      <c r="D89" s="479"/>
      <c r="E89" s="480"/>
      <c r="F89" s="480"/>
      <c r="G89" s="481"/>
      <c r="H89" s="483">
        <v>0</v>
      </c>
      <c r="I89" s="484">
        <v>0</v>
      </c>
      <c r="J89" s="485">
        <v>0</v>
      </c>
      <c r="K89" s="483">
        <v>0</v>
      </c>
      <c r="L89" s="484">
        <v>0</v>
      </c>
      <c r="M89" s="485">
        <v>0</v>
      </c>
      <c r="N89" s="483">
        <v>0</v>
      </c>
      <c r="O89" s="484">
        <v>0</v>
      </c>
      <c r="P89" s="485">
        <v>0</v>
      </c>
      <c r="Q89" s="483">
        <v>0</v>
      </c>
      <c r="R89" s="484">
        <v>0</v>
      </c>
      <c r="S89" s="485">
        <v>0</v>
      </c>
      <c r="T89" s="483">
        <v>0</v>
      </c>
      <c r="U89" s="484">
        <v>0</v>
      </c>
      <c r="V89" s="485">
        <v>0</v>
      </c>
      <c r="W89" s="483">
        <v>0</v>
      </c>
      <c r="X89" s="484">
        <v>0</v>
      </c>
      <c r="Y89" s="485">
        <v>0</v>
      </c>
      <c r="Z89" s="483">
        <v>0</v>
      </c>
      <c r="AA89" s="484">
        <v>0</v>
      </c>
      <c r="AB89" s="485">
        <v>0</v>
      </c>
      <c r="AC89" s="483">
        <v>0</v>
      </c>
      <c r="AD89" s="484">
        <v>0</v>
      </c>
      <c r="AE89" s="485">
        <v>0</v>
      </c>
      <c r="AF89" s="483">
        <v>0</v>
      </c>
      <c r="AG89" s="484">
        <v>0</v>
      </c>
      <c r="AH89" s="485">
        <v>0</v>
      </c>
      <c r="AI89" s="483">
        <v>0</v>
      </c>
      <c r="AJ89" s="484">
        <v>0</v>
      </c>
      <c r="AK89" s="485">
        <v>0</v>
      </c>
      <c r="AL89" s="483">
        <v>0</v>
      </c>
      <c r="AM89" s="484">
        <v>0</v>
      </c>
      <c r="AN89" s="485">
        <v>0</v>
      </c>
      <c r="AO89" s="483">
        <v>0</v>
      </c>
      <c r="AP89" s="484">
        <v>0</v>
      </c>
      <c r="AQ89" s="485">
        <v>0</v>
      </c>
      <c r="AR89" s="109">
        <v>0</v>
      </c>
      <c r="AS89" s="109">
        <v>0</v>
      </c>
      <c r="AT89" s="109">
        <v>0</v>
      </c>
      <c r="AU89" s="109">
        <v>0</v>
      </c>
    </row>
    <row r="90" spans="1:47" ht="16.5" x14ac:dyDescent="0.25">
      <c r="A90" s="476" t="s">
        <v>114</v>
      </c>
      <c r="B90" s="477" t="s">
        <v>132</v>
      </c>
      <c r="C90" s="478"/>
      <c r="D90" s="479"/>
      <c r="E90" s="480"/>
      <c r="F90" s="480"/>
      <c r="G90" s="481"/>
      <c r="H90" s="434">
        <v>170</v>
      </c>
      <c r="I90" s="429">
        <v>1.6415999999999999</v>
      </c>
      <c r="J90" s="482">
        <v>0.29160000000000003</v>
      </c>
      <c r="K90" s="434">
        <v>170</v>
      </c>
      <c r="L90" s="429">
        <v>1.6415999999999999</v>
      </c>
      <c r="M90" s="482">
        <v>0.29160000000000003</v>
      </c>
      <c r="N90" s="434">
        <v>170</v>
      </c>
      <c r="O90" s="429">
        <v>1.6415999999999999</v>
      </c>
      <c r="P90" s="482">
        <v>0.29160000000000003</v>
      </c>
      <c r="Q90" s="434">
        <v>170</v>
      </c>
      <c r="R90" s="429">
        <v>1.6415999999999999</v>
      </c>
      <c r="S90" s="482">
        <v>0.29160000000000003</v>
      </c>
      <c r="T90" s="434">
        <v>170</v>
      </c>
      <c r="U90" s="429">
        <v>1.6415999999999999</v>
      </c>
      <c r="V90" s="482">
        <v>0.29160000000000003</v>
      </c>
      <c r="W90" s="434">
        <v>100</v>
      </c>
      <c r="X90" s="429">
        <v>1.4327999999999999</v>
      </c>
      <c r="Y90" s="482">
        <v>0.24</v>
      </c>
      <c r="Z90" s="434">
        <v>100</v>
      </c>
      <c r="AA90" s="429">
        <v>1.4327999999999999</v>
      </c>
      <c r="AB90" s="482">
        <v>0.24</v>
      </c>
      <c r="AC90" s="434">
        <v>100</v>
      </c>
      <c r="AD90" s="429">
        <v>1.4327999999999999</v>
      </c>
      <c r="AE90" s="482">
        <v>0.24</v>
      </c>
      <c r="AF90" s="434">
        <v>100</v>
      </c>
      <c r="AG90" s="429">
        <v>1.4327999999999999</v>
      </c>
      <c r="AH90" s="482">
        <v>0.24</v>
      </c>
      <c r="AI90" s="434">
        <v>100</v>
      </c>
      <c r="AJ90" s="429">
        <v>1.4327999999999999</v>
      </c>
      <c r="AK90" s="482">
        <v>0.24</v>
      </c>
      <c r="AL90" s="434">
        <v>100</v>
      </c>
      <c r="AM90" s="429">
        <v>1.4327999999999999</v>
      </c>
      <c r="AN90" s="482">
        <v>0.24</v>
      </c>
      <c r="AO90" s="434">
        <v>100</v>
      </c>
      <c r="AP90" s="429">
        <v>1.4327999999999999</v>
      </c>
      <c r="AQ90" s="482">
        <v>0.24</v>
      </c>
      <c r="AR90" s="109">
        <v>0</v>
      </c>
      <c r="AS90" s="109">
        <v>0</v>
      </c>
      <c r="AT90" s="109">
        <v>0</v>
      </c>
      <c r="AU90" s="109">
        <v>0</v>
      </c>
    </row>
    <row r="91" spans="1:47" ht="16.5" x14ac:dyDescent="0.25">
      <c r="A91" s="476" t="s">
        <v>61</v>
      </c>
      <c r="B91" s="477" t="s">
        <v>133</v>
      </c>
      <c r="C91" s="478"/>
      <c r="D91" s="479"/>
      <c r="E91" s="480"/>
      <c r="F91" s="480"/>
      <c r="G91" s="481"/>
      <c r="H91" s="434">
        <v>40</v>
      </c>
      <c r="I91" s="429">
        <v>1.3164</v>
      </c>
      <c r="J91" s="482">
        <v>0.25919999999999999</v>
      </c>
      <c r="K91" s="434">
        <v>40</v>
      </c>
      <c r="L91" s="429">
        <v>1.3164</v>
      </c>
      <c r="M91" s="482">
        <v>0.25919999999999999</v>
      </c>
      <c r="N91" s="434">
        <v>40</v>
      </c>
      <c r="O91" s="429">
        <v>1.3164</v>
      </c>
      <c r="P91" s="482">
        <v>0.25919999999999999</v>
      </c>
      <c r="Q91" s="434">
        <v>40</v>
      </c>
      <c r="R91" s="429">
        <v>1.3164</v>
      </c>
      <c r="S91" s="482">
        <v>0.25919999999999999</v>
      </c>
      <c r="T91" s="434">
        <v>40</v>
      </c>
      <c r="U91" s="429">
        <v>1.3164</v>
      </c>
      <c r="V91" s="482">
        <v>0.25919999999999999</v>
      </c>
      <c r="W91" s="434">
        <v>40</v>
      </c>
      <c r="X91" s="429">
        <v>1.1244000000000001</v>
      </c>
      <c r="Y91" s="482">
        <v>0.18240000000000001</v>
      </c>
      <c r="Z91" s="434">
        <v>40</v>
      </c>
      <c r="AA91" s="429">
        <v>1.1244000000000001</v>
      </c>
      <c r="AB91" s="482">
        <v>0.18240000000000001</v>
      </c>
      <c r="AC91" s="434">
        <v>40</v>
      </c>
      <c r="AD91" s="429">
        <v>1.1244000000000001</v>
      </c>
      <c r="AE91" s="482">
        <v>0.18240000000000001</v>
      </c>
      <c r="AF91" s="434">
        <v>40</v>
      </c>
      <c r="AG91" s="429">
        <v>1.1244000000000001</v>
      </c>
      <c r="AH91" s="482">
        <v>0.18240000000000001</v>
      </c>
      <c r="AI91" s="434">
        <v>40</v>
      </c>
      <c r="AJ91" s="429">
        <v>1.1244000000000001</v>
      </c>
      <c r="AK91" s="482">
        <v>0.18240000000000001</v>
      </c>
      <c r="AL91" s="434">
        <v>40</v>
      </c>
      <c r="AM91" s="429">
        <v>1.1244000000000001</v>
      </c>
      <c r="AN91" s="482">
        <v>0.18240000000000001</v>
      </c>
      <c r="AO91" s="434">
        <v>40</v>
      </c>
      <c r="AP91" s="429">
        <v>1.1244000000000001</v>
      </c>
      <c r="AQ91" s="482">
        <v>0.18240000000000001</v>
      </c>
      <c r="AR91" s="109">
        <v>0</v>
      </c>
      <c r="AS91" s="109">
        <v>0</v>
      </c>
      <c r="AT91" s="109">
        <v>0</v>
      </c>
      <c r="AU91" s="109">
        <v>0</v>
      </c>
    </row>
    <row r="92" spans="1:47" ht="16.5" x14ac:dyDescent="0.25">
      <c r="A92" s="476" t="s">
        <v>49</v>
      </c>
      <c r="B92" s="477" t="s">
        <v>134</v>
      </c>
      <c r="C92" s="478"/>
      <c r="D92" s="479"/>
      <c r="E92" s="480"/>
      <c r="F92" s="480"/>
      <c r="G92" s="481"/>
      <c r="H92" s="434">
        <v>160</v>
      </c>
      <c r="I92" s="429">
        <v>2.7151999999999998</v>
      </c>
      <c r="J92" s="482">
        <v>1.0375999999999999</v>
      </c>
      <c r="K92" s="434">
        <v>160</v>
      </c>
      <c r="L92" s="429">
        <v>2.7151999999999998</v>
      </c>
      <c r="M92" s="482">
        <v>1.0375999999999999</v>
      </c>
      <c r="N92" s="434">
        <v>160</v>
      </c>
      <c r="O92" s="429">
        <v>2.7151999999999998</v>
      </c>
      <c r="P92" s="482">
        <v>1.0375999999999999</v>
      </c>
      <c r="Q92" s="434">
        <v>160</v>
      </c>
      <c r="R92" s="429">
        <v>2.7151999999999998</v>
      </c>
      <c r="S92" s="482">
        <v>1.0375999999999999</v>
      </c>
      <c r="T92" s="434">
        <v>160</v>
      </c>
      <c r="U92" s="429">
        <v>2.7151999999999998</v>
      </c>
      <c r="V92" s="482">
        <v>1.0375999999999999</v>
      </c>
      <c r="W92" s="434">
        <v>140</v>
      </c>
      <c r="X92" s="429">
        <v>2.0831999999999997</v>
      </c>
      <c r="Y92" s="482">
        <v>0.82399999999999995</v>
      </c>
      <c r="Z92" s="434">
        <v>140</v>
      </c>
      <c r="AA92" s="429">
        <v>2.0831999999999997</v>
      </c>
      <c r="AB92" s="482">
        <v>0.82399999999999995</v>
      </c>
      <c r="AC92" s="434">
        <v>140</v>
      </c>
      <c r="AD92" s="429">
        <v>2.0831999999999997</v>
      </c>
      <c r="AE92" s="482">
        <v>0.82399999999999995</v>
      </c>
      <c r="AF92" s="434">
        <v>140</v>
      </c>
      <c r="AG92" s="429">
        <v>2.0831999999999997</v>
      </c>
      <c r="AH92" s="482">
        <v>0.82399999999999995</v>
      </c>
      <c r="AI92" s="434">
        <v>140</v>
      </c>
      <c r="AJ92" s="429">
        <v>2.0831999999999997</v>
      </c>
      <c r="AK92" s="482">
        <v>0.82399999999999995</v>
      </c>
      <c r="AL92" s="434">
        <v>140</v>
      </c>
      <c r="AM92" s="429">
        <v>2.0831999999999997</v>
      </c>
      <c r="AN92" s="482">
        <v>0.82399999999999995</v>
      </c>
      <c r="AO92" s="434">
        <v>140</v>
      </c>
      <c r="AP92" s="429">
        <v>2.0831999999999997</v>
      </c>
      <c r="AQ92" s="482">
        <v>0.82399999999999995</v>
      </c>
      <c r="AR92" s="109">
        <v>0</v>
      </c>
      <c r="AS92" s="109">
        <v>0</v>
      </c>
      <c r="AT92" s="109">
        <v>0</v>
      </c>
      <c r="AU92" s="109">
        <v>0</v>
      </c>
    </row>
    <row r="93" spans="1:47" ht="16.5" x14ac:dyDescent="0.25">
      <c r="A93" s="476" t="s">
        <v>63</v>
      </c>
      <c r="B93" s="477" t="s">
        <v>135</v>
      </c>
      <c r="C93" s="478"/>
      <c r="D93" s="479"/>
      <c r="E93" s="480"/>
      <c r="F93" s="480"/>
      <c r="G93" s="481"/>
      <c r="H93" s="434">
        <v>250</v>
      </c>
      <c r="I93" s="429">
        <v>1.2824</v>
      </c>
      <c r="J93" s="482">
        <v>0.2432</v>
      </c>
      <c r="K93" s="434">
        <v>250</v>
      </c>
      <c r="L93" s="429">
        <v>1.2824</v>
      </c>
      <c r="M93" s="482">
        <v>0.2432</v>
      </c>
      <c r="N93" s="434">
        <v>250</v>
      </c>
      <c r="O93" s="429">
        <v>1.2824</v>
      </c>
      <c r="P93" s="482">
        <v>0.2432</v>
      </c>
      <c r="Q93" s="434">
        <v>250</v>
      </c>
      <c r="R93" s="429">
        <v>1.2824</v>
      </c>
      <c r="S93" s="482">
        <v>0.2432</v>
      </c>
      <c r="T93" s="434">
        <v>250</v>
      </c>
      <c r="U93" s="429">
        <v>1.2824</v>
      </c>
      <c r="V93" s="482">
        <v>0.2432</v>
      </c>
      <c r="W93" s="434">
        <v>240</v>
      </c>
      <c r="X93" s="429">
        <v>1.1288</v>
      </c>
      <c r="Y93" s="482">
        <v>8.0000000000000004E-4</v>
      </c>
      <c r="Z93" s="434">
        <v>240</v>
      </c>
      <c r="AA93" s="429">
        <v>1.1288</v>
      </c>
      <c r="AB93" s="482">
        <v>8.0000000000000004E-4</v>
      </c>
      <c r="AC93" s="434">
        <v>240</v>
      </c>
      <c r="AD93" s="429">
        <v>1.1288</v>
      </c>
      <c r="AE93" s="482">
        <v>8.0000000000000004E-4</v>
      </c>
      <c r="AF93" s="434">
        <v>240</v>
      </c>
      <c r="AG93" s="429">
        <v>1.1288</v>
      </c>
      <c r="AH93" s="482">
        <v>8.0000000000000004E-4</v>
      </c>
      <c r="AI93" s="434">
        <v>240</v>
      </c>
      <c r="AJ93" s="429">
        <v>1.1288</v>
      </c>
      <c r="AK93" s="482">
        <v>8.0000000000000004E-4</v>
      </c>
      <c r="AL93" s="434">
        <v>240</v>
      </c>
      <c r="AM93" s="429">
        <v>1.1288</v>
      </c>
      <c r="AN93" s="482">
        <v>8.0000000000000004E-4</v>
      </c>
      <c r="AO93" s="434">
        <v>240</v>
      </c>
      <c r="AP93" s="429">
        <v>1.1288</v>
      </c>
      <c r="AQ93" s="482">
        <v>8.0000000000000004E-4</v>
      </c>
      <c r="AR93" s="109">
        <v>0</v>
      </c>
      <c r="AS93" s="109">
        <v>0</v>
      </c>
      <c r="AT93" s="109">
        <v>0</v>
      </c>
      <c r="AU93" s="109">
        <v>0</v>
      </c>
    </row>
    <row r="94" spans="1:47" ht="16.5" x14ac:dyDescent="0.25">
      <c r="A94" s="476" t="s">
        <v>136</v>
      </c>
      <c r="B94" s="477" t="s">
        <v>137</v>
      </c>
      <c r="C94" s="478"/>
      <c r="D94" s="479"/>
      <c r="E94" s="480"/>
      <c r="F94" s="480"/>
      <c r="G94" s="481"/>
      <c r="H94" s="434">
        <v>40</v>
      </c>
      <c r="I94" s="429">
        <v>0.57540000000000002</v>
      </c>
      <c r="J94" s="482">
        <v>8.9400000000000007E-2</v>
      </c>
      <c r="K94" s="434">
        <v>40</v>
      </c>
      <c r="L94" s="429">
        <v>0.57540000000000002</v>
      </c>
      <c r="M94" s="482">
        <v>8.9400000000000007E-2</v>
      </c>
      <c r="N94" s="434">
        <v>40</v>
      </c>
      <c r="O94" s="429">
        <v>0.57540000000000002</v>
      </c>
      <c r="P94" s="482">
        <v>8.9400000000000007E-2</v>
      </c>
      <c r="Q94" s="434">
        <v>40</v>
      </c>
      <c r="R94" s="429">
        <v>0.57540000000000002</v>
      </c>
      <c r="S94" s="482">
        <v>8.9400000000000007E-2</v>
      </c>
      <c r="T94" s="434">
        <v>40</v>
      </c>
      <c r="U94" s="429">
        <v>0.57540000000000002</v>
      </c>
      <c r="V94" s="482">
        <v>8.9400000000000007E-2</v>
      </c>
      <c r="W94" s="434">
        <v>40</v>
      </c>
      <c r="X94" s="429">
        <v>0.51660000000000006</v>
      </c>
      <c r="Y94" s="482">
        <v>1.8E-3</v>
      </c>
      <c r="Z94" s="434">
        <v>40</v>
      </c>
      <c r="AA94" s="429">
        <v>0.51660000000000006</v>
      </c>
      <c r="AB94" s="482">
        <v>1.8E-3</v>
      </c>
      <c r="AC94" s="434">
        <v>40</v>
      </c>
      <c r="AD94" s="429">
        <v>0.51660000000000006</v>
      </c>
      <c r="AE94" s="482">
        <v>1.8E-3</v>
      </c>
      <c r="AF94" s="434">
        <v>40</v>
      </c>
      <c r="AG94" s="429">
        <v>0.51660000000000006</v>
      </c>
      <c r="AH94" s="482">
        <v>1.8E-3</v>
      </c>
      <c r="AI94" s="434">
        <v>40</v>
      </c>
      <c r="AJ94" s="429">
        <v>0.51660000000000006</v>
      </c>
      <c r="AK94" s="482">
        <v>1.8E-3</v>
      </c>
      <c r="AL94" s="434">
        <v>40</v>
      </c>
      <c r="AM94" s="429">
        <v>0.51660000000000006</v>
      </c>
      <c r="AN94" s="482">
        <v>1.8E-3</v>
      </c>
      <c r="AO94" s="434">
        <v>40</v>
      </c>
      <c r="AP94" s="429">
        <v>0.51660000000000006</v>
      </c>
      <c r="AQ94" s="482">
        <v>1.8E-3</v>
      </c>
      <c r="AR94" s="109">
        <v>0</v>
      </c>
      <c r="AS94" s="109">
        <v>0</v>
      </c>
      <c r="AT94" s="109">
        <v>0</v>
      </c>
      <c r="AU94" s="109">
        <v>0</v>
      </c>
    </row>
    <row r="95" spans="1:47" ht="16.5" x14ac:dyDescent="0.25">
      <c r="A95" s="476" t="s">
        <v>138</v>
      </c>
      <c r="B95" s="477" t="s">
        <v>139</v>
      </c>
      <c r="C95" s="478"/>
      <c r="D95" s="479"/>
      <c r="E95" s="480"/>
      <c r="F95" s="480"/>
      <c r="G95" s="481"/>
      <c r="H95" s="434">
        <v>0</v>
      </c>
      <c r="I95" s="429">
        <v>0.36599999999999999</v>
      </c>
      <c r="J95" s="485">
        <v>0</v>
      </c>
      <c r="K95" s="434">
        <v>0</v>
      </c>
      <c r="L95" s="429">
        <v>0.36599999999999999</v>
      </c>
      <c r="M95" s="485">
        <v>0</v>
      </c>
      <c r="N95" s="434">
        <v>0</v>
      </c>
      <c r="O95" s="429">
        <v>0.36599999999999999</v>
      </c>
      <c r="P95" s="485">
        <v>0</v>
      </c>
      <c r="Q95" s="434">
        <v>0</v>
      </c>
      <c r="R95" s="429">
        <v>0.36599999999999999</v>
      </c>
      <c r="S95" s="485">
        <v>0</v>
      </c>
      <c r="T95" s="434">
        <v>0</v>
      </c>
      <c r="U95" s="429">
        <v>0.36599999999999999</v>
      </c>
      <c r="V95" s="485">
        <v>0</v>
      </c>
      <c r="W95" s="434">
        <v>0</v>
      </c>
      <c r="X95" s="429">
        <v>0.39239999999999997</v>
      </c>
      <c r="Y95" s="485">
        <v>0</v>
      </c>
      <c r="Z95" s="434">
        <v>0</v>
      </c>
      <c r="AA95" s="429">
        <v>0.39239999999999997</v>
      </c>
      <c r="AB95" s="485">
        <v>0</v>
      </c>
      <c r="AC95" s="434">
        <v>0</v>
      </c>
      <c r="AD95" s="429">
        <v>0.39239999999999997</v>
      </c>
      <c r="AE95" s="485">
        <v>0</v>
      </c>
      <c r="AF95" s="434">
        <v>0</v>
      </c>
      <c r="AG95" s="429">
        <v>0.39239999999999997</v>
      </c>
      <c r="AH95" s="485">
        <v>0</v>
      </c>
      <c r="AI95" s="434">
        <v>0</v>
      </c>
      <c r="AJ95" s="429">
        <v>0.39239999999999997</v>
      </c>
      <c r="AK95" s="485">
        <v>0</v>
      </c>
      <c r="AL95" s="434">
        <v>0</v>
      </c>
      <c r="AM95" s="429">
        <v>0.39239999999999997</v>
      </c>
      <c r="AN95" s="485">
        <v>0</v>
      </c>
      <c r="AO95" s="434">
        <v>0</v>
      </c>
      <c r="AP95" s="429">
        <v>0.39239999999999997</v>
      </c>
      <c r="AQ95" s="485">
        <v>0</v>
      </c>
      <c r="AR95" s="109">
        <v>0</v>
      </c>
      <c r="AS95" s="109">
        <v>0</v>
      </c>
      <c r="AT95" s="109">
        <v>0</v>
      </c>
      <c r="AU95" s="109">
        <v>0</v>
      </c>
    </row>
    <row r="96" spans="1:47" ht="16.5" x14ac:dyDescent="0.25">
      <c r="A96" s="476" t="s">
        <v>71</v>
      </c>
      <c r="B96" s="477" t="s">
        <v>140</v>
      </c>
      <c r="C96" s="478"/>
      <c r="D96" s="479"/>
      <c r="E96" s="480"/>
      <c r="F96" s="480"/>
      <c r="G96" s="481"/>
      <c r="H96" s="483">
        <v>0</v>
      </c>
      <c r="I96" s="484">
        <v>0</v>
      </c>
      <c r="J96" s="485">
        <v>0</v>
      </c>
      <c r="K96" s="483">
        <v>0</v>
      </c>
      <c r="L96" s="484">
        <v>0</v>
      </c>
      <c r="M96" s="485">
        <v>0</v>
      </c>
      <c r="N96" s="483">
        <v>0</v>
      </c>
      <c r="O96" s="484">
        <v>0</v>
      </c>
      <c r="P96" s="485">
        <v>0</v>
      </c>
      <c r="Q96" s="483">
        <v>0</v>
      </c>
      <c r="R96" s="484">
        <v>0</v>
      </c>
      <c r="S96" s="485">
        <v>0</v>
      </c>
      <c r="T96" s="483">
        <v>0</v>
      </c>
      <c r="U96" s="484">
        <v>0</v>
      </c>
      <c r="V96" s="485">
        <v>0</v>
      </c>
      <c r="W96" s="483">
        <v>0</v>
      </c>
      <c r="X96" s="484">
        <v>0</v>
      </c>
      <c r="Y96" s="485">
        <v>0</v>
      </c>
      <c r="Z96" s="483">
        <v>0</v>
      </c>
      <c r="AA96" s="484">
        <v>0</v>
      </c>
      <c r="AB96" s="485">
        <v>0</v>
      </c>
      <c r="AC96" s="483">
        <v>0</v>
      </c>
      <c r="AD96" s="484">
        <v>0</v>
      </c>
      <c r="AE96" s="485">
        <v>0</v>
      </c>
      <c r="AF96" s="483">
        <v>0</v>
      </c>
      <c r="AG96" s="484">
        <v>0</v>
      </c>
      <c r="AH96" s="485">
        <v>0</v>
      </c>
      <c r="AI96" s="483">
        <v>0</v>
      </c>
      <c r="AJ96" s="484">
        <v>0</v>
      </c>
      <c r="AK96" s="485">
        <v>0</v>
      </c>
      <c r="AL96" s="483">
        <v>0</v>
      </c>
      <c r="AM96" s="484">
        <v>0</v>
      </c>
      <c r="AN96" s="485">
        <v>0</v>
      </c>
      <c r="AO96" s="483">
        <v>0</v>
      </c>
      <c r="AP96" s="484">
        <v>0</v>
      </c>
      <c r="AQ96" s="485">
        <v>0</v>
      </c>
      <c r="AR96" s="109">
        <v>0</v>
      </c>
      <c r="AS96" s="109">
        <v>0</v>
      </c>
      <c r="AT96" s="109">
        <v>0</v>
      </c>
      <c r="AU96" s="109">
        <v>0</v>
      </c>
    </row>
    <row r="97" spans="1:47" ht="16.5" x14ac:dyDescent="0.25">
      <c r="A97" s="476" t="s">
        <v>73</v>
      </c>
      <c r="B97" s="477" t="s">
        <v>141</v>
      </c>
      <c r="C97" s="478"/>
      <c r="D97" s="479"/>
      <c r="E97" s="480"/>
      <c r="F97" s="480"/>
      <c r="G97" s="481"/>
      <c r="H97" s="483">
        <v>0</v>
      </c>
      <c r="I97" s="484">
        <v>0</v>
      </c>
      <c r="J97" s="485">
        <v>0</v>
      </c>
      <c r="K97" s="483">
        <v>0</v>
      </c>
      <c r="L97" s="484">
        <v>0</v>
      </c>
      <c r="M97" s="485">
        <v>0</v>
      </c>
      <c r="N97" s="483">
        <v>0</v>
      </c>
      <c r="O97" s="484">
        <v>0</v>
      </c>
      <c r="P97" s="485">
        <v>0</v>
      </c>
      <c r="Q97" s="483">
        <v>0</v>
      </c>
      <c r="R97" s="484">
        <v>0</v>
      </c>
      <c r="S97" s="485">
        <v>0</v>
      </c>
      <c r="T97" s="483">
        <v>0</v>
      </c>
      <c r="U97" s="484">
        <v>0</v>
      </c>
      <c r="V97" s="485">
        <v>0</v>
      </c>
      <c r="W97" s="483">
        <v>0</v>
      </c>
      <c r="X97" s="484">
        <v>0</v>
      </c>
      <c r="Y97" s="485">
        <v>0</v>
      </c>
      <c r="Z97" s="483">
        <v>0</v>
      </c>
      <c r="AA97" s="484">
        <v>0</v>
      </c>
      <c r="AB97" s="485">
        <v>0</v>
      </c>
      <c r="AC97" s="483">
        <v>0</v>
      </c>
      <c r="AD97" s="484">
        <v>0</v>
      </c>
      <c r="AE97" s="485">
        <v>0</v>
      </c>
      <c r="AF97" s="483">
        <v>0</v>
      </c>
      <c r="AG97" s="484">
        <v>0</v>
      </c>
      <c r="AH97" s="485">
        <v>0</v>
      </c>
      <c r="AI97" s="483">
        <v>0</v>
      </c>
      <c r="AJ97" s="484">
        <v>0</v>
      </c>
      <c r="AK97" s="485">
        <v>0</v>
      </c>
      <c r="AL97" s="483">
        <v>0</v>
      </c>
      <c r="AM97" s="484">
        <v>0</v>
      </c>
      <c r="AN97" s="485">
        <v>0</v>
      </c>
      <c r="AO97" s="483">
        <v>0</v>
      </c>
      <c r="AP97" s="484">
        <v>0</v>
      </c>
      <c r="AQ97" s="485">
        <v>0</v>
      </c>
      <c r="AR97" s="109">
        <v>0</v>
      </c>
      <c r="AS97" s="109">
        <v>0</v>
      </c>
      <c r="AT97" s="109">
        <v>0</v>
      </c>
      <c r="AU97" s="109">
        <v>0</v>
      </c>
    </row>
    <row r="98" spans="1:47" ht="16.5" x14ac:dyDescent="0.25">
      <c r="A98" s="486"/>
      <c r="B98" s="477" t="s">
        <v>75</v>
      </c>
      <c r="C98" s="478"/>
      <c r="D98" s="487"/>
      <c r="E98" s="488"/>
      <c r="F98" s="488"/>
      <c r="G98" s="489"/>
      <c r="H98" s="434">
        <v>2</v>
      </c>
      <c r="I98" s="429">
        <v>9.4000000000000004E-3</v>
      </c>
      <c r="J98" s="482">
        <v>4.0000000000000001E-3</v>
      </c>
      <c r="K98" s="434">
        <v>2</v>
      </c>
      <c r="L98" s="429">
        <v>9.4000000000000004E-3</v>
      </c>
      <c r="M98" s="482">
        <v>4.0000000000000001E-3</v>
      </c>
      <c r="N98" s="434">
        <v>2</v>
      </c>
      <c r="O98" s="429">
        <v>9.4000000000000004E-3</v>
      </c>
      <c r="P98" s="482">
        <v>4.0000000000000001E-3</v>
      </c>
      <c r="Q98" s="434">
        <v>2</v>
      </c>
      <c r="R98" s="429">
        <v>9.4000000000000004E-3</v>
      </c>
      <c r="S98" s="482">
        <v>4.0000000000000001E-3</v>
      </c>
      <c r="T98" s="434">
        <v>2</v>
      </c>
      <c r="U98" s="429">
        <v>9.4000000000000004E-3</v>
      </c>
      <c r="V98" s="482">
        <v>4.0000000000000001E-3</v>
      </c>
      <c r="W98" s="434">
        <v>2</v>
      </c>
      <c r="X98" s="429">
        <v>9.4000000000000004E-3</v>
      </c>
      <c r="Y98" s="482">
        <v>4.0000000000000001E-3</v>
      </c>
      <c r="Z98" s="434">
        <v>2</v>
      </c>
      <c r="AA98" s="429">
        <v>9.4000000000000004E-3</v>
      </c>
      <c r="AB98" s="482">
        <v>4.0000000000000001E-3</v>
      </c>
      <c r="AC98" s="434">
        <v>2</v>
      </c>
      <c r="AD98" s="429">
        <v>9.4000000000000004E-3</v>
      </c>
      <c r="AE98" s="482">
        <v>4.0000000000000001E-3</v>
      </c>
      <c r="AF98" s="434">
        <v>2</v>
      </c>
      <c r="AG98" s="429">
        <v>9.4000000000000004E-3</v>
      </c>
      <c r="AH98" s="482">
        <v>4.0000000000000001E-3</v>
      </c>
      <c r="AI98" s="434">
        <v>2</v>
      </c>
      <c r="AJ98" s="429">
        <v>9.4000000000000004E-3</v>
      </c>
      <c r="AK98" s="482">
        <v>4.0000000000000001E-3</v>
      </c>
      <c r="AL98" s="434">
        <v>2</v>
      </c>
      <c r="AM98" s="429">
        <v>9.4000000000000004E-3</v>
      </c>
      <c r="AN98" s="482">
        <v>4.0000000000000001E-3</v>
      </c>
      <c r="AO98" s="434">
        <v>2</v>
      </c>
      <c r="AP98" s="429">
        <v>9.4000000000000004E-3</v>
      </c>
      <c r="AQ98" s="482">
        <v>4.0000000000000001E-3</v>
      </c>
      <c r="AR98" s="104"/>
      <c r="AS98" s="104"/>
      <c r="AT98" s="104"/>
      <c r="AU98" s="104"/>
    </row>
    <row r="99" spans="1:47" ht="17.25" thickBot="1" x14ac:dyDescent="0.3">
      <c r="A99" s="490"/>
      <c r="B99" s="491" t="s">
        <v>76</v>
      </c>
      <c r="C99" s="492"/>
      <c r="D99" s="487"/>
      <c r="E99" s="488"/>
      <c r="F99" s="488"/>
      <c r="G99" s="489"/>
      <c r="H99" s="434">
        <v>0.4</v>
      </c>
      <c r="I99" s="429">
        <v>1.5299999999999999E-2</v>
      </c>
      <c r="J99" s="482">
        <v>5.1000000000000004E-3</v>
      </c>
      <c r="K99" s="434">
        <v>0.4</v>
      </c>
      <c r="L99" s="429">
        <v>1.5299999999999999E-2</v>
      </c>
      <c r="M99" s="482">
        <v>5.1000000000000004E-3</v>
      </c>
      <c r="N99" s="434">
        <v>0.4</v>
      </c>
      <c r="O99" s="429">
        <v>1.5299999999999999E-2</v>
      </c>
      <c r="P99" s="482">
        <v>5.1000000000000004E-3</v>
      </c>
      <c r="Q99" s="434">
        <v>0.4</v>
      </c>
      <c r="R99" s="429">
        <v>1.5299999999999999E-2</v>
      </c>
      <c r="S99" s="482">
        <v>5.1000000000000004E-3</v>
      </c>
      <c r="T99" s="434">
        <v>0.4</v>
      </c>
      <c r="U99" s="429">
        <v>1.5299999999999999E-2</v>
      </c>
      <c r="V99" s="482">
        <v>5.1000000000000004E-3</v>
      </c>
      <c r="W99" s="434">
        <v>0.4</v>
      </c>
      <c r="X99" s="429">
        <v>1.5299999999999999E-2</v>
      </c>
      <c r="Y99" s="482">
        <v>5.1000000000000004E-3</v>
      </c>
      <c r="Z99" s="434">
        <v>0.4</v>
      </c>
      <c r="AA99" s="429">
        <v>1.5299999999999999E-2</v>
      </c>
      <c r="AB99" s="482">
        <v>5.1000000000000004E-3</v>
      </c>
      <c r="AC99" s="434">
        <v>0.4</v>
      </c>
      <c r="AD99" s="429">
        <v>1.5299999999999999E-2</v>
      </c>
      <c r="AE99" s="482">
        <v>5.1000000000000004E-3</v>
      </c>
      <c r="AF99" s="434">
        <v>0.4</v>
      </c>
      <c r="AG99" s="429">
        <v>1.5299999999999999E-2</v>
      </c>
      <c r="AH99" s="482">
        <v>5.1000000000000004E-3</v>
      </c>
      <c r="AI99" s="434">
        <v>0.4</v>
      </c>
      <c r="AJ99" s="429">
        <v>1.5299999999999999E-2</v>
      </c>
      <c r="AK99" s="482">
        <v>5.1000000000000004E-3</v>
      </c>
      <c r="AL99" s="434">
        <v>0.4</v>
      </c>
      <c r="AM99" s="429">
        <v>1.5299999999999999E-2</v>
      </c>
      <c r="AN99" s="482">
        <v>5.1000000000000004E-3</v>
      </c>
      <c r="AO99" s="434">
        <v>0.4</v>
      </c>
      <c r="AP99" s="429">
        <v>1.5299999999999999E-2</v>
      </c>
      <c r="AQ99" s="482">
        <v>5.1000000000000004E-3</v>
      </c>
      <c r="AR99" s="104"/>
      <c r="AS99" s="104"/>
      <c r="AT99" s="104"/>
      <c r="AU99" s="104"/>
    </row>
    <row r="100" spans="1:47" ht="16.5" x14ac:dyDescent="0.25">
      <c r="A100" s="1943" t="s">
        <v>77</v>
      </c>
      <c r="B100" s="1944"/>
      <c r="C100" s="1944"/>
      <c r="D100" s="1944"/>
      <c r="E100" s="1944"/>
      <c r="F100" s="1944"/>
      <c r="G100" s="1945"/>
      <c r="H100" s="431">
        <f>H84+H86+H88+H90+H92+H94+H96</f>
        <v>580</v>
      </c>
      <c r="I100" s="432">
        <f>I84+I86+I88+I90+I92+I94+I96+I98</f>
        <v>8.0561999999999987</v>
      </c>
      <c r="J100" s="433">
        <f>J84+J86+J88+J90+J92+J94+J96+J98</f>
        <v>2.1894</v>
      </c>
      <c r="K100" s="431">
        <f>K84+K86+K88+K90+K92+K94+K96</f>
        <v>580</v>
      </c>
      <c r="L100" s="432">
        <f>L84+L86+L88+L90+L92+L94+L96+L98</f>
        <v>8.0561999999999987</v>
      </c>
      <c r="M100" s="433">
        <f>M84+M86+M88+M90+M92+M94+M96+M98</f>
        <v>2.1894</v>
      </c>
      <c r="N100" s="431">
        <f>N84+N86+N88+N90+N92+N94+N96</f>
        <v>580</v>
      </c>
      <c r="O100" s="432">
        <f>O84+O86+O88+O90+O92+O94+O96+O98</f>
        <v>8.0561999999999987</v>
      </c>
      <c r="P100" s="433">
        <f>P84+P86+P88+P90+P92+P94+P96+P98</f>
        <v>2.1894</v>
      </c>
      <c r="Q100" s="431">
        <f>Q84+Q86+Q88+Q90+Q92+Q94+Q96</f>
        <v>580</v>
      </c>
      <c r="R100" s="432">
        <f>R84+R86+R88+R90+R92+R94+R96+R98</f>
        <v>8.0561999999999987</v>
      </c>
      <c r="S100" s="433">
        <f>S84+S86+S88+S90+S92+S94+S96+S98</f>
        <v>2.1894</v>
      </c>
      <c r="T100" s="431">
        <f>T84+T86+T88+T90+T92+T94+T96</f>
        <v>580</v>
      </c>
      <c r="U100" s="432">
        <f>U84+U86+U88+U90+U92+U94+U96+U98</f>
        <v>8.0561999999999987</v>
      </c>
      <c r="V100" s="433">
        <f>V84+V86+V88+V90+V92+V94+V96+V98</f>
        <v>2.1894</v>
      </c>
      <c r="W100" s="431">
        <f>W84+W86+W88+W90+W92+W94+W96</f>
        <v>500</v>
      </c>
      <c r="X100" s="432">
        <f>X84+X86+X88+X90+X92+X94+X96+X98</f>
        <v>7.2123999999999997</v>
      </c>
      <c r="Y100" s="433">
        <f>Y84+Y86+Y88+Y90+Y92+Y94+Y96+Y98</f>
        <v>1.7777999999999998</v>
      </c>
      <c r="Z100" s="431">
        <f>Z84+Z86+Z88+Z90+Z92+Z94+Z96</f>
        <v>500</v>
      </c>
      <c r="AA100" s="432">
        <f>AA84+AA86+AA88+AA90+AA92+AA94+AA96+AA98</f>
        <v>7.2123999999999997</v>
      </c>
      <c r="AB100" s="433">
        <f>AB84+AB86+AB88+AB90+AB92+AB94+AB96+AB98</f>
        <v>1.7777999999999998</v>
      </c>
      <c r="AC100" s="431">
        <f>AC84+AC86+AC88+AC90+AC92+AC94+AC96</f>
        <v>500</v>
      </c>
      <c r="AD100" s="432">
        <f>AD84+AD86+AD88+AD90+AD92+AD94+AD96+AD98</f>
        <v>7.2123999999999997</v>
      </c>
      <c r="AE100" s="433">
        <f>AE84+AE86+AE88+AE90+AE92+AE94+AE96+AE98</f>
        <v>1.7777999999999998</v>
      </c>
      <c r="AF100" s="431">
        <f>AF84+AF86+AF88+AF90+AF92+AF94+AF96</f>
        <v>500</v>
      </c>
      <c r="AG100" s="432">
        <f>AG84+AG86+AG88+AG90+AG92+AG94+AG96+AG98</f>
        <v>7.2123999999999997</v>
      </c>
      <c r="AH100" s="433">
        <f>AH84+AH86+AH88+AH90+AH92+AH94+AH96+AH98</f>
        <v>1.7777999999999998</v>
      </c>
      <c r="AI100" s="431">
        <f>AI84+AI86+AI88+AI90+AI92+AI94+AI96</f>
        <v>500</v>
      </c>
      <c r="AJ100" s="432">
        <f>AJ84+AJ86+AJ88+AJ90+AJ92+AJ94+AJ96+AJ98</f>
        <v>7.2123999999999997</v>
      </c>
      <c r="AK100" s="433">
        <f>AK84+AK86+AK88+AK90+AK92+AK94+AK96+AK98</f>
        <v>1.7777999999999998</v>
      </c>
      <c r="AL100" s="431">
        <f>AL84+AL86+AL88+AL90+AL92+AL94+AL96</f>
        <v>500</v>
      </c>
      <c r="AM100" s="432">
        <f>AM84+AM86+AM88+AM90+AM92+AM94+AM96+AM98</f>
        <v>7.2123999999999997</v>
      </c>
      <c r="AN100" s="433">
        <f>AN84+AN86+AN88+AN90+AN92+AN94+AN96+AN98</f>
        <v>1.7777999999999998</v>
      </c>
      <c r="AO100" s="431">
        <f>AO84+AO86+AO88+AO90+AO92+AO94+AO96</f>
        <v>500</v>
      </c>
      <c r="AP100" s="432">
        <f>AP84+AP86+AP88+AP90+AP92+AP94+AP96+AP98</f>
        <v>7.2123999999999997</v>
      </c>
      <c r="AQ100" s="433">
        <f>AQ84+AQ86+AQ88+AQ90+AQ92+AQ94+AQ96+AQ98</f>
        <v>1.7777999999999998</v>
      </c>
      <c r="AR100" s="104"/>
      <c r="AS100" s="104"/>
      <c r="AT100" s="104"/>
      <c r="AU100" s="104"/>
    </row>
    <row r="101" spans="1:47" ht="17.25" thickBot="1" x14ac:dyDescent="0.3">
      <c r="A101" s="1947" t="s">
        <v>78</v>
      </c>
      <c r="B101" s="1948"/>
      <c r="C101" s="1948"/>
      <c r="D101" s="1948"/>
      <c r="E101" s="1948"/>
      <c r="F101" s="1948"/>
      <c r="G101" s="1949"/>
      <c r="H101" s="495">
        <f>H85+H87+H89+H91+H93+H95+H97</f>
        <v>410</v>
      </c>
      <c r="I101" s="496">
        <f>I85+I87+I89+I91+I93+I95+I97+I99</f>
        <v>4.3438999999999997</v>
      </c>
      <c r="J101" s="497">
        <f>J85+J87+J89+J91+J93+J95+J97+J99</f>
        <v>0.75169999999999992</v>
      </c>
      <c r="K101" s="495">
        <f>K85+K87+K89+K91+K93+K95+K97</f>
        <v>410</v>
      </c>
      <c r="L101" s="496">
        <f>L85+L87+L89+L91+L93+L95+L97+L99</f>
        <v>4.3438999999999997</v>
      </c>
      <c r="M101" s="497">
        <f>M85+M87+M89+M91+M93+M95+M97+M99</f>
        <v>0.75169999999999992</v>
      </c>
      <c r="N101" s="495">
        <f>N85+N87+N89+N91+N93+N95+N97</f>
        <v>410</v>
      </c>
      <c r="O101" s="496">
        <f>O85+O87+O89+O91+O93+O95+O97+O99</f>
        <v>4.3438999999999997</v>
      </c>
      <c r="P101" s="497">
        <f>P85+P87+P89+P91+P93+P95+P97+P99</f>
        <v>0.75169999999999992</v>
      </c>
      <c r="Q101" s="495">
        <f>Q85+Q87+Q89+Q91+Q93+Q95+Q97</f>
        <v>410</v>
      </c>
      <c r="R101" s="496">
        <f>R85+R87+R89+R91+R93+R95+R97+R99</f>
        <v>4.3438999999999997</v>
      </c>
      <c r="S101" s="497">
        <f>S85+S87+S89+S91+S93+S95+S97+S99</f>
        <v>0.75169999999999992</v>
      </c>
      <c r="T101" s="495">
        <f>T85+T87+T89+T91+T93+T95+T97</f>
        <v>410</v>
      </c>
      <c r="U101" s="496">
        <f>U85+U87+U89+U91+U93+U95+U97+U99</f>
        <v>4.3438999999999997</v>
      </c>
      <c r="V101" s="497">
        <f>V85+V87+V89+V91+V93+V95+V97+V99</f>
        <v>0.75169999999999992</v>
      </c>
      <c r="W101" s="495">
        <f>W85+W87+W89+W91+W93+W95+W97</f>
        <v>400</v>
      </c>
      <c r="X101" s="496">
        <f>X85+X87+X89+X91+X93+X95+X97+X99</f>
        <v>4.0240999999999998</v>
      </c>
      <c r="Y101" s="497">
        <f>Y85+Y87+Y89+Y91+Y93+Y95+Y97+Y99</f>
        <v>0.39590000000000003</v>
      </c>
      <c r="Z101" s="495">
        <f>Z85+Z87+Z89+Z91+Z93+Z95+Z97</f>
        <v>400</v>
      </c>
      <c r="AA101" s="496">
        <f>AA85+AA87+AA89+AA91+AA93+AA95+AA97+AA99</f>
        <v>4.0240999999999998</v>
      </c>
      <c r="AB101" s="497">
        <f>AB85+AB87+AB89+AB91+AB93+AB95+AB97+AB99</f>
        <v>0.39590000000000003</v>
      </c>
      <c r="AC101" s="495">
        <f>AC85+AC87+AC89+AC91+AC93+AC95+AC97</f>
        <v>400</v>
      </c>
      <c r="AD101" s="496">
        <f>AD85+AD87+AD89+AD91+AD93+AD95+AD97+AD99</f>
        <v>4.0240999999999998</v>
      </c>
      <c r="AE101" s="497">
        <f>AE85+AE87+AE89+AE91+AE93+AE95+AE97+AE99</f>
        <v>0.39590000000000003</v>
      </c>
      <c r="AF101" s="495">
        <f>AF85+AF87+AF89+AF91+AF93+AF95+AF97</f>
        <v>400</v>
      </c>
      <c r="AG101" s="496">
        <f>AG85+AG87+AG89+AG91+AG93+AG95+AG97+AG99</f>
        <v>4.0240999999999998</v>
      </c>
      <c r="AH101" s="497">
        <f>AH85+AH87+AH89+AH91+AH93+AH95+AH97+AH99</f>
        <v>0.39590000000000003</v>
      </c>
      <c r="AI101" s="495">
        <f>AI85+AI87+AI89+AI91+AI93+AI95+AI97</f>
        <v>400</v>
      </c>
      <c r="AJ101" s="496">
        <f>AJ85+AJ87+AJ89+AJ91+AJ93+AJ95+AJ97+AJ99</f>
        <v>4.0240999999999998</v>
      </c>
      <c r="AK101" s="497">
        <f>AK85+AK87+AK89+AK91+AK93+AK95+AK97+AK99</f>
        <v>0.39590000000000003</v>
      </c>
      <c r="AL101" s="495">
        <f>AL85+AL87+AL89+AL91+AL93+AL95+AL97</f>
        <v>400</v>
      </c>
      <c r="AM101" s="496">
        <f>AM85+AM87+AM89+AM91+AM93+AM95+AM97+AM99</f>
        <v>4.0240999999999998</v>
      </c>
      <c r="AN101" s="497">
        <f>AN85+AN87+AN89+AN91+AN93+AN95+AN97+AN99</f>
        <v>0.39590000000000003</v>
      </c>
      <c r="AO101" s="495">
        <f>AO85+AO87+AO89+AO91+AO93+AO95+AO97</f>
        <v>400</v>
      </c>
      <c r="AP101" s="496">
        <f>AP85+AP87+AP89+AP91+AP93+AP95+AP97+AP99</f>
        <v>4.0240999999999998</v>
      </c>
      <c r="AQ101" s="497">
        <f>AQ85+AQ87+AQ89+AQ91+AQ93+AQ95+AQ97+AQ99</f>
        <v>0.39590000000000003</v>
      </c>
      <c r="AR101" s="104"/>
      <c r="AS101" s="104"/>
      <c r="AT101" s="104"/>
      <c r="AU101" s="104"/>
    </row>
    <row r="102" spans="1:47" ht="17.25" thickBot="1" x14ac:dyDescent="0.3">
      <c r="A102" s="1950" t="s">
        <v>79</v>
      </c>
      <c r="B102" s="1951"/>
      <c r="C102" s="1951"/>
      <c r="D102" s="1951"/>
      <c r="E102" s="1951"/>
      <c r="F102" s="1951"/>
      <c r="G102" s="1951"/>
      <c r="H102" s="498">
        <f t="shared" ref="H102:S102" si="17">H100+H101</f>
        <v>990</v>
      </c>
      <c r="I102" s="499">
        <f t="shared" si="17"/>
        <v>12.400099999999998</v>
      </c>
      <c r="J102" s="500">
        <f t="shared" si="17"/>
        <v>2.9411</v>
      </c>
      <c r="K102" s="498">
        <f t="shared" si="17"/>
        <v>990</v>
      </c>
      <c r="L102" s="499">
        <f t="shared" si="17"/>
        <v>12.400099999999998</v>
      </c>
      <c r="M102" s="500">
        <f t="shared" si="17"/>
        <v>2.9411</v>
      </c>
      <c r="N102" s="498">
        <f t="shared" si="17"/>
        <v>990</v>
      </c>
      <c r="O102" s="499">
        <f t="shared" si="17"/>
        <v>12.400099999999998</v>
      </c>
      <c r="P102" s="500">
        <f t="shared" si="17"/>
        <v>2.9411</v>
      </c>
      <c r="Q102" s="498">
        <f t="shared" si="17"/>
        <v>990</v>
      </c>
      <c r="R102" s="499">
        <f t="shared" si="17"/>
        <v>12.400099999999998</v>
      </c>
      <c r="S102" s="500">
        <f t="shared" si="17"/>
        <v>2.9411</v>
      </c>
      <c r="T102" s="498">
        <f t="shared" ref="T102:AH102" si="18">T100+T101</f>
        <v>990</v>
      </c>
      <c r="U102" s="499">
        <f t="shared" si="18"/>
        <v>12.400099999999998</v>
      </c>
      <c r="V102" s="500">
        <f t="shared" si="18"/>
        <v>2.9411</v>
      </c>
      <c r="W102" s="498">
        <f t="shared" ref="W102:AE102" si="19">W100+W101</f>
        <v>900</v>
      </c>
      <c r="X102" s="499">
        <f t="shared" si="19"/>
        <v>11.236499999999999</v>
      </c>
      <c r="Y102" s="500">
        <f t="shared" si="19"/>
        <v>2.1736999999999997</v>
      </c>
      <c r="Z102" s="498">
        <f t="shared" si="19"/>
        <v>900</v>
      </c>
      <c r="AA102" s="499">
        <f t="shared" si="19"/>
        <v>11.236499999999999</v>
      </c>
      <c r="AB102" s="500">
        <f t="shared" si="19"/>
        <v>2.1736999999999997</v>
      </c>
      <c r="AC102" s="498">
        <f t="shared" si="19"/>
        <v>900</v>
      </c>
      <c r="AD102" s="499">
        <f t="shared" si="19"/>
        <v>11.236499999999999</v>
      </c>
      <c r="AE102" s="500">
        <f t="shared" si="19"/>
        <v>2.1736999999999997</v>
      </c>
      <c r="AF102" s="498">
        <f t="shared" si="18"/>
        <v>900</v>
      </c>
      <c r="AG102" s="499">
        <f t="shared" si="18"/>
        <v>11.236499999999999</v>
      </c>
      <c r="AH102" s="500">
        <f t="shared" si="18"/>
        <v>2.1736999999999997</v>
      </c>
      <c r="AI102" s="498">
        <f t="shared" ref="AI102:AQ102" si="20">AI100+AI101</f>
        <v>900</v>
      </c>
      <c r="AJ102" s="499">
        <f t="shared" si="20"/>
        <v>11.236499999999999</v>
      </c>
      <c r="AK102" s="500">
        <f t="shared" si="20"/>
        <v>2.1736999999999997</v>
      </c>
      <c r="AL102" s="498">
        <f t="shared" si="20"/>
        <v>900</v>
      </c>
      <c r="AM102" s="499">
        <f t="shared" si="20"/>
        <v>11.236499999999999</v>
      </c>
      <c r="AN102" s="500">
        <f t="shared" si="20"/>
        <v>2.1736999999999997</v>
      </c>
      <c r="AO102" s="498">
        <f t="shared" si="20"/>
        <v>900</v>
      </c>
      <c r="AP102" s="499">
        <f t="shared" si="20"/>
        <v>11.236499999999999</v>
      </c>
      <c r="AQ102" s="500">
        <f t="shared" si="20"/>
        <v>2.1736999999999997</v>
      </c>
      <c r="AR102" s="104"/>
      <c r="AS102" s="104"/>
      <c r="AT102" s="104"/>
      <c r="AU102" s="104"/>
    </row>
    <row r="103" spans="1:47" ht="16.5" x14ac:dyDescent="0.25">
      <c r="A103" s="501"/>
      <c r="B103" s="436"/>
      <c r="C103" s="463"/>
      <c r="D103" s="436"/>
      <c r="E103" s="436"/>
      <c r="F103" s="436"/>
      <c r="G103" s="436"/>
      <c r="H103" s="465"/>
      <c r="I103" s="436"/>
      <c r="J103" s="436"/>
      <c r="K103" s="465"/>
      <c r="L103" s="436"/>
      <c r="M103" s="436"/>
      <c r="N103" s="465"/>
      <c r="O103" s="436"/>
      <c r="P103" s="436"/>
      <c r="Q103" s="465"/>
      <c r="R103" s="436"/>
      <c r="S103" s="436"/>
      <c r="T103" s="465"/>
      <c r="U103" s="436"/>
      <c r="V103" s="436"/>
      <c r="W103" s="465"/>
      <c r="X103" s="436"/>
      <c r="Y103" s="436"/>
      <c r="Z103" s="465"/>
      <c r="AA103" s="436"/>
      <c r="AB103" s="436"/>
      <c r="AC103" s="465"/>
      <c r="AD103" s="436"/>
      <c r="AE103" s="436"/>
      <c r="AF103" s="465"/>
      <c r="AG103" s="436"/>
      <c r="AH103" s="436"/>
      <c r="AI103" s="465"/>
      <c r="AJ103" s="436"/>
      <c r="AK103" s="436"/>
      <c r="AL103" s="465"/>
      <c r="AM103" s="436"/>
      <c r="AN103" s="436"/>
      <c r="AO103" s="465"/>
      <c r="AP103" s="436"/>
      <c r="AQ103" s="436"/>
      <c r="AR103" s="104"/>
      <c r="AS103" s="104"/>
      <c r="AT103" s="104"/>
      <c r="AU103" s="104"/>
    </row>
    <row r="104" spans="1:47" s="24" customFormat="1" ht="16.5" customHeight="1" thickBot="1" x14ac:dyDescent="0.3">
      <c r="A104" s="502" t="s">
        <v>80</v>
      </c>
      <c r="B104" s="436"/>
      <c r="C104" s="436"/>
      <c r="D104" s="436"/>
      <c r="E104" s="436"/>
      <c r="F104" s="436"/>
      <c r="G104" s="436"/>
      <c r="H104" s="503"/>
      <c r="I104" s="504"/>
      <c r="J104" s="436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4"/>
      <c r="AB104" s="504"/>
      <c r="AC104" s="504"/>
      <c r="AD104" s="504"/>
      <c r="AE104" s="504"/>
      <c r="AF104" s="504"/>
      <c r="AG104" s="504"/>
      <c r="AH104" s="504"/>
      <c r="AI104" s="504"/>
      <c r="AJ104" s="504"/>
      <c r="AK104" s="504"/>
      <c r="AL104" s="504"/>
      <c r="AM104" s="504"/>
      <c r="AN104" s="504"/>
      <c r="AO104" s="504"/>
      <c r="AP104" s="504"/>
      <c r="AQ104" s="504"/>
    </row>
    <row r="105" spans="1:47" s="24" customFormat="1" ht="16.5" customHeight="1" x14ac:dyDescent="0.25">
      <c r="A105" s="1884" t="s">
        <v>23</v>
      </c>
      <c r="B105" s="505" t="s">
        <v>81</v>
      </c>
      <c r="C105" s="506"/>
      <c r="D105" s="506" t="s">
        <v>82</v>
      </c>
      <c r="E105" s="506"/>
      <c r="F105" s="506"/>
      <c r="G105" s="507"/>
      <c r="H105" s="508">
        <f>$C$49/1000</f>
        <v>2.3E-2</v>
      </c>
      <c r="I105" s="509" t="s">
        <v>83</v>
      </c>
      <c r="J105" s="510">
        <f>$G$49/1000</f>
        <v>0.16250000000000001</v>
      </c>
      <c r="K105" s="508">
        <f>$C$49/1000</f>
        <v>2.3E-2</v>
      </c>
      <c r="L105" s="509" t="s">
        <v>83</v>
      </c>
      <c r="M105" s="510">
        <f>$G$49/1000</f>
        <v>0.16250000000000001</v>
      </c>
      <c r="N105" s="508">
        <f>$C$49/1000</f>
        <v>2.3E-2</v>
      </c>
      <c r="O105" s="509" t="s">
        <v>83</v>
      </c>
      <c r="P105" s="510">
        <f>$G$49/1000</f>
        <v>0.16250000000000001</v>
      </c>
      <c r="Q105" s="508">
        <f>$C$49/1000</f>
        <v>2.3E-2</v>
      </c>
      <c r="R105" s="509" t="s">
        <v>83</v>
      </c>
      <c r="S105" s="510">
        <f>$G$49/1000</f>
        <v>0.16250000000000001</v>
      </c>
      <c r="T105" s="508">
        <f>$C$49/1000</f>
        <v>2.3E-2</v>
      </c>
      <c r="U105" s="509" t="s">
        <v>83</v>
      </c>
      <c r="V105" s="510">
        <f>$G$49/1000</f>
        <v>0.16250000000000001</v>
      </c>
      <c r="W105" s="508">
        <f>$C$49/1000</f>
        <v>2.3E-2</v>
      </c>
      <c r="X105" s="509" t="s">
        <v>83</v>
      </c>
      <c r="Y105" s="510">
        <f>$G$49/1000</f>
        <v>0.16250000000000001</v>
      </c>
      <c r="Z105" s="508">
        <f>$C$49/1000</f>
        <v>2.3E-2</v>
      </c>
      <c r="AA105" s="509" t="s">
        <v>83</v>
      </c>
      <c r="AB105" s="510">
        <f>$G$49/1000</f>
        <v>0.16250000000000001</v>
      </c>
      <c r="AC105" s="508">
        <f>$C$49/1000</f>
        <v>2.3E-2</v>
      </c>
      <c r="AD105" s="509" t="s">
        <v>83</v>
      </c>
      <c r="AE105" s="510">
        <f>$G$49/1000</f>
        <v>0.16250000000000001</v>
      </c>
      <c r="AF105" s="508">
        <f>$C$49/1000</f>
        <v>2.3E-2</v>
      </c>
      <c r="AG105" s="509" t="s">
        <v>83</v>
      </c>
      <c r="AH105" s="510">
        <f>$G$49/1000</f>
        <v>0.16250000000000001</v>
      </c>
      <c r="AI105" s="508">
        <f>$C$49/1000</f>
        <v>2.3E-2</v>
      </c>
      <c r="AJ105" s="509" t="s">
        <v>83</v>
      </c>
      <c r="AK105" s="510">
        <f>$G$49/1000</f>
        <v>0.16250000000000001</v>
      </c>
      <c r="AL105" s="508">
        <f>$C$49/1000</f>
        <v>2.3E-2</v>
      </c>
      <c r="AM105" s="509" t="s">
        <v>83</v>
      </c>
      <c r="AN105" s="510">
        <f>$G$49/1000</f>
        <v>0.16250000000000001</v>
      </c>
      <c r="AO105" s="508">
        <f>$C$49/1000</f>
        <v>2.3E-2</v>
      </c>
      <c r="AP105" s="509" t="s">
        <v>83</v>
      </c>
      <c r="AQ105" s="510">
        <f>$G$49/1000</f>
        <v>0.16250000000000001</v>
      </c>
    </row>
    <row r="106" spans="1:47" s="24" customFormat="1" ht="16.5" customHeight="1" thickBot="1" x14ac:dyDescent="0.3">
      <c r="A106" s="1885"/>
      <c r="B106" s="511" t="s">
        <v>84</v>
      </c>
      <c r="C106" s="512"/>
      <c r="D106" s="512" t="s">
        <v>85</v>
      </c>
      <c r="E106" s="512"/>
      <c r="F106" s="512"/>
      <c r="G106" s="513"/>
      <c r="H106" s="514">
        <f>((I66^2+J66^2)*$G$50/1000)/$C$7*$C$7</f>
        <v>8.6555252270519958</v>
      </c>
      <c r="I106" s="515" t="s">
        <v>83</v>
      </c>
      <c r="J106" s="460">
        <f>((I66^2+J66^2)*$J$50)/(100*$C$7)</f>
        <v>0.28463777298719989</v>
      </c>
      <c r="K106" s="514">
        <f>((L66^2+M66^2)*$G$50/1000)/$C$7*$C$7</f>
        <v>8.6555252270519958</v>
      </c>
      <c r="L106" s="515" t="s">
        <v>83</v>
      </c>
      <c r="M106" s="460">
        <f>((L66^2+M66^2)*$J$50)/(100*$C$7)</f>
        <v>0.28463777298719989</v>
      </c>
      <c r="N106" s="514">
        <f>((O66^2+P66^2)*$G$50/1000)/$C$7*$C$7</f>
        <v>8.6555252270519958</v>
      </c>
      <c r="O106" s="515" t="s">
        <v>83</v>
      </c>
      <c r="P106" s="460">
        <f>((O66^2+P66^2)*$J$50)/(100*$C$7)</f>
        <v>0.28463777298719989</v>
      </c>
      <c r="Q106" s="514">
        <f>((R66^2+S66^2)*$G$50/1000)/$C$7*$C$7</f>
        <v>8.6555252270519958</v>
      </c>
      <c r="R106" s="515" t="s">
        <v>83</v>
      </c>
      <c r="S106" s="460">
        <f>((R66^2+S66^2)*$J$50)/(100*$C$7)</f>
        <v>0.28463777298719989</v>
      </c>
      <c r="T106" s="514">
        <f>((U66^2+V66^2)*$G$50/1000)/$C$7*$C$7</f>
        <v>8.6555252270519958</v>
      </c>
      <c r="U106" s="515" t="s">
        <v>83</v>
      </c>
      <c r="V106" s="460">
        <f>((U66^2+V66^2)*$J$50)/(100*$C$7)</f>
        <v>0.28463777298719989</v>
      </c>
      <c r="W106" s="514">
        <f>((X66^2+Y66^2)*$G$50/1000)/$C$7*$C$7</f>
        <v>6.8527156028539995</v>
      </c>
      <c r="X106" s="515" t="s">
        <v>83</v>
      </c>
      <c r="Y106" s="460">
        <f>((X66^2+Y66^2)*$J$50)/(100*$C$7)</f>
        <v>0.22535220647440002</v>
      </c>
      <c r="Z106" s="514">
        <f>((AA66^2+AB66^2)*$G$50/1000)/$C$7*$C$7</f>
        <v>6.8527156028539995</v>
      </c>
      <c r="AA106" s="515" t="s">
        <v>83</v>
      </c>
      <c r="AB106" s="460">
        <f>((AA66^2+AB66^2)*$J$50)/(100*$C$7)</f>
        <v>0.22535220647440002</v>
      </c>
      <c r="AC106" s="514">
        <f>((AD66^2+AE66^2)*$G$50/1000)/$C$7*$C$7</f>
        <v>6.8527156028539995</v>
      </c>
      <c r="AD106" s="515" t="s">
        <v>83</v>
      </c>
      <c r="AE106" s="460">
        <f>((AD66^2+AE66^2)*$J$50)/(100*$C$7)</f>
        <v>0.22535220647440002</v>
      </c>
      <c r="AF106" s="514">
        <f>((AG66^2+AH66^2)*$G$50/1000)/$C$7*$C$7</f>
        <v>6.8527156028539995</v>
      </c>
      <c r="AG106" s="515" t="s">
        <v>83</v>
      </c>
      <c r="AH106" s="460">
        <f>((AG66^2+AH66^2)*$J$50)/(100*$C$7)</f>
        <v>0.22535220647440002</v>
      </c>
      <c r="AI106" s="514">
        <f>((AJ66^2+AK66^2)*$G$50/1000)/$C$7*$C$7</f>
        <v>6.8527156028539995</v>
      </c>
      <c r="AJ106" s="515" t="s">
        <v>83</v>
      </c>
      <c r="AK106" s="460">
        <f>((AJ66^2+AK66^2)*$J$50)/(100*$C$7)</f>
        <v>0.22535220647440002</v>
      </c>
      <c r="AL106" s="514">
        <f>((AM66^2+AN66^2)*$G$50/1000)/$C$7*$C$7</f>
        <v>6.8527156028539995</v>
      </c>
      <c r="AM106" s="515" t="s">
        <v>83</v>
      </c>
      <c r="AN106" s="460">
        <f>((AM66^2+AN66^2)*$J$50)/(100*$C$7)</f>
        <v>0.22535220647440002</v>
      </c>
      <c r="AO106" s="514">
        <f>((AP66^2+AQ66^2)*$G$50/1000)/$C$7*$C$7</f>
        <v>6.8527156028539995</v>
      </c>
      <c r="AP106" s="515" t="s">
        <v>83</v>
      </c>
      <c r="AQ106" s="460">
        <f>((AP66^2+AQ66^2)*$J$50)/(100*$C$7)</f>
        <v>0.22535220647440002</v>
      </c>
    </row>
    <row r="107" spans="1:47" s="24" customFormat="1" ht="16.5" customHeight="1" x14ac:dyDescent="0.25">
      <c r="A107" s="1885"/>
      <c r="B107" s="516" t="s">
        <v>86</v>
      </c>
      <c r="C107" s="94">
        <v>23</v>
      </c>
      <c r="D107" s="517"/>
      <c r="E107" s="1946" t="s">
        <v>87</v>
      </c>
      <c r="F107" s="1946"/>
      <c r="G107" s="94">
        <v>162.5</v>
      </c>
      <c r="H107" s="518"/>
      <c r="I107" s="519"/>
      <c r="J107" s="456"/>
      <c r="K107" s="1925"/>
      <c r="L107" s="1937"/>
      <c r="M107" s="1926"/>
      <c r="N107" s="1925"/>
      <c r="O107" s="1937"/>
      <c r="P107" s="1926"/>
      <c r="Q107" s="1925"/>
      <c r="R107" s="1937"/>
      <c r="S107" s="1926"/>
      <c r="T107" s="1925"/>
      <c r="U107" s="1937"/>
      <c r="V107" s="1926"/>
      <c r="W107" s="1925"/>
      <c r="X107" s="1937"/>
      <c r="Y107" s="1926"/>
      <c r="Z107" s="1925"/>
      <c r="AA107" s="1937"/>
      <c r="AB107" s="1926"/>
      <c r="AC107" s="1925"/>
      <c r="AD107" s="1937"/>
      <c r="AE107" s="1926"/>
      <c r="AF107" s="1925"/>
      <c r="AG107" s="1937"/>
      <c r="AH107" s="1926"/>
      <c r="AI107" s="1925"/>
      <c r="AJ107" s="1937"/>
      <c r="AK107" s="1926"/>
      <c r="AL107" s="1925"/>
      <c r="AM107" s="1937"/>
      <c r="AN107" s="1926"/>
      <c r="AO107" s="1925"/>
      <c r="AP107" s="1937"/>
      <c r="AQ107" s="1926"/>
    </row>
    <row r="108" spans="1:47" s="24" customFormat="1" ht="16.5" customHeight="1" thickBot="1" x14ac:dyDescent="0.3">
      <c r="A108" s="1885"/>
      <c r="B108" s="458"/>
      <c r="C108" s="459"/>
      <c r="D108" s="462"/>
      <c r="E108" s="520"/>
      <c r="F108" s="520" t="s">
        <v>88</v>
      </c>
      <c r="G108" s="459">
        <v>124.19</v>
      </c>
      <c r="H108" s="1938" t="s">
        <v>89</v>
      </c>
      <c r="I108" s="1939"/>
      <c r="J108" s="460">
        <v>10.210000000000001</v>
      </c>
      <c r="K108" s="1927"/>
      <c r="L108" s="1914"/>
      <c r="M108" s="1928"/>
      <c r="N108" s="1927"/>
      <c r="O108" s="1914"/>
      <c r="P108" s="1928"/>
      <c r="Q108" s="1927"/>
      <c r="R108" s="1914"/>
      <c r="S108" s="1928"/>
      <c r="T108" s="1927"/>
      <c r="U108" s="1914"/>
      <c r="V108" s="1928"/>
      <c r="W108" s="1927"/>
      <c r="X108" s="1914"/>
      <c r="Y108" s="1928"/>
      <c r="Z108" s="1927"/>
      <c r="AA108" s="1914"/>
      <c r="AB108" s="1928"/>
      <c r="AC108" s="1927"/>
      <c r="AD108" s="1914"/>
      <c r="AE108" s="1928"/>
      <c r="AF108" s="1927"/>
      <c r="AG108" s="1914"/>
      <c r="AH108" s="1928"/>
      <c r="AI108" s="1927"/>
      <c r="AJ108" s="1914"/>
      <c r="AK108" s="1928"/>
      <c r="AL108" s="1927"/>
      <c r="AM108" s="1914"/>
      <c r="AN108" s="1928"/>
      <c r="AO108" s="1927"/>
      <c r="AP108" s="1914"/>
      <c r="AQ108" s="1928"/>
    </row>
    <row r="109" spans="1:47" s="24" customFormat="1" ht="16.5" customHeight="1" thickBot="1" x14ac:dyDescent="0.3">
      <c r="A109" s="1886"/>
      <c r="B109" s="1940" t="s">
        <v>90</v>
      </c>
      <c r="C109" s="1941"/>
      <c r="D109" s="1941"/>
      <c r="E109" s="1941"/>
      <c r="F109" s="1941"/>
      <c r="G109" s="1942"/>
      <c r="H109" s="521">
        <f>H105+H106+I66</f>
        <v>16.734725227051996</v>
      </c>
      <c r="I109" s="522" t="s">
        <v>83</v>
      </c>
      <c r="J109" s="523">
        <f>J105+J106+J66</f>
        <v>2.6365377729872002</v>
      </c>
      <c r="K109" s="521">
        <f>K105+K106+L66</f>
        <v>16.734725227051996</v>
      </c>
      <c r="L109" s="522" t="s">
        <v>83</v>
      </c>
      <c r="M109" s="523">
        <f>M105+M106+M66</f>
        <v>2.6365377729872002</v>
      </c>
      <c r="N109" s="521">
        <f>N105+N106+O66</f>
        <v>16.734725227051996</v>
      </c>
      <c r="O109" s="522" t="s">
        <v>83</v>
      </c>
      <c r="P109" s="523">
        <f>P105+P106+P66</f>
        <v>2.6365377729872002</v>
      </c>
      <c r="Q109" s="521">
        <f>Q105+Q106+R66</f>
        <v>16.734725227051996</v>
      </c>
      <c r="R109" s="522" t="s">
        <v>83</v>
      </c>
      <c r="S109" s="523">
        <f>S105+S106+S66</f>
        <v>2.6365377729872002</v>
      </c>
      <c r="T109" s="521">
        <f>T105+T106+U66</f>
        <v>16.734725227051996</v>
      </c>
      <c r="U109" s="522" t="s">
        <v>83</v>
      </c>
      <c r="V109" s="523">
        <f>V105+V106+V66</f>
        <v>2.6365377729872002</v>
      </c>
      <c r="W109" s="521">
        <f>W105+W106+X66</f>
        <v>14.088115602854</v>
      </c>
      <c r="X109" s="522" t="s">
        <v>83</v>
      </c>
      <c r="Y109" s="523">
        <f>Y105+Y106+Y66</f>
        <v>2.1656522064743999</v>
      </c>
      <c r="Z109" s="521">
        <f>Z105+Z106+AA66</f>
        <v>14.088115602854</v>
      </c>
      <c r="AA109" s="522" t="s">
        <v>83</v>
      </c>
      <c r="AB109" s="523">
        <f>AB105+AB106+AB66</f>
        <v>2.1656522064743999</v>
      </c>
      <c r="AC109" s="521">
        <f>AC105+AC106+AD66</f>
        <v>14.088115602854</v>
      </c>
      <c r="AD109" s="522" t="s">
        <v>83</v>
      </c>
      <c r="AE109" s="523">
        <f>AE105+AE106+AE66</f>
        <v>2.1656522064743999</v>
      </c>
      <c r="AF109" s="521">
        <f>AF105+AF106+AG66</f>
        <v>14.088115602854</v>
      </c>
      <c r="AG109" s="522" t="s">
        <v>83</v>
      </c>
      <c r="AH109" s="523">
        <f>AH105+AH106+AH66</f>
        <v>2.1656522064743999</v>
      </c>
      <c r="AI109" s="521">
        <f>AI105+AI106+AJ66</f>
        <v>14.088115602854</v>
      </c>
      <c r="AJ109" s="522" t="s">
        <v>83</v>
      </c>
      <c r="AK109" s="523">
        <f>AK105+AK106+AK66</f>
        <v>2.1656522064743999</v>
      </c>
      <c r="AL109" s="521">
        <f>AL105+AL106+AM66</f>
        <v>14.088115602854</v>
      </c>
      <c r="AM109" s="522" t="s">
        <v>83</v>
      </c>
      <c r="AN109" s="523">
        <f>AN105+AN106+AN66</f>
        <v>2.1656522064743999</v>
      </c>
      <c r="AO109" s="521">
        <f>AO105+AO106+AP66</f>
        <v>14.088115602854</v>
      </c>
      <c r="AP109" s="522" t="s">
        <v>83</v>
      </c>
      <c r="AQ109" s="523">
        <f>AQ105+AQ106+AQ66</f>
        <v>2.1656522064743999</v>
      </c>
    </row>
    <row r="110" spans="1:47" s="24" customFormat="1" ht="16.5" customHeight="1" x14ac:dyDescent="0.25">
      <c r="A110" s="1884" t="s">
        <v>91</v>
      </c>
      <c r="B110" s="505" t="s">
        <v>81</v>
      </c>
      <c r="C110" s="506"/>
      <c r="D110" s="506" t="s">
        <v>82</v>
      </c>
      <c r="E110" s="506"/>
      <c r="F110" s="506"/>
      <c r="G110" s="506"/>
      <c r="H110" s="508">
        <f>$C$54/1000</f>
        <v>2.1999999999999999E-2</v>
      </c>
      <c r="I110" s="509" t="s">
        <v>83</v>
      </c>
      <c r="J110" s="510">
        <f>$G$54/1000</f>
        <v>0.16500000000000001</v>
      </c>
      <c r="K110" s="508">
        <f>$C$54/1000</f>
        <v>2.1999999999999999E-2</v>
      </c>
      <c r="L110" s="509" t="s">
        <v>83</v>
      </c>
      <c r="M110" s="510">
        <f>$G$54/1000</f>
        <v>0.16500000000000001</v>
      </c>
      <c r="N110" s="508">
        <f>$C$54/1000</f>
        <v>2.1999999999999999E-2</v>
      </c>
      <c r="O110" s="509" t="s">
        <v>83</v>
      </c>
      <c r="P110" s="510">
        <f>$G$54/1000</f>
        <v>0.16500000000000001</v>
      </c>
      <c r="Q110" s="508">
        <f>$C$54/1000</f>
        <v>2.1999999999999999E-2</v>
      </c>
      <c r="R110" s="509" t="s">
        <v>83</v>
      </c>
      <c r="S110" s="510">
        <f>$G$54/1000</f>
        <v>0.16500000000000001</v>
      </c>
      <c r="T110" s="508">
        <f>$C$54/1000</f>
        <v>2.1999999999999999E-2</v>
      </c>
      <c r="U110" s="509" t="s">
        <v>83</v>
      </c>
      <c r="V110" s="510">
        <f>$G$54/1000</f>
        <v>0.16500000000000001</v>
      </c>
      <c r="W110" s="508">
        <f>$C$54/1000</f>
        <v>2.1999999999999999E-2</v>
      </c>
      <c r="X110" s="509" t="s">
        <v>83</v>
      </c>
      <c r="Y110" s="510">
        <f>$G$54/1000</f>
        <v>0.16500000000000001</v>
      </c>
      <c r="Z110" s="508">
        <f>$C$54/1000</f>
        <v>2.1999999999999999E-2</v>
      </c>
      <c r="AA110" s="509" t="s">
        <v>83</v>
      </c>
      <c r="AB110" s="510">
        <f>$G$54/1000</f>
        <v>0.16500000000000001</v>
      </c>
      <c r="AC110" s="508">
        <f>$C$54/1000</f>
        <v>2.1999999999999999E-2</v>
      </c>
      <c r="AD110" s="509" t="s">
        <v>83</v>
      </c>
      <c r="AE110" s="510">
        <f>$G$54/1000</f>
        <v>0.16500000000000001</v>
      </c>
      <c r="AF110" s="508">
        <f>$C$54/1000</f>
        <v>2.1999999999999999E-2</v>
      </c>
      <c r="AG110" s="509" t="s">
        <v>83</v>
      </c>
      <c r="AH110" s="510">
        <f>$G$54/1000</f>
        <v>0.16500000000000001</v>
      </c>
      <c r="AI110" s="508">
        <f>$C$54/1000</f>
        <v>2.1999999999999999E-2</v>
      </c>
      <c r="AJ110" s="509" t="s">
        <v>83</v>
      </c>
      <c r="AK110" s="510">
        <f>$G$54/1000</f>
        <v>0.16500000000000001</v>
      </c>
      <c r="AL110" s="508">
        <f>$C$54/1000</f>
        <v>2.1999999999999999E-2</v>
      </c>
      <c r="AM110" s="509" t="s">
        <v>83</v>
      </c>
      <c r="AN110" s="510">
        <f>$G$54/1000</f>
        <v>0.16500000000000001</v>
      </c>
      <c r="AO110" s="508">
        <f>$C$54/1000</f>
        <v>2.1999999999999999E-2</v>
      </c>
      <c r="AP110" s="509" t="s">
        <v>83</v>
      </c>
      <c r="AQ110" s="510">
        <f>$G$54/1000</f>
        <v>0.16500000000000001</v>
      </c>
    </row>
    <row r="111" spans="1:47" s="24" customFormat="1" ht="16.5" customHeight="1" thickBot="1" x14ac:dyDescent="0.3">
      <c r="A111" s="1885"/>
      <c r="B111" s="511" t="s">
        <v>84</v>
      </c>
      <c r="C111" s="512"/>
      <c r="D111" s="512" t="s">
        <v>85</v>
      </c>
      <c r="E111" s="512"/>
      <c r="F111" s="512"/>
      <c r="G111" s="524"/>
      <c r="H111" s="514">
        <f>((I72^2+J72^2)*$G$55/1000)/$C$13*$C$7</f>
        <v>2.2930790265989995</v>
      </c>
      <c r="I111" s="515" t="s">
        <v>83</v>
      </c>
      <c r="J111" s="460">
        <f>((I72^2+J72^2)*$J$55)/(100*$C$13)</f>
        <v>7.9914746651199978E-2</v>
      </c>
      <c r="K111" s="514">
        <f>((L72^2+M72^2)*$G$55/1000)/$C$13*$C$7</f>
        <v>2.2930790265989995</v>
      </c>
      <c r="L111" s="515" t="s">
        <v>83</v>
      </c>
      <c r="M111" s="460">
        <f>((L72^2+M72^2)*$J$55)/(100*$C$13)</f>
        <v>7.9914746651199978E-2</v>
      </c>
      <c r="N111" s="514">
        <f>((O72^2+P72^2)*$G$55/1000)/$C$13*$C$7</f>
        <v>2.2930790265989995</v>
      </c>
      <c r="O111" s="515" t="s">
        <v>83</v>
      </c>
      <c r="P111" s="460">
        <f>((O72^2+P72^2)*$J$55)/(100*$C$13)</f>
        <v>7.9914746651199978E-2</v>
      </c>
      <c r="Q111" s="514">
        <f>((R72^2+S72^2)*$G$55/1000)/$C$13*$C$7</f>
        <v>2.2930790265989995</v>
      </c>
      <c r="R111" s="515" t="s">
        <v>83</v>
      </c>
      <c r="S111" s="460">
        <f>((R72^2+S72^2)*$J$55)/(100*$C$13)</f>
        <v>7.9914746651199978E-2</v>
      </c>
      <c r="T111" s="514">
        <f>((U72^2+V72^2)*$G$55/1000)/$C$13*$C$7</f>
        <v>2.2930790265989995</v>
      </c>
      <c r="U111" s="515" t="s">
        <v>83</v>
      </c>
      <c r="V111" s="460">
        <f>((U72^2+V72^2)*$J$55)/(100*$C$13)</f>
        <v>7.9914746651199978E-2</v>
      </c>
      <c r="W111" s="514">
        <f>((X72^2+Y72^2)*$G$55/1000)/$C$13*$C$7</f>
        <v>1.9291503779838002</v>
      </c>
      <c r="X111" s="515" t="s">
        <v>83</v>
      </c>
      <c r="Y111" s="460">
        <f>((X72^2+Y72^2)*$J$55)/(100*$C$13)</f>
        <v>6.7231683653439997E-2</v>
      </c>
      <c r="Z111" s="514">
        <f>((AA72^2+AB72^2)*$G$55/1000)/$C$13*$C$7</f>
        <v>1.9291503779838002</v>
      </c>
      <c r="AA111" s="515" t="s">
        <v>83</v>
      </c>
      <c r="AB111" s="460">
        <f>((AA72^2+AB72^2)*$J$55)/(100*$C$13)</f>
        <v>6.7231683653439997E-2</v>
      </c>
      <c r="AC111" s="514">
        <f>((AD72^2+AE72^2)*$G$55/1000)/$C$13*$C$7</f>
        <v>1.9291503779838002</v>
      </c>
      <c r="AD111" s="515" t="s">
        <v>83</v>
      </c>
      <c r="AE111" s="460">
        <f>((AD72^2+AE72^2)*$J$55)/(100*$C$13)</f>
        <v>6.7231683653439997E-2</v>
      </c>
      <c r="AF111" s="514">
        <f>((AG72^2+AH72^2)*$G$55/1000)/$C$13*$C$7</f>
        <v>1.9291503779838002</v>
      </c>
      <c r="AG111" s="515" t="s">
        <v>83</v>
      </c>
      <c r="AH111" s="460">
        <f>((AG72^2+AH72^2)*$J$55)/(100*$C$13)</f>
        <v>6.7231683653439997E-2</v>
      </c>
      <c r="AI111" s="514">
        <f>((AJ72^2+AK72^2)*$G$55/1000)/$C$13*$C$7</f>
        <v>1.9291503779838002</v>
      </c>
      <c r="AJ111" s="515" t="s">
        <v>83</v>
      </c>
      <c r="AK111" s="460">
        <f>((AJ72^2+AK72^2)*$J$55)/(100*$C$13)</f>
        <v>6.7231683653439997E-2</v>
      </c>
      <c r="AL111" s="514">
        <f>((AM72^2+AN72^2)*$G$55/1000)/$C$13*$C$7</f>
        <v>1.9291503779838002</v>
      </c>
      <c r="AM111" s="515" t="s">
        <v>83</v>
      </c>
      <c r="AN111" s="460">
        <f>((AM72^2+AN72^2)*$J$55)/(100*$C$13)</f>
        <v>6.7231683653439997E-2</v>
      </c>
      <c r="AO111" s="514">
        <f>((AP72^2+AQ72^2)*$G$55/1000)/$C$13*$C$7</f>
        <v>1.9291503779838002</v>
      </c>
      <c r="AP111" s="515" t="s">
        <v>83</v>
      </c>
      <c r="AQ111" s="460">
        <f>((AP72^2+AQ72^2)*$J$55)/(100*$C$13)</f>
        <v>6.7231683653439997E-2</v>
      </c>
    </row>
    <row r="112" spans="1:47" s="24" customFormat="1" ht="16.5" customHeight="1" x14ac:dyDescent="0.25">
      <c r="A112" s="1885"/>
      <c r="B112" s="516" t="s">
        <v>86</v>
      </c>
      <c r="C112" s="93">
        <v>22</v>
      </c>
      <c r="D112" s="517"/>
      <c r="E112" s="1946" t="s">
        <v>87</v>
      </c>
      <c r="F112" s="1946"/>
      <c r="G112" s="94">
        <v>165</v>
      </c>
      <c r="H112" s="518"/>
      <c r="I112" s="519"/>
      <c r="J112" s="456"/>
      <c r="K112" s="1925"/>
      <c r="L112" s="1937"/>
      <c r="M112" s="1926"/>
      <c r="N112" s="1925"/>
      <c r="O112" s="1937"/>
      <c r="P112" s="1926"/>
      <c r="Q112" s="1925"/>
      <c r="R112" s="1937"/>
      <c r="S112" s="1926"/>
      <c r="T112" s="1925"/>
      <c r="U112" s="1937"/>
      <c r="V112" s="1926"/>
      <c r="W112" s="1925"/>
      <c r="X112" s="1937"/>
      <c r="Y112" s="1926"/>
      <c r="Z112" s="1925"/>
      <c r="AA112" s="1937"/>
      <c r="AB112" s="1926"/>
      <c r="AC112" s="1925"/>
      <c r="AD112" s="1937"/>
      <c r="AE112" s="1926"/>
      <c r="AF112" s="1925"/>
      <c r="AG112" s="1937"/>
      <c r="AH112" s="1926"/>
      <c r="AI112" s="1925"/>
      <c r="AJ112" s="1937"/>
      <c r="AK112" s="1926"/>
      <c r="AL112" s="1925"/>
      <c r="AM112" s="1937"/>
      <c r="AN112" s="1926"/>
      <c r="AO112" s="1925"/>
      <c r="AP112" s="1937"/>
      <c r="AQ112" s="1926"/>
    </row>
    <row r="113" spans="1:81" s="24" customFormat="1" ht="16.5" customHeight="1" thickBot="1" x14ac:dyDescent="0.3">
      <c r="A113" s="1885"/>
      <c r="B113" s="525"/>
      <c r="C113" s="504"/>
      <c r="D113" s="436"/>
      <c r="E113" s="520"/>
      <c r="F113" s="520" t="s">
        <v>88</v>
      </c>
      <c r="G113" s="96">
        <v>117.99</v>
      </c>
      <c r="H113" s="1938" t="s">
        <v>89</v>
      </c>
      <c r="I113" s="1939"/>
      <c r="J113" s="460">
        <v>10.28</v>
      </c>
      <c r="K113" s="1927"/>
      <c r="L113" s="1914"/>
      <c r="M113" s="1928"/>
      <c r="N113" s="1927"/>
      <c r="O113" s="1914"/>
      <c r="P113" s="1928"/>
      <c r="Q113" s="1927"/>
      <c r="R113" s="1914"/>
      <c r="S113" s="1928"/>
      <c r="T113" s="1927"/>
      <c r="U113" s="1914"/>
      <c r="V113" s="1928"/>
      <c r="W113" s="1927"/>
      <c r="X113" s="1914"/>
      <c r="Y113" s="1928"/>
      <c r="Z113" s="1927"/>
      <c r="AA113" s="1914"/>
      <c r="AB113" s="1928"/>
      <c r="AC113" s="1927"/>
      <c r="AD113" s="1914"/>
      <c r="AE113" s="1928"/>
      <c r="AF113" s="1927"/>
      <c r="AG113" s="1914"/>
      <c r="AH113" s="1928"/>
      <c r="AI113" s="1927"/>
      <c r="AJ113" s="1914"/>
      <c r="AK113" s="1928"/>
      <c r="AL113" s="1927"/>
      <c r="AM113" s="1914"/>
      <c r="AN113" s="1928"/>
      <c r="AO113" s="1927"/>
      <c r="AP113" s="1914"/>
      <c r="AQ113" s="1928"/>
    </row>
    <row r="114" spans="1:81" s="97" customFormat="1" ht="16.5" customHeight="1" thickBot="1" x14ac:dyDescent="0.3">
      <c r="A114" s="1886"/>
      <c r="B114" s="1940" t="s">
        <v>90</v>
      </c>
      <c r="C114" s="1941"/>
      <c r="D114" s="1941"/>
      <c r="E114" s="1941"/>
      <c r="F114" s="1941"/>
      <c r="G114" s="1942"/>
      <c r="H114" s="526">
        <f>H111+H110+I72</f>
        <v>6.658979026598999</v>
      </c>
      <c r="I114" s="527" t="s">
        <v>83</v>
      </c>
      <c r="J114" s="528">
        <f>J110+J111+J72</f>
        <v>0.99661474665119987</v>
      </c>
      <c r="K114" s="526">
        <f>K111+K110+L72</f>
        <v>6.658979026598999</v>
      </c>
      <c r="L114" s="527" t="s">
        <v>83</v>
      </c>
      <c r="M114" s="528">
        <f>M110+M111+M72</f>
        <v>0.99661474665119987</v>
      </c>
      <c r="N114" s="526">
        <f>N111+N110+O72</f>
        <v>6.658979026598999</v>
      </c>
      <c r="O114" s="527" t="s">
        <v>83</v>
      </c>
      <c r="P114" s="528">
        <f>P110+P111+P72</f>
        <v>0.99661474665119987</v>
      </c>
      <c r="Q114" s="526">
        <f>Q111+Q110+R72</f>
        <v>6.658979026598999</v>
      </c>
      <c r="R114" s="527" t="s">
        <v>83</v>
      </c>
      <c r="S114" s="528">
        <f>S110+S111+S72</f>
        <v>0.99661474665119987</v>
      </c>
      <c r="T114" s="526">
        <f>T111+T110+U72</f>
        <v>6.658979026598999</v>
      </c>
      <c r="U114" s="527" t="s">
        <v>83</v>
      </c>
      <c r="V114" s="528">
        <f>V110+V111+V72</f>
        <v>0.99661474665119987</v>
      </c>
      <c r="W114" s="526">
        <f>W111+W110+X72</f>
        <v>5.9752503779837998</v>
      </c>
      <c r="X114" s="527" t="s">
        <v>83</v>
      </c>
      <c r="Y114" s="528">
        <f>Y110+Y111+Y72</f>
        <v>0.62813168365344008</v>
      </c>
      <c r="Z114" s="526">
        <f>Z111+Z110+AA72</f>
        <v>5.9752503779837998</v>
      </c>
      <c r="AA114" s="527" t="s">
        <v>83</v>
      </c>
      <c r="AB114" s="528">
        <f>AB110+AB111+AB72</f>
        <v>0.62813168365344008</v>
      </c>
      <c r="AC114" s="526">
        <f>AC111+AC110+AD72</f>
        <v>5.9752503779837998</v>
      </c>
      <c r="AD114" s="527" t="s">
        <v>83</v>
      </c>
      <c r="AE114" s="528">
        <f>AE110+AE111+AE72</f>
        <v>0.62813168365344008</v>
      </c>
      <c r="AF114" s="526">
        <f>AF111+AF110+AG72</f>
        <v>5.9752503779837998</v>
      </c>
      <c r="AG114" s="527" t="s">
        <v>83</v>
      </c>
      <c r="AH114" s="528">
        <f>AH110+AH111+AH72</f>
        <v>0.62813168365344008</v>
      </c>
      <c r="AI114" s="526">
        <f>AI111+AI110+AJ72</f>
        <v>5.9752503779837998</v>
      </c>
      <c r="AJ114" s="527" t="s">
        <v>83</v>
      </c>
      <c r="AK114" s="528">
        <f>AK110+AK111+AK72</f>
        <v>0.62813168365344008</v>
      </c>
      <c r="AL114" s="526">
        <f>AL111+AL110+AM72</f>
        <v>5.9752503779837998</v>
      </c>
      <c r="AM114" s="527" t="s">
        <v>83</v>
      </c>
      <c r="AN114" s="528">
        <f>AN110+AN111+AN72</f>
        <v>0.62813168365344008</v>
      </c>
      <c r="AO114" s="526">
        <f>AO111+AO110+AP72</f>
        <v>5.9752503779837998</v>
      </c>
      <c r="AP114" s="527" t="s">
        <v>83</v>
      </c>
      <c r="AQ114" s="528">
        <f>AQ110+AQ111+AQ72</f>
        <v>0.62813168365344008</v>
      </c>
      <c r="CC114" s="98"/>
    </row>
    <row r="115" spans="1:81" s="24" customFormat="1" ht="16.5" customHeight="1" x14ac:dyDescent="0.25">
      <c r="A115" s="1915" t="s">
        <v>92</v>
      </c>
      <c r="B115" s="1916"/>
      <c r="C115" s="1916"/>
      <c r="D115" s="1916"/>
      <c r="E115" s="1916"/>
      <c r="F115" s="1916"/>
      <c r="G115" s="1952"/>
      <c r="H115" s="529"/>
      <c r="I115" s="530"/>
      <c r="J115" s="456"/>
      <c r="K115" s="529"/>
      <c r="L115" s="530"/>
      <c r="M115" s="456"/>
      <c r="N115" s="529"/>
      <c r="O115" s="530"/>
      <c r="P115" s="456"/>
      <c r="Q115" s="529"/>
      <c r="R115" s="530"/>
      <c r="S115" s="456"/>
      <c r="T115" s="529"/>
      <c r="U115" s="530"/>
      <c r="V115" s="456"/>
      <c r="W115" s="529"/>
      <c r="X115" s="530"/>
      <c r="Y115" s="456"/>
      <c r="Z115" s="529"/>
      <c r="AA115" s="530"/>
      <c r="AB115" s="456"/>
      <c r="AC115" s="529"/>
      <c r="AD115" s="530"/>
      <c r="AE115" s="456"/>
      <c r="AF115" s="529"/>
      <c r="AG115" s="530"/>
      <c r="AH115" s="456"/>
      <c r="AI115" s="529"/>
      <c r="AJ115" s="530"/>
      <c r="AK115" s="456"/>
      <c r="AL115" s="529"/>
      <c r="AM115" s="530"/>
      <c r="AN115" s="456"/>
      <c r="AO115" s="529"/>
      <c r="AP115" s="530"/>
      <c r="AQ115" s="456"/>
    </row>
    <row r="116" spans="1:81" s="24" customFormat="1" ht="16.5" customHeight="1" thickBot="1" x14ac:dyDescent="0.3">
      <c r="A116" s="531" t="s">
        <v>93</v>
      </c>
      <c r="B116" s="532"/>
      <c r="C116" s="533"/>
      <c r="D116" s="532"/>
      <c r="E116" s="462"/>
      <c r="F116" s="532" t="s">
        <v>94</v>
      </c>
      <c r="G116" s="461"/>
      <c r="H116" s="534">
        <f>SUM(H109,H114)</f>
        <v>23.393704253650995</v>
      </c>
      <c r="I116" s="533" t="s">
        <v>83</v>
      </c>
      <c r="J116" s="535">
        <f>SUM(J109,J114)</f>
        <v>3.6331525196383998</v>
      </c>
      <c r="K116" s="534">
        <f>SUM(K109,K114)</f>
        <v>23.393704253650995</v>
      </c>
      <c r="L116" s="533" t="s">
        <v>83</v>
      </c>
      <c r="M116" s="535">
        <f>SUM(M109,M114)</f>
        <v>3.6331525196383998</v>
      </c>
      <c r="N116" s="534">
        <f>SUM(N109,N114)</f>
        <v>23.393704253650995</v>
      </c>
      <c r="O116" s="533" t="s">
        <v>83</v>
      </c>
      <c r="P116" s="535">
        <f>SUM(P109,P114)</f>
        <v>3.6331525196383998</v>
      </c>
      <c r="Q116" s="534">
        <f>SUM(Q109,Q114)</f>
        <v>23.393704253650995</v>
      </c>
      <c r="R116" s="533" t="s">
        <v>83</v>
      </c>
      <c r="S116" s="535">
        <f>SUM(S109,S114)</f>
        <v>3.6331525196383998</v>
      </c>
      <c r="T116" s="534">
        <f>SUM(T109,T114)</f>
        <v>23.393704253650995</v>
      </c>
      <c r="U116" s="533" t="s">
        <v>83</v>
      </c>
      <c r="V116" s="535">
        <f>SUM(V109,V114)</f>
        <v>3.6331525196383998</v>
      </c>
      <c r="W116" s="534">
        <f>SUM(W109,W114)</f>
        <v>20.063365980837801</v>
      </c>
      <c r="X116" s="533" t="s">
        <v>83</v>
      </c>
      <c r="Y116" s="535">
        <f>SUM(Y109,Y114)</f>
        <v>2.7937838901278402</v>
      </c>
      <c r="Z116" s="534">
        <f>SUM(Z109,Z114)</f>
        <v>20.063365980837801</v>
      </c>
      <c r="AA116" s="533" t="s">
        <v>83</v>
      </c>
      <c r="AB116" s="535">
        <f>SUM(AB109,AB114)</f>
        <v>2.7937838901278402</v>
      </c>
      <c r="AC116" s="534">
        <f>SUM(AC109,AC114)</f>
        <v>20.063365980837801</v>
      </c>
      <c r="AD116" s="533" t="s">
        <v>83</v>
      </c>
      <c r="AE116" s="535">
        <f>SUM(AE109,AE114)</f>
        <v>2.7937838901278402</v>
      </c>
      <c r="AF116" s="534">
        <f>SUM(AF109,AF114)</f>
        <v>20.063365980837801</v>
      </c>
      <c r="AG116" s="533" t="s">
        <v>83</v>
      </c>
      <c r="AH116" s="535">
        <f>SUM(AH109,AH114)</f>
        <v>2.7937838901278402</v>
      </c>
      <c r="AI116" s="534">
        <f>SUM(AI109,AI114)</f>
        <v>20.063365980837801</v>
      </c>
      <c r="AJ116" s="533" t="s">
        <v>83</v>
      </c>
      <c r="AK116" s="535">
        <f>SUM(AK109,AK114)</f>
        <v>2.7937838901278402</v>
      </c>
      <c r="AL116" s="534">
        <f>SUM(AL109,AL114)</f>
        <v>20.063365980837801</v>
      </c>
      <c r="AM116" s="533" t="s">
        <v>83</v>
      </c>
      <c r="AN116" s="535">
        <f>SUM(AN109,AN114)</f>
        <v>2.7937838901278402</v>
      </c>
      <c r="AO116" s="534">
        <f>SUM(AO109,AO114)</f>
        <v>20.063365980837801</v>
      </c>
      <c r="AP116" s="533" t="s">
        <v>83</v>
      </c>
      <c r="AQ116" s="535">
        <f>SUM(AQ109,AQ114)</f>
        <v>2.7937838901278402</v>
      </c>
    </row>
    <row r="117" spans="1:81" ht="16.5" hidden="1" x14ac:dyDescent="0.25">
      <c r="A117" s="102" t="s">
        <v>95</v>
      </c>
      <c r="B117" s="97"/>
      <c r="C117" s="97"/>
      <c r="D117" s="97"/>
      <c r="E117" s="97"/>
      <c r="F117" s="97"/>
      <c r="G117" s="97"/>
      <c r="H117" s="97"/>
      <c r="I117" s="103">
        <f>J116/H116</f>
        <v>0.15530471276567426</v>
      </c>
      <c r="J117" s="97"/>
      <c r="K117" s="97"/>
      <c r="L117" s="103">
        <f>M116/K116</f>
        <v>0.15530471276567426</v>
      </c>
      <c r="M117" s="97"/>
      <c r="N117" s="97"/>
      <c r="O117" s="103">
        <f>P116/N116</f>
        <v>0.15530471276567426</v>
      </c>
      <c r="P117" s="97"/>
      <c r="Q117" s="97"/>
      <c r="R117" s="103">
        <f>S116/Q116</f>
        <v>0.15530471276567426</v>
      </c>
      <c r="S117" s="97"/>
      <c r="T117" s="97"/>
      <c r="U117" s="103">
        <f>V116/T116</f>
        <v>0.15530471276567426</v>
      </c>
      <c r="V117" s="97"/>
      <c r="W117" s="97"/>
      <c r="X117" s="103">
        <f>Y116/W116</f>
        <v>0.13924801515339641</v>
      </c>
      <c r="Y117" s="97"/>
      <c r="Z117" s="97"/>
      <c r="AA117" s="103">
        <f>AB116/Z116</f>
        <v>0.13924801515339641</v>
      </c>
      <c r="AB117" s="97"/>
      <c r="AC117" s="97"/>
      <c r="AD117" s="103">
        <f>AE116/AC116</f>
        <v>0.13924801515339641</v>
      </c>
      <c r="AE117" s="97"/>
      <c r="AF117" s="97"/>
      <c r="AG117" s="103">
        <f>AH116/AF116</f>
        <v>0.13924801515339641</v>
      </c>
      <c r="AH117" s="97"/>
      <c r="AI117" s="97"/>
      <c r="AJ117" s="103">
        <f>AK116/AI116</f>
        <v>0.13924801515339641</v>
      </c>
      <c r="AK117" s="97"/>
      <c r="AL117" s="97"/>
      <c r="AM117" s="103">
        <f>AN116/AL116</f>
        <v>0.13924801515339641</v>
      </c>
      <c r="AN117" s="97"/>
      <c r="AO117" s="97"/>
      <c r="AP117" s="103">
        <f>AQ116/AO116</f>
        <v>0.13924801515339641</v>
      </c>
      <c r="AQ117" s="97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</row>
    <row r="118" spans="1:81" ht="16.5" hidden="1" x14ac:dyDescent="0.25">
      <c r="A118" s="102" t="s">
        <v>96</v>
      </c>
      <c r="B118" s="102"/>
      <c r="C118" s="102"/>
      <c r="D118" s="102"/>
      <c r="E118" s="102"/>
      <c r="F118" s="10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</row>
    <row r="119" spans="1:81" x14ac:dyDescent="0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</row>
  </sheetData>
  <mergeCells count="379">
    <mergeCell ref="AO112:AQ113"/>
    <mergeCell ref="H113:I113"/>
    <mergeCell ref="B114:G114"/>
    <mergeCell ref="A115:G115"/>
    <mergeCell ref="W112:Y113"/>
    <mergeCell ref="Z112:AB113"/>
    <mergeCell ref="AC112:AE113"/>
    <mergeCell ref="AF112:AH113"/>
    <mergeCell ref="AI112:AK113"/>
    <mergeCell ref="AL112:AN113"/>
    <mergeCell ref="A110:A114"/>
    <mergeCell ref="E112:F112"/>
    <mergeCell ref="K112:M113"/>
    <mergeCell ref="N112:P113"/>
    <mergeCell ref="Q112:S113"/>
    <mergeCell ref="T112:V113"/>
    <mergeCell ref="AL107:AN108"/>
    <mergeCell ref="AO107:AQ108"/>
    <mergeCell ref="H108:I108"/>
    <mergeCell ref="B109:G109"/>
    <mergeCell ref="N107:P108"/>
    <mergeCell ref="Q107:S108"/>
    <mergeCell ref="T107:V108"/>
    <mergeCell ref="W107:Y108"/>
    <mergeCell ref="Z107:AB108"/>
    <mergeCell ref="AC107:AE108"/>
    <mergeCell ref="A100:G100"/>
    <mergeCell ref="A101:G101"/>
    <mergeCell ref="A102:G102"/>
    <mergeCell ref="A105:A109"/>
    <mergeCell ref="E107:F107"/>
    <mergeCell ref="K107:M108"/>
    <mergeCell ref="AC82:AE83"/>
    <mergeCell ref="AF82:AH83"/>
    <mergeCell ref="AI82:AK83"/>
    <mergeCell ref="AF107:AH108"/>
    <mergeCell ref="AI107:AK108"/>
    <mergeCell ref="AL82:AN83"/>
    <mergeCell ref="AO82:AQ83"/>
    <mergeCell ref="A83:C83"/>
    <mergeCell ref="K82:M83"/>
    <mergeCell ref="N82:P83"/>
    <mergeCell ref="Q82:S83"/>
    <mergeCell ref="T82:V83"/>
    <mergeCell ref="W82:Y83"/>
    <mergeCell ref="Z82:AB83"/>
    <mergeCell ref="E79:F79"/>
    <mergeCell ref="E80:F80"/>
    <mergeCell ref="A82:C82"/>
    <mergeCell ref="D82:E82"/>
    <mergeCell ref="F82:G82"/>
    <mergeCell ref="H82:J83"/>
    <mergeCell ref="AC76:AE76"/>
    <mergeCell ref="AF76:AH76"/>
    <mergeCell ref="AI76:AK76"/>
    <mergeCell ref="A77:C78"/>
    <mergeCell ref="D77:E78"/>
    <mergeCell ref="F77:G77"/>
    <mergeCell ref="F78:G78"/>
    <mergeCell ref="AO74:AQ74"/>
    <mergeCell ref="F75:G75"/>
    <mergeCell ref="H75:J75"/>
    <mergeCell ref="K75:M75"/>
    <mergeCell ref="N75:P75"/>
    <mergeCell ref="Q75:S75"/>
    <mergeCell ref="AL76:AN76"/>
    <mergeCell ref="AO76:AQ76"/>
    <mergeCell ref="AL75:AN75"/>
    <mergeCell ref="AO75:AQ75"/>
    <mergeCell ref="D76:G76"/>
    <mergeCell ref="H76:J76"/>
    <mergeCell ref="K76:M76"/>
    <mergeCell ref="N76:P76"/>
    <mergeCell ref="Q76:S76"/>
    <mergeCell ref="T76:V76"/>
    <mergeCell ref="W76:Y76"/>
    <mergeCell ref="Z76:AB76"/>
    <mergeCell ref="T75:V75"/>
    <mergeCell ref="W75:Y75"/>
    <mergeCell ref="Z75:AB75"/>
    <mergeCell ref="AC75:AE75"/>
    <mergeCell ref="AF75:AH75"/>
    <mergeCell ref="AI75:AK75"/>
    <mergeCell ref="H73:J73"/>
    <mergeCell ref="K73:M73"/>
    <mergeCell ref="N73:P73"/>
    <mergeCell ref="Q73:S73"/>
    <mergeCell ref="T73:V73"/>
    <mergeCell ref="AC74:AE74"/>
    <mergeCell ref="AF74:AH74"/>
    <mergeCell ref="AI74:AK74"/>
    <mergeCell ref="AL74:AN74"/>
    <mergeCell ref="AL70:AN70"/>
    <mergeCell ref="AO70:AQ70"/>
    <mergeCell ref="A71:B76"/>
    <mergeCell ref="C71:C76"/>
    <mergeCell ref="D71:E72"/>
    <mergeCell ref="F71:G71"/>
    <mergeCell ref="F72:G72"/>
    <mergeCell ref="AO73:AQ73"/>
    <mergeCell ref="D74:E75"/>
    <mergeCell ref="F74:G74"/>
    <mergeCell ref="H74:J74"/>
    <mergeCell ref="K74:M74"/>
    <mergeCell ref="N74:P74"/>
    <mergeCell ref="Q74:S74"/>
    <mergeCell ref="T74:V74"/>
    <mergeCell ref="W74:Y74"/>
    <mergeCell ref="Z74:AB74"/>
    <mergeCell ref="W73:Y73"/>
    <mergeCell ref="Z73:AB73"/>
    <mergeCell ref="AC73:AE73"/>
    <mergeCell ref="AF73:AH73"/>
    <mergeCell ref="AI73:AK73"/>
    <mergeCell ref="AL73:AN73"/>
    <mergeCell ref="D73:G73"/>
    <mergeCell ref="W70:Y70"/>
    <mergeCell ref="Z70:AB70"/>
    <mergeCell ref="T69:V69"/>
    <mergeCell ref="W69:Y69"/>
    <mergeCell ref="Z69:AB69"/>
    <mergeCell ref="AC69:AE69"/>
    <mergeCell ref="AF69:AH69"/>
    <mergeCell ref="AI69:AK69"/>
    <mergeCell ref="AC70:AE70"/>
    <mergeCell ref="AF70:AH70"/>
    <mergeCell ref="AI70:AK70"/>
    <mergeCell ref="AI68:AK68"/>
    <mergeCell ref="AL68:AN68"/>
    <mergeCell ref="AO68:AQ68"/>
    <mergeCell ref="F69:G69"/>
    <mergeCell ref="H69:J69"/>
    <mergeCell ref="K69:M69"/>
    <mergeCell ref="N69:P69"/>
    <mergeCell ref="Q69:S69"/>
    <mergeCell ref="AL69:AN69"/>
    <mergeCell ref="AO69:AQ69"/>
    <mergeCell ref="AO67:AQ67"/>
    <mergeCell ref="D68:E69"/>
    <mergeCell ref="F68:G68"/>
    <mergeCell ref="H68:J68"/>
    <mergeCell ref="K68:M68"/>
    <mergeCell ref="N68:P68"/>
    <mergeCell ref="Q68:S68"/>
    <mergeCell ref="T68:V68"/>
    <mergeCell ref="W68:Y68"/>
    <mergeCell ref="Z68:AB68"/>
    <mergeCell ref="W67:Y67"/>
    <mergeCell ref="Z67:AB67"/>
    <mergeCell ref="AC67:AE67"/>
    <mergeCell ref="AF67:AH67"/>
    <mergeCell ref="AI67:AK67"/>
    <mergeCell ref="AL67:AN67"/>
    <mergeCell ref="D67:G67"/>
    <mergeCell ref="H67:J67"/>
    <mergeCell ref="K67:M67"/>
    <mergeCell ref="N67:P67"/>
    <mergeCell ref="Q67:S67"/>
    <mergeCell ref="T67:V67"/>
    <mergeCell ref="AC68:AE68"/>
    <mergeCell ref="AF68:AH68"/>
    <mergeCell ref="A63:B64"/>
    <mergeCell ref="C63:C64"/>
    <mergeCell ref="D63:G64"/>
    <mergeCell ref="A65:B70"/>
    <mergeCell ref="C65:C70"/>
    <mergeCell ref="D65:E66"/>
    <mergeCell ref="F65:G65"/>
    <mergeCell ref="F66:G66"/>
    <mergeCell ref="T62:V62"/>
    <mergeCell ref="D70:G70"/>
    <mergeCell ref="H70:J70"/>
    <mergeCell ref="K70:M70"/>
    <mergeCell ref="N70:P70"/>
    <mergeCell ref="Q70:S70"/>
    <mergeCell ref="T70:V70"/>
    <mergeCell ref="AL54:AN55"/>
    <mergeCell ref="AO54:AQ55"/>
    <mergeCell ref="H55:I55"/>
    <mergeCell ref="B56:G56"/>
    <mergeCell ref="AC54:AE55"/>
    <mergeCell ref="AF54:AH55"/>
    <mergeCell ref="AI54:AK55"/>
    <mergeCell ref="A57:G57"/>
    <mergeCell ref="A62:G62"/>
    <mergeCell ref="H62:J62"/>
    <mergeCell ref="K62:M62"/>
    <mergeCell ref="N62:P62"/>
    <mergeCell ref="Q62:S62"/>
    <mergeCell ref="T54:V55"/>
    <mergeCell ref="W54:Y55"/>
    <mergeCell ref="Z54:AB55"/>
    <mergeCell ref="AL62:AN62"/>
    <mergeCell ref="AO62:AQ62"/>
    <mergeCell ref="W62:Y62"/>
    <mergeCell ref="Z62:AB62"/>
    <mergeCell ref="AC62:AE62"/>
    <mergeCell ref="AF62:AH62"/>
    <mergeCell ref="AI62:AK62"/>
    <mergeCell ref="A52:A56"/>
    <mergeCell ref="E54:F54"/>
    <mergeCell ref="K54:M55"/>
    <mergeCell ref="N54:P55"/>
    <mergeCell ref="Q54:S55"/>
    <mergeCell ref="Q49:S50"/>
    <mergeCell ref="T49:V50"/>
    <mergeCell ref="W49:Y50"/>
    <mergeCell ref="Z49:AB50"/>
    <mergeCell ref="AO17:AQ17"/>
    <mergeCell ref="D18:G18"/>
    <mergeCell ref="H18:J18"/>
    <mergeCell ref="K18:M18"/>
    <mergeCell ref="N18:P18"/>
    <mergeCell ref="A43:G43"/>
    <mergeCell ref="A44:G44"/>
    <mergeCell ref="A47:A51"/>
    <mergeCell ref="E49:F49"/>
    <mergeCell ref="K49:M50"/>
    <mergeCell ref="N49:P50"/>
    <mergeCell ref="AF24:AH25"/>
    <mergeCell ref="AI24:AK25"/>
    <mergeCell ref="AL24:AN25"/>
    <mergeCell ref="AI49:AK50"/>
    <mergeCell ref="AL49:AN50"/>
    <mergeCell ref="B51:G51"/>
    <mergeCell ref="AC49:AE50"/>
    <mergeCell ref="AF49:AH50"/>
    <mergeCell ref="A42:G42"/>
    <mergeCell ref="N24:P25"/>
    <mergeCell ref="Q24:S25"/>
    <mergeCell ref="T24:V25"/>
    <mergeCell ref="W24:Y25"/>
    <mergeCell ref="Z24:AB25"/>
    <mergeCell ref="AC24:AE25"/>
    <mergeCell ref="D13:E14"/>
    <mergeCell ref="F13:G13"/>
    <mergeCell ref="F14:G14"/>
    <mergeCell ref="D15:G15"/>
    <mergeCell ref="H15:J15"/>
    <mergeCell ref="K15:M15"/>
    <mergeCell ref="N15:P15"/>
    <mergeCell ref="AO49:AQ50"/>
    <mergeCell ref="H50:I50"/>
    <mergeCell ref="Q18:S18"/>
    <mergeCell ref="T18:V18"/>
    <mergeCell ref="E22:F22"/>
    <mergeCell ref="A24:C24"/>
    <mergeCell ref="D24:E24"/>
    <mergeCell ref="F24:G24"/>
    <mergeCell ref="H24:J25"/>
    <mergeCell ref="K24:M25"/>
    <mergeCell ref="AO18:AQ18"/>
    <mergeCell ref="A19:C20"/>
    <mergeCell ref="D19:E20"/>
    <mergeCell ref="F19:G19"/>
    <mergeCell ref="F20:G20"/>
    <mergeCell ref="E21:F21"/>
    <mergeCell ref="W18:Y18"/>
    <mergeCell ref="Z18:AB18"/>
    <mergeCell ref="AC18:AE18"/>
    <mergeCell ref="AF18:AH18"/>
    <mergeCell ref="AI18:AK18"/>
    <mergeCell ref="AL18:AN18"/>
    <mergeCell ref="AO24:AQ25"/>
    <mergeCell ref="A25:C25"/>
    <mergeCell ref="A13:B18"/>
    <mergeCell ref="C13:C18"/>
    <mergeCell ref="Z17:AB17"/>
    <mergeCell ref="AC17:AE17"/>
    <mergeCell ref="W16:Y16"/>
    <mergeCell ref="Z16:AB16"/>
    <mergeCell ref="AC16:AE16"/>
    <mergeCell ref="AF16:AH16"/>
    <mergeCell ref="AI16:AK16"/>
    <mergeCell ref="AL16:AN16"/>
    <mergeCell ref="AF17:AH17"/>
    <mergeCell ref="AI17:AK17"/>
    <mergeCell ref="AL17:AN17"/>
    <mergeCell ref="AI15:AK15"/>
    <mergeCell ref="AL15:AN15"/>
    <mergeCell ref="AO15:AQ15"/>
    <mergeCell ref="D16:E17"/>
    <mergeCell ref="F16:G16"/>
    <mergeCell ref="H16:J16"/>
    <mergeCell ref="K16:M16"/>
    <mergeCell ref="N16:P16"/>
    <mergeCell ref="Q16:S16"/>
    <mergeCell ref="T16:V16"/>
    <mergeCell ref="Q15:S15"/>
    <mergeCell ref="T15:V15"/>
    <mergeCell ref="W15:Y15"/>
    <mergeCell ref="Z15:AB15"/>
    <mergeCell ref="AC15:AE15"/>
    <mergeCell ref="AF15:AH15"/>
    <mergeCell ref="AO16:AQ16"/>
    <mergeCell ref="F17:G17"/>
    <mergeCell ref="H17:J17"/>
    <mergeCell ref="K17:M17"/>
    <mergeCell ref="N17:P17"/>
    <mergeCell ref="Q17:S17"/>
    <mergeCell ref="T17:V17"/>
    <mergeCell ref="W17:Y17"/>
    <mergeCell ref="AL11:AN11"/>
    <mergeCell ref="AO11:AQ11"/>
    <mergeCell ref="D12:G12"/>
    <mergeCell ref="H12:J12"/>
    <mergeCell ref="K12:M12"/>
    <mergeCell ref="N12:P12"/>
    <mergeCell ref="Q12:S12"/>
    <mergeCell ref="T12:V12"/>
    <mergeCell ref="AO12:AQ12"/>
    <mergeCell ref="W12:Y12"/>
    <mergeCell ref="Z12:AB12"/>
    <mergeCell ref="AC12:AE12"/>
    <mergeCell ref="AF12:AH12"/>
    <mergeCell ref="AI12:AK12"/>
    <mergeCell ref="AL12:AN12"/>
    <mergeCell ref="AO10:AQ10"/>
    <mergeCell ref="F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W10:Y10"/>
    <mergeCell ref="Z10:AB10"/>
    <mergeCell ref="AC10:AE10"/>
    <mergeCell ref="AF10:AH10"/>
    <mergeCell ref="AI10:AK10"/>
    <mergeCell ref="AL10:AN10"/>
    <mergeCell ref="F10:G10"/>
    <mergeCell ref="H10:J10"/>
    <mergeCell ref="K10:M10"/>
    <mergeCell ref="N10:P10"/>
    <mergeCell ref="Q10:S10"/>
    <mergeCell ref="T10:V10"/>
    <mergeCell ref="AF11:AH11"/>
    <mergeCell ref="AI11:AK11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5:B6"/>
    <mergeCell ref="C5:C6"/>
    <mergeCell ref="D5:G6"/>
    <mergeCell ref="A7:B12"/>
    <mergeCell ref="C7:C12"/>
    <mergeCell ref="D7:E8"/>
    <mergeCell ref="F7:G7"/>
    <mergeCell ref="F8:G8"/>
    <mergeCell ref="D9:G9"/>
    <mergeCell ref="D10:E11"/>
    <mergeCell ref="Z4:AB4"/>
    <mergeCell ref="AC4:AE4"/>
    <mergeCell ref="AF4:AH4"/>
    <mergeCell ref="AI4:AK4"/>
    <mergeCell ref="AL4:AN4"/>
    <mergeCell ref="AO4:AQ4"/>
    <mergeCell ref="A1:AQ1"/>
    <mergeCell ref="AN2:AQ2"/>
    <mergeCell ref="BX2:CA2"/>
    <mergeCell ref="A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pageSetup paperSize="8" scale="49" fitToHeight="0" orientation="landscape" horizontalDpi="120" verticalDpi="144" r:id="rId1"/>
  <headerFooter alignWithMargins="0">
    <oddFooter xml:space="preserve">&amp;R
</oddFooter>
  </headerFooter>
  <rowBreaks count="1" manualBreakCount="1">
    <brk id="60" max="4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18"/>
  <sheetViews>
    <sheetView view="pageBreakPreview" zoomScale="70" zoomScaleNormal="100" zoomScaleSheetLayoutView="70" workbookViewId="0">
      <selection activeCell="H94" sqref="H94"/>
    </sheetView>
  </sheetViews>
  <sheetFormatPr defaultRowHeight="12.75" x14ac:dyDescent="0.2"/>
  <cols>
    <col min="1" max="2" width="13.28515625" style="104" customWidth="1"/>
    <col min="3" max="4" width="12.140625" style="104" customWidth="1"/>
    <col min="5" max="5" width="5.140625" style="104" customWidth="1"/>
    <col min="6" max="6" width="8.140625" style="104" customWidth="1"/>
    <col min="7" max="7" width="8.5703125" style="104" customWidth="1"/>
    <col min="8" max="8" width="10" style="104" customWidth="1"/>
    <col min="9" max="79" width="8.7109375" style="104" customWidth="1"/>
    <col min="80" max="256" width="9.140625" style="104"/>
    <col min="257" max="258" width="13.28515625" style="104" customWidth="1"/>
    <col min="259" max="260" width="12.140625" style="104" customWidth="1"/>
    <col min="261" max="261" width="5.140625" style="104" customWidth="1"/>
    <col min="262" max="262" width="8.140625" style="104" customWidth="1"/>
    <col min="263" max="263" width="8.5703125" style="104" customWidth="1"/>
    <col min="264" max="264" width="10" style="104" customWidth="1"/>
    <col min="265" max="335" width="8.7109375" style="104" customWidth="1"/>
    <col min="336" max="512" width="9.140625" style="104"/>
    <col min="513" max="514" width="13.28515625" style="104" customWidth="1"/>
    <col min="515" max="516" width="12.140625" style="104" customWidth="1"/>
    <col min="517" max="517" width="5.140625" style="104" customWidth="1"/>
    <col min="518" max="518" width="8.140625" style="104" customWidth="1"/>
    <col min="519" max="519" width="8.5703125" style="104" customWidth="1"/>
    <col min="520" max="520" width="10" style="104" customWidth="1"/>
    <col min="521" max="591" width="8.7109375" style="104" customWidth="1"/>
    <col min="592" max="768" width="9.140625" style="104"/>
    <col min="769" max="770" width="13.28515625" style="104" customWidth="1"/>
    <col min="771" max="772" width="12.140625" style="104" customWidth="1"/>
    <col min="773" max="773" width="5.140625" style="104" customWidth="1"/>
    <col min="774" max="774" width="8.140625" style="104" customWidth="1"/>
    <col min="775" max="775" width="8.5703125" style="104" customWidth="1"/>
    <col min="776" max="776" width="10" style="104" customWidth="1"/>
    <col min="777" max="847" width="8.7109375" style="104" customWidth="1"/>
    <col min="848" max="1024" width="9.140625" style="104"/>
    <col min="1025" max="1026" width="13.28515625" style="104" customWidth="1"/>
    <col min="1027" max="1028" width="12.140625" style="104" customWidth="1"/>
    <col min="1029" max="1029" width="5.140625" style="104" customWidth="1"/>
    <col min="1030" max="1030" width="8.140625" style="104" customWidth="1"/>
    <col min="1031" max="1031" width="8.5703125" style="104" customWidth="1"/>
    <col min="1032" max="1032" width="10" style="104" customWidth="1"/>
    <col min="1033" max="1103" width="8.7109375" style="104" customWidth="1"/>
    <col min="1104" max="1280" width="9.140625" style="104"/>
    <col min="1281" max="1282" width="13.28515625" style="104" customWidth="1"/>
    <col min="1283" max="1284" width="12.140625" style="104" customWidth="1"/>
    <col min="1285" max="1285" width="5.140625" style="104" customWidth="1"/>
    <col min="1286" max="1286" width="8.140625" style="104" customWidth="1"/>
    <col min="1287" max="1287" width="8.5703125" style="104" customWidth="1"/>
    <col min="1288" max="1288" width="10" style="104" customWidth="1"/>
    <col min="1289" max="1359" width="8.7109375" style="104" customWidth="1"/>
    <col min="1360" max="1536" width="9.140625" style="104"/>
    <col min="1537" max="1538" width="13.28515625" style="104" customWidth="1"/>
    <col min="1539" max="1540" width="12.140625" style="104" customWidth="1"/>
    <col min="1541" max="1541" width="5.140625" style="104" customWidth="1"/>
    <col min="1542" max="1542" width="8.140625" style="104" customWidth="1"/>
    <col min="1543" max="1543" width="8.5703125" style="104" customWidth="1"/>
    <col min="1544" max="1544" width="10" style="104" customWidth="1"/>
    <col min="1545" max="1615" width="8.7109375" style="104" customWidth="1"/>
    <col min="1616" max="1792" width="9.140625" style="104"/>
    <col min="1793" max="1794" width="13.28515625" style="104" customWidth="1"/>
    <col min="1795" max="1796" width="12.140625" style="104" customWidth="1"/>
    <col min="1797" max="1797" width="5.140625" style="104" customWidth="1"/>
    <col min="1798" max="1798" width="8.140625" style="104" customWidth="1"/>
    <col min="1799" max="1799" width="8.5703125" style="104" customWidth="1"/>
    <col min="1800" max="1800" width="10" style="104" customWidth="1"/>
    <col min="1801" max="1871" width="8.7109375" style="104" customWidth="1"/>
    <col min="1872" max="2048" width="9.140625" style="104"/>
    <col min="2049" max="2050" width="13.28515625" style="104" customWidth="1"/>
    <col min="2051" max="2052" width="12.140625" style="104" customWidth="1"/>
    <col min="2053" max="2053" width="5.140625" style="104" customWidth="1"/>
    <col min="2054" max="2054" width="8.140625" style="104" customWidth="1"/>
    <col min="2055" max="2055" width="8.5703125" style="104" customWidth="1"/>
    <col min="2056" max="2056" width="10" style="104" customWidth="1"/>
    <col min="2057" max="2127" width="8.7109375" style="104" customWidth="1"/>
    <col min="2128" max="2304" width="9.140625" style="104"/>
    <col min="2305" max="2306" width="13.28515625" style="104" customWidth="1"/>
    <col min="2307" max="2308" width="12.140625" style="104" customWidth="1"/>
    <col min="2309" max="2309" width="5.140625" style="104" customWidth="1"/>
    <col min="2310" max="2310" width="8.140625" style="104" customWidth="1"/>
    <col min="2311" max="2311" width="8.5703125" style="104" customWidth="1"/>
    <col min="2312" max="2312" width="10" style="104" customWidth="1"/>
    <col min="2313" max="2383" width="8.7109375" style="104" customWidth="1"/>
    <col min="2384" max="2560" width="9.140625" style="104"/>
    <col min="2561" max="2562" width="13.28515625" style="104" customWidth="1"/>
    <col min="2563" max="2564" width="12.140625" style="104" customWidth="1"/>
    <col min="2565" max="2565" width="5.140625" style="104" customWidth="1"/>
    <col min="2566" max="2566" width="8.140625" style="104" customWidth="1"/>
    <col min="2567" max="2567" width="8.5703125" style="104" customWidth="1"/>
    <col min="2568" max="2568" width="10" style="104" customWidth="1"/>
    <col min="2569" max="2639" width="8.7109375" style="104" customWidth="1"/>
    <col min="2640" max="2816" width="9.140625" style="104"/>
    <col min="2817" max="2818" width="13.28515625" style="104" customWidth="1"/>
    <col min="2819" max="2820" width="12.140625" style="104" customWidth="1"/>
    <col min="2821" max="2821" width="5.140625" style="104" customWidth="1"/>
    <col min="2822" max="2822" width="8.140625" style="104" customWidth="1"/>
    <col min="2823" max="2823" width="8.5703125" style="104" customWidth="1"/>
    <col min="2824" max="2824" width="10" style="104" customWidth="1"/>
    <col min="2825" max="2895" width="8.7109375" style="104" customWidth="1"/>
    <col min="2896" max="3072" width="9.140625" style="104"/>
    <col min="3073" max="3074" width="13.28515625" style="104" customWidth="1"/>
    <col min="3075" max="3076" width="12.140625" style="104" customWidth="1"/>
    <col min="3077" max="3077" width="5.140625" style="104" customWidth="1"/>
    <col min="3078" max="3078" width="8.140625" style="104" customWidth="1"/>
    <col min="3079" max="3079" width="8.5703125" style="104" customWidth="1"/>
    <col min="3080" max="3080" width="10" style="104" customWidth="1"/>
    <col min="3081" max="3151" width="8.7109375" style="104" customWidth="1"/>
    <col min="3152" max="3328" width="9.140625" style="104"/>
    <col min="3329" max="3330" width="13.28515625" style="104" customWidth="1"/>
    <col min="3331" max="3332" width="12.140625" style="104" customWidth="1"/>
    <col min="3333" max="3333" width="5.140625" style="104" customWidth="1"/>
    <col min="3334" max="3334" width="8.140625" style="104" customWidth="1"/>
    <col min="3335" max="3335" width="8.5703125" style="104" customWidth="1"/>
    <col min="3336" max="3336" width="10" style="104" customWidth="1"/>
    <col min="3337" max="3407" width="8.7109375" style="104" customWidth="1"/>
    <col min="3408" max="3584" width="9.140625" style="104"/>
    <col min="3585" max="3586" width="13.28515625" style="104" customWidth="1"/>
    <col min="3587" max="3588" width="12.140625" style="104" customWidth="1"/>
    <col min="3589" max="3589" width="5.140625" style="104" customWidth="1"/>
    <col min="3590" max="3590" width="8.140625" style="104" customWidth="1"/>
    <col min="3591" max="3591" width="8.5703125" style="104" customWidth="1"/>
    <col min="3592" max="3592" width="10" style="104" customWidth="1"/>
    <col min="3593" max="3663" width="8.7109375" style="104" customWidth="1"/>
    <col min="3664" max="3840" width="9.140625" style="104"/>
    <col min="3841" max="3842" width="13.28515625" style="104" customWidth="1"/>
    <col min="3843" max="3844" width="12.140625" style="104" customWidth="1"/>
    <col min="3845" max="3845" width="5.140625" style="104" customWidth="1"/>
    <col min="3846" max="3846" width="8.140625" style="104" customWidth="1"/>
    <col min="3847" max="3847" width="8.5703125" style="104" customWidth="1"/>
    <col min="3848" max="3848" width="10" style="104" customWidth="1"/>
    <col min="3849" max="3919" width="8.7109375" style="104" customWidth="1"/>
    <col min="3920" max="4096" width="9.140625" style="104"/>
    <col min="4097" max="4098" width="13.28515625" style="104" customWidth="1"/>
    <col min="4099" max="4100" width="12.140625" style="104" customWidth="1"/>
    <col min="4101" max="4101" width="5.140625" style="104" customWidth="1"/>
    <col min="4102" max="4102" width="8.140625" style="104" customWidth="1"/>
    <col min="4103" max="4103" width="8.5703125" style="104" customWidth="1"/>
    <col min="4104" max="4104" width="10" style="104" customWidth="1"/>
    <col min="4105" max="4175" width="8.7109375" style="104" customWidth="1"/>
    <col min="4176" max="4352" width="9.140625" style="104"/>
    <col min="4353" max="4354" width="13.28515625" style="104" customWidth="1"/>
    <col min="4355" max="4356" width="12.140625" style="104" customWidth="1"/>
    <col min="4357" max="4357" width="5.140625" style="104" customWidth="1"/>
    <col min="4358" max="4358" width="8.140625" style="104" customWidth="1"/>
    <col min="4359" max="4359" width="8.5703125" style="104" customWidth="1"/>
    <col min="4360" max="4360" width="10" style="104" customWidth="1"/>
    <col min="4361" max="4431" width="8.7109375" style="104" customWidth="1"/>
    <col min="4432" max="4608" width="9.140625" style="104"/>
    <col min="4609" max="4610" width="13.28515625" style="104" customWidth="1"/>
    <col min="4611" max="4612" width="12.140625" style="104" customWidth="1"/>
    <col min="4613" max="4613" width="5.140625" style="104" customWidth="1"/>
    <col min="4614" max="4614" width="8.140625" style="104" customWidth="1"/>
    <col min="4615" max="4615" width="8.5703125" style="104" customWidth="1"/>
    <col min="4616" max="4616" width="10" style="104" customWidth="1"/>
    <col min="4617" max="4687" width="8.7109375" style="104" customWidth="1"/>
    <col min="4688" max="4864" width="9.140625" style="104"/>
    <col min="4865" max="4866" width="13.28515625" style="104" customWidth="1"/>
    <col min="4867" max="4868" width="12.140625" style="104" customWidth="1"/>
    <col min="4869" max="4869" width="5.140625" style="104" customWidth="1"/>
    <col min="4870" max="4870" width="8.140625" style="104" customWidth="1"/>
    <col min="4871" max="4871" width="8.5703125" style="104" customWidth="1"/>
    <col min="4872" max="4872" width="10" style="104" customWidth="1"/>
    <col min="4873" max="4943" width="8.7109375" style="104" customWidth="1"/>
    <col min="4944" max="5120" width="9.140625" style="104"/>
    <col min="5121" max="5122" width="13.28515625" style="104" customWidth="1"/>
    <col min="5123" max="5124" width="12.140625" style="104" customWidth="1"/>
    <col min="5125" max="5125" width="5.140625" style="104" customWidth="1"/>
    <col min="5126" max="5126" width="8.140625" style="104" customWidth="1"/>
    <col min="5127" max="5127" width="8.5703125" style="104" customWidth="1"/>
    <col min="5128" max="5128" width="10" style="104" customWidth="1"/>
    <col min="5129" max="5199" width="8.7109375" style="104" customWidth="1"/>
    <col min="5200" max="5376" width="9.140625" style="104"/>
    <col min="5377" max="5378" width="13.28515625" style="104" customWidth="1"/>
    <col min="5379" max="5380" width="12.140625" style="104" customWidth="1"/>
    <col min="5381" max="5381" width="5.140625" style="104" customWidth="1"/>
    <col min="5382" max="5382" width="8.140625" style="104" customWidth="1"/>
    <col min="5383" max="5383" width="8.5703125" style="104" customWidth="1"/>
    <col min="5384" max="5384" width="10" style="104" customWidth="1"/>
    <col min="5385" max="5455" width="8.7109375" style="104" customWidth="1"/>
    <col min="5456" max="5632" width="9.140625" style="104"/>
    <col min="5633" max="5634" width="13.28515625" style="104" customWidth="1"/>
    <col min="5635" max="5636" width="12.140625" style="104" customWidth="1"/>
    <col min="5637" max="5637" width="5.140625" style="104" customWidth="1"/>
    <col min="5638" max="5638" width="8.140625" style="104" customWidth="1"/>
    <col min="5639" max="5639" width="8.5703125" style="104" customWidth="1"/>
    <col min="5640" max="5640" width="10" style="104" customWidth="1"/>
    <col min="5641" max="5711" width="8.7109375" style="104" customWidth="1"/>
    <col min="5712" max="5888" width="9.140625" style="104"/>
    <col min="5889" max="5890" width="13.28515625" style="104" customWidth="1"/>
    <col min="5891" max="5892" width="12.140625" style="104" customWidth="1"/>
    <col min="5893" max="5893" width="5.140625" style="104" customWidth="1"/>
    <col min="5894" max="5894" width="8.140625" style="104" customWidth="1"/>
    <col min="5895" max="5895" width="8.5703125" style="104" customWidth="1"/>
    <col min="5896" max="5896" width="10" style="104" customWidth="1"/>
    <col min="5897" max="5967" width="8.7109375" style="104" customWidth="1"/>
    <col min="5968" max="6144" width="9.140625" style="104"/>
    <col min="6145" max="6146" width="13.28515625" style="104" customWidth="1"/>
    <col min="6147" max="6148" width="12.140625" style="104" customWidth="1"/>
    <col min="6149" max="6149" width="5.140625" style="104" customWidth="1"/>
    <col min="6150" max="6150" width="8.140625" style="104" customWidth="1"/>
    <col min="6151" max="6151" width="8.5703125" style="104" customWidth="1"/>
    <col min="6152" max="6152" width="10" style="104" customWidth="1"/>
    <col min="6153" max="6223" width="8.7109375" style="104" customWidth="1"/>
    <col min="6224" max="6400" width="9.140625" style="104"/>
    <col min="6401" max="6402" width="13.28515625" style="104" customWidth="1"/>
    <col min="6403" max="6404" width="12.140625" style="104" customWidth="1"/>
    <col min="6405" max="6405" width="5.140625" style="104" customWidth="1"/>
    <col min="6406" max="6406" width="8.140625" style="104" customWidth="1"/>
    <col min="6407" max="6407" width="8.5703125" style="104" customWidth="1"/>
    <col min="6408" max="6408" width="10" style="104" customWidth="1"/>
    <col min="6409" max="6479" width="8.7109375" style="104" customWidth="1"/>
    <col min="6480" max="6656" width="9.140625" style="104"/>
    <col min="6657" max="6658" width="13.28515625" style="104" customWidth="1"/>
    <col min="6659" max="6660" width="12.140625" style="104" customWidth="1"/>
    <col min="6661" max="6661" width="5.140625" style="104" customWidth="1"/>
    <col min="6662" max="6662" width="8.140625" style="104" customWidth="1"/>
    <col min="6663" max="6663" width="8.5703125" style="104" customWidth="1"/>
    <col min="6664" max="6664" width="10" style="104" customWidth="1"/>
    <col min="6665" max="6735" width="8.7109375" style="104" customWidth="1"/>
    <col min="6736" max="6912" width="9.140625" style="104"/>
    <col min="6913" max="6914" width="13.28515625" style="104" customWidth="1"/>
    <col min="6915" max="6916" width="12.140625" style="104" customWidth="1"/>
    <col min="6917" max="6917" width="5.140625" style="104" customWidth="1"/>
    <col min="6918" max="6918" width="8.140625" style="104" customWidth="1"/>
    <col min="6919" max="6919" width="8.5703125" style="104" customWidth="1"/>
    <col min="6920" max="6920" width="10" style="104" customWidth="1"/>
    <col min="6921" max="6991" width="8.7109375" style="104" customWidth="1"/>
    <col min="6992" max="7168" width="9.140625" style="104"/>
    <col min="7169" max="7170" width="13.28515625" style="104" customWidth="1"/>
    <col min="7171" max="7172" width="12.140625" style="104" customWidth="1"/>
    <col min="7173" max="7173" width="5.140625" style="104" customWidth="1"/>
    <col min="7174" max="7174" width="8.140625" style="104" customWidth="1"/>
    <col min="7175" max="7175" width="8.5703125" style="104" customWidth="1"/>
    <col min="7176" max="7176" width="10" style="104" customWidth="1"/>
    <col min="7177" max="7247" width="8.7109375" style="104" customWidth="1"/>
    <col min="7248" max="7424" width="9.140625" style="104"/>
    <col min="7425" max="7426" width="13.28515625" style="104" customWidth="1"/>
    <col min="7427" max="7428" width="12.140625" style="104" customWidth="1"/>
    <col min="7429" max="7429" width="5.140625" style="104" customWidth="1"/>
    <col min="7430" max="7430" width="8.140625" style="104" customWidth="1"/>
    <col min="7431" max="7431" width="8.5703125" style="104" customWidth="1"/>
    <col min="7432" max="7432" width="10" style="104" customWidth="1"/>
    <col min="7433" max="7503" width="8.7109375" style="104" customWidth="1"/>
    <col min="7504" max="7680" width="9.140625" style="104"/>
    <col min="7681" max="7682" width="13.28515625" style="104" customWidth="1"/>
    <col min="7683" max="7684" width="12.140625" style="104" customWidth="1"/>
    <col min="7685" max="7685" width="5.140625" style="104" customWidth="1"/>
    <col min="7686" max="7686" width="8.140625" style="104" customWidth="1"/>
    <col min="7687" max="7687" width="8.5703125" style="104" customWidth="1"/>
    <col min="7688" max="7688" width="10" style="104" customWidth="1"/>
    <col min="7689" max="7759" width="8.7109375" style="104" customWidth="1"/>
    <col min="7760" max="7936" width="9.140625" style="104"/>
    <col min="7937" max="7938" width="13.28515625" style="104" customWidth="1"/>
    <col min="7939" max="7940" width="12.140625" style="104" customWidth="1"/>
    <col min="7941" max="7941" width="5.140625" style="104" customWidth="1"/>
    <col min="7942" max="7942" width="8.140625" style="104" customWidth="1"/>
    <col min="7943" max="7943" width="8.5703125" style="104" customWidth="1"/>
    <col min="7944" max="7944" width="10" style="104" customWidth="1"/>
    <col min="7945" max="8015" width="8.7109375" style="104" customWidth="1"/>
    <col min="8016" max="8192" width="9.140625" style="104"/>
    <col min="8193" max="8194" width="13.28515625" style="104" customWidth="1"/>
    <col min="8195" max="8196" width="12.140625" style="104" customWidth="1"/>
    <col min="8197" max="8197" width="5.140625" style="104" customWidth="1"/>
    <col min="8198" max="8198" width="8.140625" style="104" customWidth="1"/>
    <col min="8199" max="8199" width="8.5703125" style="104" customWidth="1"/>
    <col min="8200" max="8200" width="10" style="104" customWidth="1"/>
    <col min="8201" max="8271" width="8.7109375" style="104" customWidth="1"/>
    <col min="8272" max="8448" width="9.140625" style="104"/>
    <col min="8449" max="8450" width="13.28515625" style="104" customWidth="1"/>
    <col min="8451" max="8452" width="12.140625" style="104" customWidth="1"/>
    <col min="8453" max="8453" width="5.140625" style="104" customWidth="1"/>
    <col min="8454" max="8454" width="8.140625" style="104" customWidth="1"/>
    <col min="8455" max="8455" width="8.5703125" style="104" customWidth="1"/>
    <col min="8456" max="8456" width="10" style="104" customWidth="1"/>
    <col min="8457" max="8527" width="8.7109375" style="104" customWidth="1"/>
    <col min="8528" max="8704" width="9.140625" style="104"/>
    <col min="8705" max="8706" width="13.28515625" style="104" customWidth="1"/>
    <col min="8707" max="8708" width="12.140625" style="104" customWidth="1"/>
    <col min="8709" max="8709" width="5.140625" style="104" customWidth="1"/>
    <col min="8710" max="8710" width="8.140625" style="104" customWidth="1"/>
    <col min="8711" max="8711" width="8.5703125" style="104" customWidth="1"/>
    <col min="8712" max="8712" width="10" style="104" customWidth="1"/>
    <col min="8713" max="8783" width="8.7109375" style="104" customWidth="1"/>
    <col min="8784" max="8960" width="9.140625" style="104"/>
    <col min="8961" max="8962" width="13.28515625" style="104" customWidth="1"/>
    <col min="8963" max="8964" width="12.140625" style="104" customWidth="1"/>
    <col min="8965" max="8965" width="5.140625" style="104" customWidth="1"/>
    <col min="8966" max="8966" width="8.140625" style="104" customWidth="1"/>
    <col min="8967" max="8967" width="8.5703125" style="104" customWidth="1"/>
    <col min="8968" max="8968" width="10" style="104" customWidth="1"/>
    <col min="8969" max="9039" width="8.7109375" style="104" customWidth="1"/>
    <col min="9040" max="9216" width="9.140625" style="104"/>
    <col min="9217" max="9218" width="13.28515625" style="104" customWidth="1"/>
    <col min="9219" max="9220" width="12.140625" style="104" customWidth="1"/>
    <col min="9221" max="9221" width="5.140625" style="104" customWidth="1"/>
    <col min="9222" max="9222" width="8.140625" style="104" customWidth="1"/>
    <col min="9223" max="9223" width="8.5703125" style="104" customWidth="1"/>
    <col min="9224" max="9224" width="10" style="104" customWidth="1"/>
    <col min="9225" max="9295" width="8.7109375" style="104" customWidth="1"/>
    <col min="9296" max="9472" width="9.140625" style="104"/>
    <col min="9473" max="9474" width="13.28515625" style="104" customWidth="1"/>
    <col min="9475" max="9476" width="12.140625" style="104" customWidth="1"/>
    <col min="9477" max="9477" width="5.140625" style="104" customWidth="1"/>
    <col min="9478" max="9478" width="8.140625" style="104" customWidth="1"/>
    <col min="9479" max="9479" width="8.5703125" style="104" customWidth="1"/>
    <col min="9480" max="9480" width="10" style="104" customWidth="1"/>
    <col min="9481" max="9551" width="8.7109375" style="104" customWidth="1"/>
    <col min="9552" max="9728" width="9.140625" style="104"/>
    <col min="9729" max="9730" width="13.28515625" style="104" customWidth="1"/>
    <col min="9731" max="9732" width="12.140625" style="104" customWidth="1"/>
    <col min="9733" max="9733" width="5.140625" style="104" customWidth="1"/>
    <col min="9734" max="9734" width="8.140625" style="104" customWidth="1"/>
    <col min="9735" max="9735" width="8.5703125" style="104" customWidth="1"/>
    <col min="9736" max="9736" width="10" style="104" customWidth="1"/>
    <col min="9737" max="9807" width="8.7109375" style="104" customWidth="1"/>
    <col min="9808" max="9984" width="9.140625" style="104"/>
    <col min="9985" max="9986" width="13.28515625" style="104" customWidth="1"/>
    <col min="9987" max="9988" width="12.140625" style="104" customWidth="1"/>
    <col min="9989" max="9989" width="5.140625" style="104" customWidth="1"/>
    <col min="9990" max="9990" width="8.140625" style="104" customWidth="1"/>
    <col min="9991" max="9991" width="8.5703125" style="104" customWidth="1"/>
    <col min="9992" max="9992" width="10" style="104" customWidth="1"/>
    <col min="9993" max="10063" width="8.7109375" style="104" customWidth="1"/>
    <col min="10064" max="10240" width="9.140625" style="104"/>
    <col min="10241" max="10242" width="13.28515625" style="104" customWidth="1"/>
    <col min="10243" max="10244" width="12.140625" style="104" customWidth="1"/>
    <col min="10245" max="10245" width="5.140625" style="104" customWidth="1"/>
    <col min="10246" max="10246" width="8.140625" style="104" customWidth="1"/>
    <col min="10247" max="10247" width="8.5703125" style="104" customWidth="1"/>
    <col min="10248" max="10248" width="10" style="104" customWidth="1"/>
    <col min="10249" max="10319" width="8.7109375" style="104" customWidth="1"/>
    <col min="10320" max="10496" width="9.140625" style="104"/>
    <col min="10497" max="10498" width="13.28515625" style="104" customWidth="1"/>
    <col min="10499" max="10500" width="12.140625" style="104" customWidth="1"/>
    <col min="10501" max="10501" width="5.140625" style="104" customWidth="1"/>
    <col min="10502" max="10502" width="8.140625" style="104" customWidth="1"/>
    <col min="10503" max="10503" width="8.5703125" style="104" customWidth="1"/>
    <col min="10504" max="10504" width="10" style="104" customWidth="1"/>
    <col min="10505" max="10575" width="8.7109375" style="104" customWidth="1"/>
    <col min="10576" max="10752" width="9.140625" style="104"/>
    <col min="10753" max="10754" width="13.28515625" style="104" customWidth="1"/>
    <col min="10755" max="10756" width="12.140625" style="104" customWidth="1"/>
    <col min="10757" max="10757" width="5.140625" style="104" customWidth="1"/>
    <col min="10758" max="10758" width="8.140625" style="104" customWidth="1"/>
    <col min="10759" max="10759" width="8.5703125" style="104" customWidth="1"/>
    <col min="10760" max="10760" width="10" style="104" customWidth="1"/>
    <col min="10761" max="10831" width="8.7109375" style="104" customWidth="1"/>
    <col min="10832" max="11008" width="9.140625" style="104"/>
    <col min="11009" max="11010" width="13.28515625" style="104" customWidth="1"/>
    <col min="11011" max="11012" width="12.140625" style="104" customWidth="1"/>
    <col min="11013" max="11013" width="5.140625" style="104" customWidth="1"/>
    <col min="11014" max="11014" width="8.140625" style="104" customWidth="1"/>
    <col min="11015" max="11015" width="8.5703125" style="104" customWidth="1"/>
    <col min="11016" max="11016" width="10" style="104" customWidth="1"/>
    <col min="11017" max="11087" width="8.7109375" style="104" customWidth="1"/>
    <col min="11088" max="11264" width="9.140625" style="104"/>
    <col min="11265" max="11266" width="13.28515625" style="104" customWidth="1"/>
    <col min="11267" max="11268" width="12.140625" style="104" customWidth="1"/>
    <col min="11269" max="11269" width="5.140625" style="104" customWidth="1"/>
    <col min="11270" max="11270" width="8.140625" style="104" customWidth="1"/>
    <col min="11271" max="11271" width="8.5703125" style="104" customWidth="1"/>
    <col min="11272" max="11272" width="10" style="104" customWidth="1"/>
    <col min="11273" max="11343" width="8.7109375" style="104" customWidth="1"/>
    <col min="11344" max="11520" width="9.140625" style="104"/>
    <col min="11521" max="11522" width="13.28515625" style="104" customWidth="1"/>
    <col min="11523" max="11524" width="12.140625" style="104" customWidth="1"/>
    <col min="11525" max="11525" width="5.140625" style="104" customWidth="1"/>
    <col min="11526" max="11526" width="8.140625" style="104" customWidth="1"/>
    <col min="11527" max="11527" width="8.5703125" style="104" customWidth="1"/>
    <col min="11528" max="11528" width="10" style="104" customWidth="1"/>
    <col min="11529" max="11599" width="8.7109375" style="104" customWidth="1"/>
    <col min="11600" max="11776" width="9.140625" style="104"/>
    <col min="11777" max="11778" width="13.28515625" style="104" customWidth="1"/>
    <col min="11779" max="11780" width="12.140625" style="104" customWidth="1"/>
    <col min="11781" max="11781" width="5.140625" style="104" customWidth="1"/>
    <col min="11782" max="11782" width="8.140625" style="104" customWidth="1"/>
    <col min="11783" max="11783" width="8.5703125" style="104" customWidth="1"/>
    <col min="11784" max="11784" width="10" style="104" customWidth="1"/>
    <col min="11785" max="11855" width="8.7109375" style="104" customWidth="1"/>
    <col min="11856" max="12032" width="9.140625" style="104"/>
    <col min="12033" max="12034" width="13.28515625" style="104" customWidth="1"/>
    <col min="12035" max="12036" width="12.140625" style="104" customWidth="1"/>
    <col min="12037" max="12037" width="5.140625" style="104" customWidth="1"/>
    <col min="12038" max="12038" width="8.140625" style="104" customWidth="1"/>
    <col min="12039" max="12039" width="8.5703125" style="104" customWidth="1"/>
    <col min="12040" max="12040" width="10" style="104" customWidth="1"/>
    <col min="12041" max="12111" width="8.7109375" style="104" customWidth="1"/>
    <col min="12112" max="12288" width="9.140625" style="104"/>
    <col min="12289" max="12290" width="13.28515625" style="104" customWidth="1"/>
    <col min="12291" max="12292" width="12.140625" style="104" customWidth="1"/>
    <col min="12293" max="12293" width="5.140625" style="104" customWidth="1"/>
    <col min="12294" max="12294" width="8.140625" style="104" customWidth="1"/>
    <col min="12295" max="12295" width="8.5703125" style="104" customWidth="1"/>
    <col min="12296" max="12296" width="10" style="104" customWidth="1"/>
    <col min="12297" max="12367" width="8.7109375" style="104" customWidth="1"/>
    <col min="12368" max="12544" width="9.140625" style="104"/>
    <col min="12545" max="12546" width="13.28515625" style="104" customWidth="1"/>
    <col min="12547" max="12548" width="12.140625" style="104" customWidth="1"/>
    <col min="12549" max="12549" width="5.140625" style="104" customWidth="1"/>
    <col min="12550" max="12550" width="8.140625" style="104" customWidth="1"/>
    <col min="12551" max="12551" width="8.5703125" style="104" customWidth="1"/>
    <col min="12552" max="12552" width="10" style="104" customWidth="1"/>
    <col min="12553" max="12623" width="8.7109375" style="104" customWidth="1"/>
    <col min="12624" max="12800" width="9.140625" style="104"/>
    <col min="12801" max="12802" width="13.28515625" style="104" customWidth="1"/>
    <col min="12803" max="12804" width="12.140625" style="104" customWidth="1"/>
    <col min="12805" max="12805" width="5.140625" style="104" customWidth="1"/>
    <col min="12806" max="12806" width="8.140625" style="104" customWidth="1"/>
    <col min="12807" max="12807" width="8.5703125" style="104" customWidth="1"/>
    <col min="12808" max="12808" width="10" style="104" customWidth="1"/>
    <col min="12809" max="12879" width="8.7109375" style="104" customWidth="1"/>
    <col min="12880" max="13056" width="9.140625" style="104"/>
    <col min="13057" max="13058" width="13.28515625" style="104" customWidth="1"/>
    <col min="13059" max="13060" width="12.140625" style="104" customWidth="1"/>
    <col min="13061" max="13061" width="5.140625" style="104" customWidth="1"/>
    <col min="13062" max="13062" width="8.140625" style="104" customWidth="1"/>
    <col min="13063" max="13063" width="8.5703125" style="104" customWidth="1"/>
    <col min="13064" max="13064" width="10" style="104" customWidth="1"/>
    <col min="13065" max="13135" width="8.7109375" style="104" customWidth="1"/>
    <col min="13136" max="13312" width="9.140625" style="104"/>
    <col min="13313" max="13314" width="13.28515625" style="104" customWidth="1"/>
    <col min="13315" max="13316" width="12.140625" style="104" customWidth="1"/>
    <col min="13317" max="13317" width="5.140625" style="104" customWidth="1"/>
    <col min="13318" max="13318" width="8.140625" style="104" customWidth="1"/>
    <col min="13319" max="13319" width="8.5703125" style="104" customWidth="1"/>
    <col min="13320" max="13320" width="10" style="104" customWidth="1"/>
    <col min="13321" max="13391" width="8.7109375" style="104" customWidth="1"/>
    <col min="13392" max="13568" width="9.140625" style="104"/>
    <col min="13569" max="13570" width="13.28515625" style="104" customWidth="1"/>
    <col min="13571" max="13572" width="12.140625" style="104" customWidth="1"/>
    <col min="13573" max="13573" width="5.140625" style="104" customWidth="1"/>
    <col min="13574" max="13574" width="8.140625" style="104" customWidth="1"/>
    <col min="13575" max="13575" width="8.5703125" style="104" customWidth="1"/>
    <col min="13576" max="13576" width="10" style="104" customWidth="1"/>
    <col min="13577" max="13647" width="8.7109375" style="104" customWidth="1"/>
    <col min="13648" max="13824" width="9.140625" style="104"/>
    <col min="13825" max="13826" width="13.28515625" style="104" customWidth="1"/>
    <col min="13827" max="13828" width="12.140625" style="104" customWidth="1"/>
    <col min="13829" max="13829" width="5.140625" style="104" customWidth="1"/>
    <col min="13830" max="13830" width="8.140625" style="104" customWidth="1"/>
    <col min="13831" max="13831" width="8.5703125" style="104" customWidth="1"/>
    <col min="13832" max="13832" width="10" style="104" customWidth="1"/>
    <col min="13833" max="13903" width="8.7109375" style="104" customWidth="1"/>
    <col min="13904" max="14080" width="9.140625" style="104"/>
    <col min="14081" max="14082" width="13.28515625" style="104" customWidth="1"/>
    <col min="14083" max="14084" width="12.140625" style="104" customWidth="1"/>
    <col min="14085" max="14085" width="5.140625" style="104" customWidth="1"/>
    <col min="14086" max="14086" width="8.140625" style="104" customWidth="1"/>
    <col min="14087" max="14087" width="8.5703125" style="104" customWidth="1"/>
    <col min="14088" max="14088" width="10" style="104" customWidth="1"/>
    <col min="14089" max="14159" width="8.7109375" style="104" customWidth="1"/>
    <col min="14160" max="14336" width="9.140625" style="104"/>
    <col min="14337" max="14338" width="13.28515625" style="104" customWidth="1"/>
    <col min="14339" max="14340" width="12.140625" style="104" customWidth="1"/>
    <col min="14341" max="14341" width="5.140625" style="104" customWidth="1"/>
    <col min="14342" max="14342" width="8.140625" style="104" customWidth="1"/>
    <col min="14343" max="14343" width="8.5703125" style="104" customWidth="1"/>
    <col min="14344" max="14344" width="10" style="104" customWidth="1"/>
    <col min="14345" max="14415" width="8.7109375" style="104" customWidth="1"/>
    <col min="14416" max="14592" width="9.140625" style="104"/>
    <col min="14593" max="14594" width="13.28515625" style="104" customWidth="1"/>
    <col min="14595" max="14596" width="12.140625" style="104" customWidth="1"/>
    <col min="14597" max="14597" width="5.140625" style="104" customWidth="1"/>
    <col min="14598" max="14598" width="8.140625" style="104" customWidth="1"/>
    <col min="14599" max="14599" width="8.5703125" style="104" customWidth="1"/>
    <col min="14600" max="14600" width="10" style="104" customWidth="1"/>
    <col min="14601" max="14671" width="8.7109375" style="104" customWidth="1"/>
    <col min="14672" max="14848" width="9.140625" style="104"/>
    <col min="14849" max="14850" width="13.28515625" style="104" customWidth="1"/>
    <col min="14851" max="14852" width="12.140625" style="104" customWidth="1"/>
    <col min="14853" max="14853" width="5.140625" style="104" customWidth="1"/>
    <col min="14854" max="14854" width="8.140625" style="104" customWidth="1"/>
    <col min="14855" max="14855" width="8.5703125" style="104" customWidth="1"/>
    <col min="14856" max="14856" width="10" style="104" customWidth="1"/>
    <col min="14857" max="14927" width="8.7109375" style="104" customWidth="1"/>
    <col min="14928" max="15104" width="9.140625" style="104"/>
    <col min="15105" max="15106" width="13.28515625" style="104" customWidth="1"/>
    <col min="15107" max="15108" width="12.140625" style="104" customWidth="1"/>
    <col min="15109" max="15109" width="5.140625" style="104" customWidth="1"/>
    <col min="15110" max="15110" width="8.140625" style="104" customWidth="1"/>
    <col min="15111" max="15111" width="8.5703125" style="104" customWidth="1"/>
    <col min="15112" max="15112" width="10" style="104" customWidth="1"/>
    <col min="15113" max="15183" width="8.7109375" style="104" customWidth="1"/>
    <col min="15184" max="15360" width="9.140625" style="104"/>
    <col min="15361" max="15362" width="13.28515625" style="104" customWidth="1"/>
    <col min="15363" max="15364" width="12.140625" style="104" customWidth="1"/>
    <col min="15365" max="15365" width="5.140625" style="104" customWidth="1"/>
    <col min="15366" max="15366" width="8.140625" style="104" customWidth="1"/>
    <col min="15367" max="15367" width="8.5703125" style="104" customWidth="1"/>
    <col min="15368" max="15368" width="10" style="104" customWidth="1"/>
    <col min="15369" max="15439" width="8.7109375" style="104" customWidth="1"/>
    <col min="15440" max="15616" width="9.140625" style="104"/>
    <col min="15617" max="15618" width="13.28515625" style="104" customWidth="1"/>
    <col min="15619" max="15620" width="12.140625" style="104" customWidth="1"/>
    <col min="15621" max="15621" width="5.140625" style="104" customWidth="1"/>
    <col min="15622" max="15622" width="8.140625" style="104" customWidth="1"/>
    <col min="15623" max="15623" width="8.5703125" style="104" customWidth="1"/>
    <col min="15624" max="15624" width="10" style="104" customWidth="1"/>
    <col min="15625" max="15695" width="8.7109375" style="104" customWidth="1"/>
    <col min="15696" max="15872" width="9.140625" style="104"/>
    <col min="15873" max="15874" width="13.28515625" style="104" customWidth="1"/>
    <col min="15875" max="15876" width="12.140625" style="104" customWidth="1"/>
    <col min="15877" max="15877" width="5.140625" style="104" customWidth="1"/>
    <col min="15878" max="15878" width="8.140625" style="104" customWidth="1"/>
    <col min="15879" max="15879" width="8.5703125" style="104" customWidth="1"/>
    <col min="15880" max="15880" width="10" style="104" customWidth="1"/>
    <col min="15881" max="15951" width="8.7109375" style="104" customWidth="1"/>
    <col min="15952" max="16128" width="9.140625" style="104"/>
    <col min="16129" max="16130" width="13.28515625" style="104" customWidth="1"/>
    <col min="16131" max="16132" width="12.140625" style="104" customWidth="1"/>
    <col min="16133" max="16133" width="5.140625" style="104" customWidth="1"/>
    <col min="16134" max="16134" width="8.140625" style="104" customWidth="1"/>
    <col min="16135" max="16135" width="8.5703125" style="104" customWidth="1"/>
    <col min="16136" max="16136" width="10" style="104" customWidth="1"/>
    <col min="16137" max="16207" width="8.7109375" style="104" customWidth="1"/>
    <col min="16208" max="16384" width="9.140625" style="104"/>
  </cols>
  <sheetData>
    <row r="1" spans="1:84" s="24" customFormat="1" ht="26.25" customHeight="1" x14ac:dyDescent="0.35">
      <c r="A1" s="1954" t="s">
        <v>109</v>
      </c>
      <c r="B1" s="1954"/>
      <c r="C1" s="1954"/>
      <c r="D1" s="1954"/>
      <c r="E1" s="1954"/>
      <c r="F1" s="1954"/>
      <c r="G1" s="1954"/>
      <c r="H1" s="1954"/>
      <c r="I1" s="1954"/>
      <c r="J1" s="1954"/>
      <c r="K1" s="1954"/>
      <c r="L1" s="1954"/>
      <c r="M1" s="1954"/>
      <c r="N1" s="1954"/>
      <c r="O1" s="1954"/>
      <c r="P1" s="1954"/>
      <c r="Q1" s="1954"/>
      <c r="R1" s="1954"/>
      <c r="S1" s="1954"/>
      <c r="T1" s="1954"/>
      <c r="U1" s="1954"/>
      <c r="V1" s="1954"/>
      <c r="W1" s="1954"/>
      <c r="X1" s="1954"/>
      <c r="Y1" s="1954"/>
      <c r="Z1" s="1954"/>
      <c r="AA1" s="1954"/>
      <c r="AB1" s="1954"/>
      <c r="AC1" s="1954"/>
      <c r="AD1" s="1954"/>
      <c r="AE1" s="1954"/>
      <c r="AF1" s="1954"/>
      <c r="AG1" s="1954"/>
      <c r="AH1" s="1954"/>
      <c r="AI1" s="1954"/>
      <c r="AJ1" s="1954"/>
      <c r="AK1" s="1954"/>
      <c r="AL1" s="1954"/>
      <c r="AM1" s="1954"/>
      <c r="AN1" s="1954"/>
      <c r="AO1" s="1954"/>
      <c r="AP1" s="1954"/>
      <c r="AQ1" s="1954"/>
      <c r="BV1" s="25"/>
      <c r="BW1" s="25"/>
      <c r="BX1" s="25"/>
      <c r="BY1" s="26"/>
      <c r="BZ1" s="25"/>
      <c r="CA1" s="25"/>
      <c r="CB1" s="25"/>
      <c r="CC1" s="25"/>
    </row>
    <row r="2" spans="1:84" s="33" customFormat="1" ht="27.75" x14ac:dyDescent="0.4">
      <c r="A2" s="24"/>
      <c r="B2" s="25"/>
      <c r="C2" s="25"/>
      <c r="D2" s="25"/>
      <c r="E2" s="25"/>
      <c r="F2" s="27"/>
      <c r="G2" s="25"/>
      <c r="H2" s="25"/>
      <c r="I2" s="24"/>
      <c r="J2" s="24"/>
      <c r="K2" s="28"/>
      <c r="L2" s="28"/>
      <c r="M2" s="28"/>
      <c r="N2" s="29"/>
      <c r="O2" s="25"/>
      <c r="P2" s="25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30" t="s">
        <v>1</v>
      </c>
      <c r="AN2" s="1860">
        <v>42354</v>
      </c>
      <c r="AO2" s="1860"/>
      <c r="AP2" s="1860"/>
      <c r="AQ2" s="1860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31"/>
      <c r="BW2" s="25"/>
      <c r="BX2" s="1862"/>
      <c r="BY2" s="1862"/>
      <c r="BZ2" s="1862"/>
      <c r="CA2" s="1862"/>
      <c r="CB2" s="32"/>
      <c r="CC2" s="32"/>
    </row>
    <row r="3" spans="1:84" s="33" customFormat="1" ht="17.25" thickBot="1" x14ac:dyDescent="0.3">
      <c r="A3" s="24"/>
      <c r="B3" s="25"/>
      <c r="C3" s="25"/>
      <c r="D3" s="25"/>
      <c r="E3" s="25"/>
      <c r="F3" s="25"/>
      <c r="G3" s="25"/>
      <c r="H3" s="25"/>
      <c r="I3" s="114"/>
      <c r="J3" s="25"/>
      <c r="K3" s="25"/>
      <c r="L3" s="114"/>
      <c r="M3" s="25"/>
      <c r="N3" s="25"/>
      <c r="O3" s="114"/>
      <c r="P3" s="25"/>
      <c r="Q3" s="25"/>
      <c r="R3" s="114"/>
      <c r="S3" s="25"/>
      <c r="T3" s="25"/>
      <c r="U3" s="114"/>
      <c r="V3" s="25"/>
      <c r="W3" s="25"/>
      <c r="X3" s="114"/>
      <c r="Y3" s="25"/>
      <c r="Z3" s="25"/>
      <c r="AA3" s="114"/>
      <c r="AB3" s="25"/>
      <c r="AC3" s="25"/>
      <c r="AD3" s="114"/>
      <c r="AE3" s="25"/>
      <c r="AF3" s="25"/>
      <c r="AG3" s="114"/>
      <c r="AH3" s="25"/>
      <c r="AI3" s="25"/>
      <c r="AJ3" s="114"/>
      <c r="AK3" s="25"/>
      <c r="AL3" s="25"/>
      <c r="AM3" s="114"/>
      <c r="AN3" s="25"/>
      <c r="AO3" s="25"/>
      <c r="AP3" s="114"/>
      <c r="AQ3" s="2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5"/>
      <c r="CB3" s="32"/>
      <c r="CC3" s="32"/>
    </row>
    <row r="4" spans="1:84" s="33" customFormat="1" ht="16.5" customHeight="1" thickBot="1" x14ac:dyDescent="0.3">
      <c r="A4" s="1955" t="s">
        <v>2</v>
      </c>
      <c r="B4" s="1956"/>
      <c r="C4" s="1956"/>
      <c r="D4" s="1956"/>
      <c r="E4" s="1956"/>
      <c r="F4" s="1956"/>
      <c r="G4" s="1957"/>
      <c r="H4" s="1856" t="s">
        <v>3</v>
      </c>
      <c r="I4" s="1857"/>
      <c r="J4" s="1858"/>
      <c r="K4" s="1856" t="s">
        <v>4</v>
      </c>
      <c r="L4" s="1857"/>
      <c r="M4" s="1858"/>
      <c r="N4" s="1856" t="s">
        <v>5</v>
      </c>
      <c r="O4" s="1857"/>
      <c r="P4" s="1858"/>
      <c r="Q4" s="1856" t="s">
        <v>6</v>
      </c>
      <c r="R4" s="1857"/>
      <c r="S4" s="1858"/>
      <c r="T4" s="1856" t="s">
        <v>7</v>
      </c>
      <c r="U4" s="1857"/>
      <c r="V4" s="1858"/>
      <c r="W4" s="1856" t="s">
        <v>8</v>
      </c>
      <c r="X4" s="1857"/>
      <c r="Y4" s="1858"/>
      <c r="Z4" s="1856" t="s">
        <v>9</v>
      </c>
      <c r="AA4" s="1857"/>
      <c r="AB4" s="1858"/>
      <c r="AC4" s="1856" t="s">
        <v>10</v>
      </c>
      <c r="AD4" s="1857"/>
      <c r="AE4" s="1858"/>
      <c r="AF4" s="1856" t="s">
        <v>11</v>
      </c>
      <c r="AG4" s="1857"/>
      <c r="AH4" s="1858"/>
      <c r="AI4" s="1856" t="s">
        <v>12</v>
      </c>
      <c r="AJ4" s="1857"/>
      <c r="AK4" s="1858"/>
      <c r="AL4" s="1856" t="s">
        <v>13</v>
      </c>
      <c r="AM4" s="1857"/>
      <c r="AN4" s="1858"/>
      <c r="AO4" s="1856" t="s">
        <v>14</v>
      </c>
      <c r="AP4" s="1857"/>
      <c r="AQ4" s="1858"/>
    </row>
    <row r="5" spans="1:84" s="33" customFormat="1" ht="16.5" customHeight="1" x14ac:dyDescent="0.25">
      <c r="A5" s="1958" t="s">
        <v>15</v>
      </c>
      <c r="B5" s="1959"/>
      <c r="C5" s="1962" t="s">
        <v>16</v>
      </c>
      <c r="D5" s="1964"/>
      <c r="E5" s="1965"/>
      <c r="F5" s="1965"/>
      <c r="G5" s="1966"/>
      <c r="H5" s="440" t="s">
        <v>17</v>
      </c>
      <c r="I5" s="441" t="s">
        <v>18</v>
      </c>
      <c r="J5" s="442" t="s">
        <v>19</v>
      </c>
      <c r="K5" s="440" t="s">
        <v>17</v>
      </c>
      <c r="L5" s="441" t="s">
        <v>18</v>
      </c>
      <c r="M5" s="442" t="s">
        <v>19</v>
      </c>
      <c r="N5" s="440" t="s">
        <v>17</v>
      </c>
      <c r="O5" s="441" t="s">
        <v>18</v>
      </c>
      <c r="P5" s="442" t="s">
        <v>19</v>
      </c>
      <c r="Q5" s="440" t="s">
        <v>17</v>
      </c>
      <c r="R5" s="441" t="s">
        <v>18</v>
      </c>
      <c r="S5" s="442" t="s">
        <v>19</v>
      </c>
      <c r="T5" s="440" t="s">
        <v>17</v>
      </c>
      <c r="U5" s="441" t="s">
        <v>18</v>
      </c>
      <c r="V5" s="442" t="s">
        <v>19</v>
      </c>
      <c r="W5" s="440" t="s">
        <v>17</v>
      </c>
      <c r="X5" s="441" t="s">
        <v>18</v>
      </c>
      <c r="Y5" s="442" t="s">
        <v>19</v>
      </c>
      <c r="Z5" s="440" t="s">
        <v>17</v>
      </c>
      <c r="AA5" s="441" t="s">
        <v>18</v>
      </c>
      <c r="AB5" s="442" t="s">
        <v>19</v>
      </c>
      <c r="AC5" s="440" t="s">
        <v>17</v>
      </c>
      <c r="AD5" s="441" t="s">
        <v>18</v>
      </c>
      <c r="AE5" s="442" t="s">
        <v>19</v>
      </c>
      <c r="AF5" s="440" t="s">
        <v>17</v>
      </c>
      <c r="AG5" s="441" t="s">
        <v>18</v>
      </c>
      <c r="AH5" s="442" t="s">
        <v>19</v>
      </c>
      <c r="AI5" s="440" t="s">
        <v>17</v>
      </c>
      <c r="AJ5" s="441" t="s">
        <v>18</v>
      </c>
      <c r="AK5" s="442" t="s">
        <v>19</v>
      </c>
      <c r="AL5" s="440" t="s">
        <v>17</v>
      </c>
      <c r="AM5" s="441" t="s">
        <v>18</v>
      </c>
      <c r="AN5" s="442" t="s">
        <v>19</v>
      </c>
      <c r="AO5" s="440" t="s">
        <v>17</v>
      </c>
      <c r="AP5" s="441" t="s">
        <v>18</v>
      </c>
      <c r="AQ5" s="442" t="s">
        <v>19</v>
      </c>
    </row>
    <row r="6" spans="1:84" s="33" customFormat="1" ht="16.5" customHeight="1" thickBot="1" x14ac:dyDescent="0.3">
      <c r="A6" s="1960"/>
      <c r="B6" s="1961"/>
      <c r="C6" s="1963"/>
      <c r="D6" s="1967"/>
      <c r="E6" s="1968"/>
      <c r="F6" s="1968"/>
      <c r="G6" s="1969"/>
      <c r="H6" s="443" t="s">
        <v>20</v>
      </c>
      <c r="I6" s="444" t="s">
        <v>21</v>
      </c>
      <c r="J6" s="445" t="s">
        <v>22</v>
      </c>
      <c r="K6" s="443" t="s">
        <v>20</v>
      </c>
      <c r="L6" s="444" t="s">
        <v>21</v>
      </c>
      <c r="M6" s="445" t="s">
        <v>22</v>
      </c>
      <c r="N6" s="443" t="s">
        <v>20</v>
      </c>
      <c r="O6" s="444" t="s">
        <v>21</v>
      </c>
      <c r="P6" s="445" t="s">
        <v>22</v>
      </c>
      <c r="Q6" s="443" t="s">
        <v>20</v>
      </c>
      <c r="R6" s="444" t="s">
        <v>21</v>
      </c>
      <c r="S6" s="445" t="s">
        <v>22</v>
      </c>
      <c r="T6" s="443" t="s">
        <v>20</v>
      </c>
      <c r="U6" s="444" t="s">
        <v>21</v>
      </c>
      <c r="V6" s="445" t="s">
        <v>22</v>
      </c>
      <c r="W6" s="443" t="s">
        <v>20</v>
      </c>
      <c r="X6" s="444" t="s">
        <v>21</v>
      </c>
      <c r="Y6" s="445" t="s">
        <v>22</v>
      </c>
      <c r="Z6" s="443" t="s">
        <v>20</v>
      </c>
      <c r="AA6" s="444" t="s">
        <v>21</v>
      </c>
      <c r="AB6" s="445" t="s">
        <v>22</v>
      </c>
      <c r="AC6" s="443" t="s">
        <v>20</v>
      </c>
      <c r="AD6" s="444" t="s">
        <v>21</v>
      </c>
      <c r="AE6" s="445" t="s">
        <v>22</v>
      </c>
      <c r="AF6" s="443" t="s">
        <v>20</v>
      </c>
      <c r="AG6" s="444" t="s">
        <v>21</v>
      </c>
      <c r="AH6" s="445" t="s">
        <v>22</v>
      </c>
      <c r="AI6" s="443" t="s">
        <v>20</v>
      </c>
      <c r="AJ6" s="444" t="s">
        <v>21</v>
      </c>
      <c r="AK6" s="445" t="s">
        <v>22</v>
      </c>
      <c r="AL6" s="443" t="s">
        <v>20</v>
      </c>
      <c r="AM6" s="444" t="s">
        <v>21</v>
      </c>
      <c r="AN6" s="445" t="s">
        <v>22</v>
      </c>
      <c r="AO6" s="443" t="s">
        <v>20</v>
      </c>
      <c r="AP6" s="444" t="s">
        <v>21</v>
      </c>
      <c r="AQ6" s="445" t="s">
        <v>22</v>
      </c>
    </row>
    <row r="7" spans="1:84" s="24" customFormat="1" ht="16.5" customHeight="1" x14ac:dyDescent="0.25">
      <c r="A7" s="1970" t="s">
        <v>23</v>
      </c>
      <c r="B7" s="1971"/>
      <c r="C7" s="1976">
        <v>16</v>
      </c>
      <c r="D7" s="1979" t="s">
        <v>24</v>
      </c>
      <c r="E7" s="1980"/>
      <c r="F7" s="1983" t="s">
        <v>25</v>
      </c>
      <c r="G7" s="1984"/>
      <c r="H7" s="541">
        <v>27</v>
      </c>
      <c r="I7" s="542">
        <v>2.4420000000000002</v>
      </c>
      <c r="J7" s="543">
        <v>0.6633</v>
      </c>
      <c r="K7" s="541">
        <v>27</v>
      </c>
      <c r="L7" s="542">
        <v>2.4420000000000002</v>
      </c>
      <c r="M7" s="543">
        <v>0.6633</v>
      </c>
      <c r="N7" s="541">
        <v>30</v>
      </c>
      <c r="O7" s="542">
        <v>2.5046999999999997</v>
      </c>
      <c r="P7" s="543">
        <v>0.66659999999999997</v>
      </c>
      <c r="Q7" s="541">
        <v>30</v>
      </c>
      <c r="R7" s="542">
        <v>2.5046999999999997</v>
      </c>
      <c r="S7" s="543">
        <v>0.66659999999999997</v>
      </c>
      <c r="T7" s="541">
        <v>30</v>
      </c>
      <c r="U7" s="542">
        <v>2.5046999999999997</v>
      </c>
      <c r="V7" s="543">
        <v>0.66659999999999997</v>
      </c>
      <c r="W7" s="541">
        <v>30</v>
      </c>
      <c r="X7" s="542">
        <v>2.5046999999999997</v>
      </c>
      <c r="Y7" s="543">
        <v>0.66659999999999997</v>
      </c>
      <c r="Z7" s="541">
        <v>40</v>
      </c>
      <c r="AA7" s="542">
        <v>5.1414</v>
      </c>
      <c r="AB7" s="543">
        <v>1.3100999999999998</v>
      </c>
      <c r="AC7" s="541">
        <v>40</v>
      </c>
      <c r="AD7" s="542">
        <v>5.1414</v>
      </c>
      <c r="AE7" s="543">
        <v>1.3100999999999998</v>
      </c>
      <c r="AF7" s="541">
        <v>40</v>
      </c>
      <c r="AG7" s="542">
        <v>5.1414</v>
      </c>
      <c r="AH7" s="543">
        <v>1.3100999999999998</v>
      </c>
      <c r="AI7" s="541">
        <v>40</v>
      </c>
      <c r="AJ7" s="542">
        <v>5.1414</v>
      </c>
      <c r="AK7" s="543">
        <v>1.3100999999999998</v>
      </c>
      <c r="AL7" s="541">
        <v>40</v>
      </c>
      <c r="AM7" s="542">
        <v>5.1414</v>
      </c>
      <c r="AN7" s="543">
        <v>1.3100999999999998</v>
      </c>
      <c r="AO7" s="541">
        <v>40</v>
      </c>
      <c r="AP7" s="542">
        <v>5.1414</v>
      </c>
      <c r="AQ7" s="543">
        <v>1.3100999999999998</v>
      </c>
      <c r="CB7" s="34"/>
      <c r="CC7" s="34"/>
      <c r="CE7" s="34"/>
      <c r="CF7" s="34"/>
    </row>
    <row r="8" spans="1:84" s="24" customFormat="1" ht="16.5" customHeight="1" thickBot="1" x14ac:dyDescent="0.3">
      <c r="A8" s="1972"/>
      <c r="B8" s="1973"/>
      <c r="C8" s="1977"/>
      <c r="D8" s="1981"/>
      <c r="E8" s="1982"/>
      <c r="F8" s="1985" t="s">
        <v>26</v>
      </c>
      <c r="G8" s="1986"/>
      <c r="H8" s="449">
        <v>300</v>
      </c>
      <c r="I8" s="450">
        <f>I40+I38</f>
        <v>1.9529200000000002</v>
      </c>
      <c r="J8" s="451">
        <f>J40+J38</f>
        <v>0.34577999999999998</v>
      </c>
      <c r="K8" s="449">
        <v>300</v>
      </c>
      <c r="L8" s="450">
        <f>L40+L38</f>
        <v>1.9529200000000002</v>
      </c>
      <c r="M8" s="451">
        <f>M40+M38</f>
        <v>0.34577999999999998</v>
      </c>
      <c r="N8" s="449">
        <v>330</v>
      </c>
      <c r="O8" s="450">
        <f>O40+O38</f>
        <v>1.9833000000000001</v>
      </c>
      <c r="P8" s="451">
        <f>P40+P38</f>
        <v>0.38097999999999999</v>
      </c>
      <c r="Q8" s="449">
        <v>330</v>
      </c>
      <c r="R8" s="450">
        <f>R40+R38</f>
        <v>1.9833000000000001</v>
      </c>
      <c r="S8" s="451">
        <f>S40+S38</f>
        <v>0.38097999999999999</v>
      </c>
      <c r="T8" s="449">
        <v>330</v>
      </c>
      <c r="U8" s="450">
        <f>U40+U38</f>
        <v>1.9833000000000001</v>
      </c>
      <c r="V8" s="451">
        <f>V40+V38</f>
        <v>0.38097999999999999</v>
      </c>
      <c r="W8" s="449">
        <v>330</v>
      </c>
      <c r="X8" s="450">
        <f>X40+X38</f>
        <v>1.9833000000000001</v>
      </c>
      <c r="Y8" s="451">
        <f>Y40+Y38</f>
        <v>0.38097999999999999</v>
      </c>
      <c r="Z8" s="449">
        <v>450</v>
      </c>
      <c r="AA8" s="450">
        <f>AA40+AA38</f>
        <v>4.2668400000000002</v>
      </c>
      <c r="AB8" s="451">
        <f>AB40+AB38</f>
        <v>0.78783999999999998</v>
      </c>
      <c r="AC8" s="449">
        <v>450</v>
      </c>
      <c r="AD8" s="450">
        <f>AD40+AD38</f>
        <v>4.2668400000000002</v>
      </c>
      <c r="AE8" s="451">
        <f>AE40+AE38</f>
        <v>0.78783999999999998</v>
      </c>
      <c r="AF8" s="449">
        <v>450</v>
      </c>
      <c r="AG8" s="450">
        <f>AG40+AG38</f>
        <v>4.2668400000000002</v>
      </c>
      <c r="AH8" s="451">
        <f>AH40+AH38</f>
        <v>0.78783999999999998</v>
      </c>
      <c r="AI8" s="449">
        <v>450</v>
      </c>
      <c r="AJ8" s="450">
        <f>AJ40+AJ38</f>
        <v>4.2668400000000002</v>
      </c>
      <c r="AK8" s="451">
        <f>AK40+AK38</f>
        <v>0.78783999999999998</v>
      </c>
      <c r="AL8" s="449">
        <v>450</v>
      </c>
      <c r="AM8" s="450">
        <f>AM40+AM38</f>
        <v>4.2668400000000002</v>
      </c>
      <c r="AN8" s="451">
        <f>AN40+AN38</f>
        <v>0.78783999999999998</v>
      </c>
      <c r="AO8" s="449">
        <v>450</v>
      </c>
      <c r="AP8" s="450">
        <f>AP40+AP38</f>
        <v>4.2668400000000002</v>
      </c>
      <c r="AQ8" s="451">
        <f>AQ40+AQ38</f>
        <v>0.78783999999999998</v>
      </c>
      <c r="CB8" s="34"/>
      <c r="CC8" s="34"/>
      <c r="CE8" s="34"/>
      <c r="CF8" s="34"/>
    </row>
    <row r="9" spans="1:84" s="35" customFormat="1" ht="16.5" customHeight="1" thickBot="1" x14ac:dyDescent="0.3">
      <c r="A9" s="1972"/>
      <c r="B9" s="1973"/>
      <c r="C9" s="1977"/>
      <c r="D9" s="1987" t="s">
        <v>27</v>
      </c>
      <c r="E9" s="1988"/>
      <c r="F9" s="1988"/>
      <c r="G9" s="1989"/>
      <c r="H9" s="1899">
        <v>4</v>
      </c>
      <c r="I9" s="1900"/>
      <c r="J9" s="1901"/>
      <c r="K9" s="1899">
        <v>4</v>
      </c>
      <c r="L9" s="1900"/>
      <c r="M9" s="1901"/>
      <c r="N9" s="1899">
        <v>4</v>
      </c>
      <c r="O9" s="1900"/>
      <c r="P9" s="1901"/>
      <c r="Q9" s="1899">
        <v>4</v>
      </c>
      <c r="R9" s="1900"/>
      <c r="S9" s="1901"/>
      <c r="T9" s="1899">
        <v>4</v>
      </c>
      <c r="U9" s="1900"/>
      <c r="V9" s="1901"/>
      <c r="W9" s="1899">
        <v>4</v>
      </c>
      <c r="X9" s="1900"/>
      <c r="Y9" s="1901"/>
      <c r="Z9" s="1899">
        <v>4</v>
      </c>
      <c r="AA9" s="1900"/>
      <c r="AB9" s="1901"/>
      <c r="AC9" s="1899">
        <v>4</v>
      </c>
      <c r="AD9" s="1900"/>
      <c r="AE9" s="1901"/>
      <c r="AF9" s="1899">
        <v>4</v>
      </c>
      <c r="AG9" s="1900"/>
      <c r="AH9" s="1901"/>
      <c r="AI9" s="1899">
        <v>4</v>
      </c>
      <c r="AJ9" s="1900"/>
      <c r="AK9" s="1901"/>
      <c r="AL9" s="1899">
        <v>4</v>
      </c>
      <c r="AM9" s="1900"/>
      <c r="AN9" s="1901"/>
      <c r="AO9" s="1899">
        <v>4</v>
      </c>
      <c r="AP9" s="1900"/>
      <c r="AQ9" s="1901"/>
    </row>
    <row r="10" spans="1:84" s="24" customFormat="1" ht="16.5" customHeight="1" x14ac:dyDescent="0.25">
      <c r="A10" s="1972"/>
      <c r="B10" s="1973"/>
      <c r="C10" s="1977"/>
      <c r="D10" s="1990" t="s">
        <v>28</v>
      </c>
      <c r="E10" s="1971"/>
      <c r="F10" s="1983" t="s">
        <v>25</v>
      </c>
      <c r="G10" s="1984"/>
      <c r="H10" s="1905">
        <v>120</v>
      </c>
      <c r="I10" s="1906"/>
      <c r="J10" s="1907"/>
      <c r="K10" s="1905">
        <v>120</v>
      </c>
      <c r="L10" s="1906"/>
      <c r="M10" s="1907"/>
      <c r="N10" s="1905">
        <v>120</v>
      </c>
      <c r="O10" s="1906"/>
      <c r="P10" s="1907"/>
      <c r="Q10" s="1905">
        <v>120</v>
      </c>
      <c r="R10" s="1906"/>
      <c r="S10" s="1907"/>
      <c r="T10" s="1905">
        <v>120</v>
      </c>
      <c r="U10" s="1906"/>
      <c r="V10" s="1907"/>
      <c r="W10" s="1905">
        <v>120</v>
      </c>
      <c r="X10" s="1906"/>
      <c r="Y10" s="1907"/>
      <c r="Z10" s="1905">
        <v>120</v>
      </c>
      <c r="AA10" s="1906"/>
      <c r="AB10" s="1907"/>
      <c r="AC10" s="1905">
        <v>120</v>
      </c>
      <c r="AD10" s="1906"/>
      <c r="AE10" s="1907"/>
      <c r="AF10" s="1905">
        <v>120</v>
      </c>
      <c r="AG10" s="1906"/>
      <c r="AH10" s="1907"/>
      <c r="AI10" s="1905">
        <v>120</v>
      </c>
      <c r="AJ10" s="1906"/>
      <c r="AK10" s="1907"/>
      <c r="AL10" s="1905">
        <v>120</v>
      </c>
      <c r="AM10" s="1906"/>
      <c r="AN10" s="1907"/>
      <c r="AO10" s="1905">
        <v>120</v>
      </c>
      <c r="AP10" s="1906"/>
      <c r="AQ10" s="1907"/>
    </row>
    <row r="11" spans="1:84" s="24" customFormat="1" ht="16.5" customHeight="1" thickBot="1" x14ac:dyDescent="0.3">
      <c r="A11" s="1972"/>
      <c r="B11" s="1973"/>
      <c r="C11" s="1977"/>
      <c r="D11" s="1974"/>
      <c r="E11" s="1975"/>
      <c r="F11" s="1985" t="s">
        <v>26</v>
      </c>
      <c r="G11" s="1986"/>
      <c r="H11" s="1908">
        <v>10.4</v>
      </c>
      <c r="I11" s="1909"/>
      <c r="J11" s="1910"/>
      <c r="K11" s="1908">
        <v>10.4</v>
      </c>
      <c r="L11" s="1909"/>
      <c r="M11" s="1910"/>
      <c r="N11" s="1908">
        <v>10.3</v>
      </c>
      <c r="O11" s="1909"/>
      <c r="P11" s="1910"/>
      <c r="Q11" s="1908">
        <v>10.3</v>
      </c>
      <c r="R11" s="1909"/>
      <c r="S11" s="1910"/>
      <c r="T11" s="1908">
        <v>10.3</v>
      </c>
      <c r="U11" s="1909"/>
      <c r="V11" s="1910"/>
      <c r="W11" s="1908">
        <v>10.3</v>
      </c>
      <c r="X11" s="1909"/>
      <c r="Y11" s="1910"/>
      <c r="Z11" s="1908">
        <v>10.4</v>
      </c>
      <c r="AA11" s="1909"/>
      <c r="AB11" s="1910"/>
      <c r="AC11" s="1908">
        <v>10.4</v>
      </c>
      <c r="AD11" s="1909"/>
      <c r="AE11" s="1910"/>
      <c r="AF11" s="1908">
        <v>10.4</v>
      </c>
      <c r="AG11" s="1909"/>
      <c r="AH11" s="1910"/>
      <c r="AI11" s="1908">
        <v>10.4</v>
      </c>
      <c r="AJ11" s="1909"/>
      <c r="AK11" s="1910"/>
      <c r="AL11" s="1908">
        <v>10.4</v>
      </c>
      <c r="AM11" s="1909"/>
      <c r="AN11" s="1910"/>
      <c r="AO11" s="1908">
        <v>10.4</v>
      </c>
      <c r="AP11" s="1909"/>
      <c r="AQ11" s="1910"/>
    </row>
    <row r="12" spans="1:84" s="35" customFormat="1" ht="16.5" customHeight="1" thickBot="1" x14ac:dyDescent="0.3">
      <c r="A12" s="1974"/>
      <c r="B12" s="1975"/>
      <c r="C12" s="1978"/>
      <c r="D12" s="1987" t="s">
        <v>29</v>
      </c>
      <c r="E12" s="1988"/>
      <c r="F12" s="1988"/>
      <c r="G12" s="1989"/>
      <c r="H12" s="1911" t="s">
        <v>30</v>
      </c>
      <c r="I12" s="1912"/>
      <c r="J12" s="1913"/>
      <c r="K12" s="1911" t="s">
        <v>30</v>
      </c>
      <c r="L12" s="1912"/>
      <c r="M12" s="1913"/>
      <c r="N12" s="1911" t="s">
        <v>30</v>
      </c>
      <c r="O12" s="1912"/>
      <c r="P12" s="1913"/>
      <c r="Q12" s="1911" t="s">
        <v>30</v>
      </c>
      <c r="R12" s="1912"/>
      <c r="S12" s="1913"/>
      <c r="T12" s="1911" t="s">
        <v>30</v>
      </c>
      <c r="U12" s="1912"/>
      <c r="V12" s="1913"/>
      <c r="W12" s="1911" t="s">
        <v>30</v>
      </c>
      <c r="X12" s="1912"/>
      <c r="Y12" s="1913"/>
      <c r="Z12" s="1911" t="s">
        <v>30</v>
      </c>
      <c r="AA12" s="1912"/>
      <c r="AB12" s="1913"/>
      <c r="AC12" s="1911" t="s">
        <v>30</v>
      </c>
      <c r="AD12" s="1912"/>
      <c r="AE12" s="1913"/>
      <c r="AF12" s="1911" t="s">
        <v>30</v>
      </c>
      <c r="AG12" s="1912"/>
      <c r="AH12" s="1913"/>
      <c r="AI12" s="1911" t="s">
        <v>30</v>
      </c>
      <c r="AJ12" s="1912"/>
      <c r="AK12" s="1913"/>
      <c r="AL12" s="1911" t="s">
        <v>30</v>
      </c>
      <c r="AM12" s="1912"/>
      <c r="AN12" s="1913"/>
      <c r="AO12" s="1911" t="s">
        <v>30</v>
      </c>
      <c r="AP12" s="1912"/>
      <c r="AQ12" s="1913"/>
    </row>
    <row r="13" spans="1:84" s="24" customFormat="1" ht="16.5" customHeight="1" x14ac:dyDescent="0.25">
      <c r="A13" s="1970" t="s">
        <v>31</v>
      </c>
      <c r="B13" s="1971"/>
      <c r="C13" s="1976">
        <v>16</v>
      </c>
      <c r="D13" s="1979" t="s">
        <v>24</v>
      </c>
      <c r="E13" s="1980"/>
      <c r="F13" s="1983" t="s">
        <v>25</v>
      </c>
      <c r="G13" s="2006"/>
      <c r="H13" s="541">
        <v>22</v>
      </c>
      <c r="I13" s="542">
        <v>2.0163000000000002</v>
      </c>
      <c r="J13" s="543">
        <v>0.56759999999999988</v>
      </c>
      <c r="K13" s="541">
        <v>22</v>
      </c>
      <c r="L13" s="542">
        <v>2.0163000000000002</v>
      </c>
      <c r="M13" s="543">
        <v>0.56759999999999988</v>
      </c>
      <c r="N13" s="541">
        <v>23</v>
      </c>
      <c r="O13" s="542">
        <v>2.0823</v>
      </c>
      <c r="P13" s="543">
        <v>0.54449999999999998</v>
      </c>
      <c r="Q13" s="541">
        <v>23</v>
      </c>
      <c r="R13" s="542">
        <v>2.0823</v>
      </c>
      <c r="S13" s="543">
        <v>0.54449999999999998</v>
      </c>
      <c r="T13" s="541">
        <v>23</v>
      </c>
      <c r="U13" s="542">
        <v>2.0823</v>
      </c>
      <c r="V13" s="543">
        <v>0.54449999999999998</v>
      </c>
      <c r="W13" s="541">
        <v>23</v>
      </c>
      <c r="X13" s="542">
        <v>2.0823</v>
      </c>
      <c r="Y13" s="543">
        <v>0.54449999999999998</v>
      </c>
      <c r="Z13" s="541">
        <v>30</v>
      </c>
      <c r="AA13" s="542">
        <v>4.1712000000000007</v>
      </c>
      <c r="AB13" s="543">
        <v>1.1319000000000001</v>
      </c>
      <c r="AC13" s="541">
        <v>30</v>
      </c>
      <c r="AD13" s="542">
        <v>4.1712000000000007</v>
      </c>
      <c r="AE13" s="543">
        <v>1.1319000000000001</v>
      </c>
      <c r="AF13" s="541">
        <v>30</v>
      </c>
      <c r="AG13" s="542">
        <v>4.1712000000000007</v>
      </c>
      <c r="AH13" s="543">
        <v>1.1319000000000001</v>
      </c>
      <c r="AI13" s="541">
        <v>30</v>
      </c>
      <c r="AJ13" s="542">
        <v>4.1712000000000007</v>
      </c>
      <c r="AK13" s="543">
        <v>1.1319000000000001</v>
      </c>
      <c r="AL13" s="541">
        <v>30</v>
      </c>
      <c r="AM13" s="542">
        <v>4.1712000000000007</v>
      </c>
      <c r="AN13" s="543">
        <v>1.1319000000000001</v>
      </c>
      <c r="AO13" s="541">
        <v>30</v>
      </c>
      <c r="AP13" s="542">
        <v>4.1712000000000007</v>
      </c>
      <c r="AQ13" s="543">
        <v>1.1319000000000001</v>
      </c>
      <c r="CB13" s="34"/>
      <c r="CC13" s="34"/>
    </row>
    <row r="14" spans="1:84" s="24" customFormat="1" ht="16.5" customHeight="1" thickBot="1" x14ac:dyDescent="0.3">
      <c r="A14" s="1972"/>
      <c r="B14" s="1973"/>
      <c r="C14" s="1977"/>
      <c r="D14" s="1981"/>
      <c r="E14" s="1982"/>
      <c r="F14" s="1985" t="s">
        <v>26</v>
      </c>
      <c r="G14" s="2007"/>
      <c r="H14" s="449">
        <v>240</v>
      </c>
      <c r="I14" s="450">
        <f>I41+I39</f>
        <v>1.30708</v>
      </c>
      <c r="J14" s="451">
        <f>J41+J39</f>
        <v>0.29681999999999997</v>
      </c>
      <c r="K14" s="449">
        <v>240</v>
      </c>
      <c r="L14" s="450">
        <f>L41+L39</f>
        <v>1.30708</v>
      </c>
      <c r="M14" s="451">
        <f>M41+M39</f>
        <v>0.29681999999999997</v>
      </c>
      <c r="N14" s="449">
        <v>260</v>
      </c>
      <c r="O14" s="450">
        <f>O41+O39</f>
        <v>1.3256599999999998</v>
      </c>
      <c r="P14" s="451">
        <f>P41+P39</f>
        <v>0.29321999999999998</v>
      </c>
      <c r="Q14" s="449">
        <v>260</v>
      </c>
      <c r="R14" s="450">
        <f>R41+R39</f>
        <v>1.3256599999999998</v>
      </c>
      <c r="S14" s="451">
        <f>S41+S39</f>
        <v>0.29321999999999998</v>
      </c>
      <c r="T14" s="449">
        <v>260</v>
      </c>
      <c r="U14" s="450">
        <f>U41+U39</f>
        <v>1.3256599999999998</v>
      </c>
      <c r="V14" s="451">
        <f>V41+V39</f>
        <v>0.29321999999999998</v>
      </c>
      <c r="W14" s="449">
        <v>260</v>
      </c>
      <c r="X14" s="450">
        <f>X41+X39</f>
        <v>1.3256599999999998</v>
      </c>
      <c r="Y14" s="451">
        <f>Y41+Y39</f>
        <v>0.29321999999999998</v>
      </c>
      <c r="Z14" s="449">
        <v>330</v>
      </c>
      <c r="AA14" s="450">
        <f>AA41+AA39</f>
        <v>2.7572799999999997</v>
      </c>
      <c r="AB14" s="451">
        <f>AB41+AB39</f>
        <v>0.54518</v>
      </c>
      <c r="AC14" s="449">
        <v>330</v>
      </c>
      <c r="AD14" s="450">
        <f>AD41+AD39</f>
        <v>2.7572799999999997</v>
      </c>
      <c r="AE14" s="451">
        <f>AE41+AE39</f>
        <v>0.54518</v>
      </c>
      <c r="AF14" s="449">
        <v>330</v>
      </c>
      <c r="AG14" s="450">
        <f>AG41+AG39</f>
        <v>2.7572799999999997</v>
      </c>
      <c r="AH14" s="451">
        <f>AH41+AH39</f>
        <v>0.54518</v>
      </c>
      <c r="AI14" s="449">
        <v>330</v>
      </c>
      <c r="AJ14" s="450">
        <f>AJ41+AJ39</f>
        <v>2.7572799999999997</v>
      </c>
      <c r="AK14" s="451">
        <f>AK41+AK39</f>
        <v>0.54518</v>
      </c>
      <c r="AL14" s="449">
        <v>330</v>
      </c>
      <c r="AM14" s="450">
        <f>AM41+AM39</f>
        <v>2.7572799999999997</v>
      </c>
      <c r="AN14" s="451">
        <f>AN41+AN39</f>
        <v>0.54518</v>
      </c>
      <c r="AO14" s="449">
        <v>330</v>
      </c>
      <c r="AP14" s="450">
        <f>AP41+AP39</f>
        <v>2.7572799999999997</v>
      </c>
      <c r="AQ14" s="451">
        <f>AQ41+AQ39</f>
        <v>0.54518</v>
      </c>
      <c r="CB14" s="34"/>
      <c r="CC14" s="34"/>
    </row>
    <row r="15" spans="1:84" s="35" customFormat="1" ht="16.5" customHeight="1" thickBot="1" x14ac:dyDescent="0.3">
      <c r="A15" s="1972"/>
      <c r="B15" s="1973"/>
      <c r="C15" s="1977"/>
      <c r="D15" s="1987" t="s">
        <v>27</v>
      </c>
      <c r="E15" s="1988"/>
      <c r="F15" s="1988"/>
      <c r="G15" s="1989"/>
      <c r="H15" s="1899">
        <v>4</v>
      </c>
      <c r="I15" s="1900"/>
      <c r="J15" s="1901"/>
      <c r="K15" s="1899">
        <v>4</v>
      </c>
      <c r="L15" s="1900"/>
      <c r="M15" s="1901"/>
      <c r="N15" s="1899">
        <v>4</v>
      </c>
      <c r="O15" s="1900"/>
      <c r="P15" s="1901"/>
      <c r="Q15" s="1899">
        <v>4</v>
      </c>
      <c r="R15" s="1900"/>
      <c r="S15" s="1901"/>
      <c r="T15" s="1899">
        <v>4</v>
      </c>
      <c r="U15" s="1900"/>
      <c r="V15" s="1901"/>
      <c r="W15" s="1899">
        <v>4</v>
      </c>
      <c r="X15" s="1900"/>
      <c r="Y15" s="1901"/>
      <c r="Z15" s="1899">
        <v>4</v>
      </c>
      <c r="AA15" s="1900"/>
      <c r="AB15" s="1901"/>
      <c r="AC15" s="1899">
        <v>4</v>
      </c>
      <c r="AD15" s="1900"/>
      <c r="AE15" s="1901"/>
      <c r="AF15" s="1899">
        <v>4</v>
      </c>
      <c r="AG15" s="1900"/>
      <c r="AH15" s="1901"/>
      <c r="AI15" s="1899">
        <v>4</v>
      </c>
      <c r="AJ15" s="1900"/>
      <c r="AK15" s="1901"/>
      <c r="AL15" s="1899">
        <v>4</v>
      </c>
      <c r="AM15" s="1900"/>
      <c r="AN15" s="1901"/>
      <c r="AO15" s="1899">
        <v>4</v>
      </c>
      <c r="AP15" s="1900"/>
      <c r="AQ15" s="1901"/>
    </row>
    <row r="16" spans="1:84" s="24" customFormat="1" ht="16.5" customHeight="1" x14ac:dyDescent="0.25">
      <c r="A16" s="1972"/>
      <c r="B16" s="1973"/>
      <c r="C16" s="1977"/>
      <c r="D16" s="1990" t="s">
        <v>28</v>
      </c>
      <c r="E16" s="1971"/>
      <c r="F16" s="1983" t="s">
        <v>25</v>
      </c>
      <c r="G16" s="1984"/>
      <c r="H16" s="1905">
        <v>120</v>
      </c>
      <c r="I16" s="1906"/>
      <c r="J16" s="1907"/>
      <c r="K16" s="1905">
        <v>120</v>
      </c>
      <c r="L16" s="1906"/>
      <c r="M16" s="1907"/>
      <c r="N16" s="1905">
        <v>120</v>
      </c>
      <c r="O16" s="1906"/>
      <c r="P16" s="1907"/>
      <c r="Q16" s="1905">
        <v>120</v>
      </c>
      <c r="R16" s="1906"/>
      <c r="S16" s="1907"/>
      <c r="T16" s="1905">
        <v>120</v>
      </c>
      <c r="U16" s="1906"/>
      <c r="V16" s="1907"/>
      <c r="W16" s="1905">
        <v>120</v>
      </c>
      <c r="X16" s="1906"/>
      <c r="Y16" s="1907"/>
      <c r="Z16" s="1905">
        <v>120</v>
      </c>
      <c r="AA16" s="1906"/>
      <c r="AB16" s="1907"/>
      <c r="AC16" s="1905">
        <v>120</v>
      </c>
      <c r="AD16" s="1906"/>
      <c r="AE16" s="1907"/>
      <c r="AF16" s="1905">
        <v>120</v>
      </c>
      <c r="AG16" s="1906"/>
      <c r="AH16" s="1907"/>
      <c r="AI16" s="1905">
        <v>120</v>
      </c>
      <c r="AJ16" s="1906"/>
      <c r="AK16" s="1907"/>
      <c r="AL16" s="1905">
        <v>120</v>
      </c>
      <c r="AM16" s="1906"/>
      <c r="AN16" s="1907"/>
      <c r="AO16" s="1905">
        <v>120</v>
      </c>
      <c r="AP16" s="1906"/>
      <c r="AQ16" s="1907"/>
    </row>
    <row r="17" spans="1:43" s="24" customFormat="1" ht="16.5" customHeight="1" thickBot="1" x14ac:dyDescent="0.3">
      <c r="A17" s="1972"/>
      <c r="B17" s="1973"/>
      <c r="C17" s="1977"/>
      <c r="D17" s="1974"/>
      <c r="E17" s="1975"/>
      <c r="F17" s="1985" t="s">
        <v>26</v>
      </c>
      <c r="G17" s="1986"/>
      <c r="H17" s="1908">
        <v>10.5</v>
      </c>
      <c r="I17" s="1909"/>
      <c r="J17" s="1910"/>
      <c r="K17" s="1908">
        <v>10.5</v>
      </c>
      <c r="L17" s="1909"/>
      <c r="M17" s="1910"/>
      <c r="N17" s="1908">
        <v>10.4</v>
      </c>
      <c r="O17" s="1909"/>
      <c r="P17" s="1910"/>
      <c r="Q17" s="1908">
        <v>10.4</v>
      </c>
      <c r="R17" s="1909"/>
      <c r="S17" s="1910"/>
      <c r="T17" s="1908">
        <v>10.4</v>
      </c>
      <c r="U17" s="1909"/>
      <c r="V17" s="1910"/>
      <c r="W17" s="1908">
        <v>10.4</v>
      </c>
      <c r="X17" s="1909"/>
      <c r="Y17" s="1910"/>
      <c r="Z17" s="1908">
        <v>10.5</v>
      </c>
      <c r="AA17" s="1909"/>
      <c r="AB17" s="1910"/>
      <c r="AC17" s="1908">
        <v>10.5</v>
      </c>
      <c r="AD17" s="1909"/>
      <c r="AE17" s="1910"/>
      <c r="AF17" s="1908">
        <v>10.5</v>
      </c>
      <c r="AG17" s="1909"/>
      <c r="AH17" s="1910"/>
      <c r="AI17" s="1908">
        <v>10.5</v>
      </c>
      <c r="AJ17" s="1909"/>
      <c r="AK17" s="1910"/>
      <c r="AL17" s="1908">
        <v>10.5</v>
      </c>
      <c r="AM17" s="1909"/>
      <c r="AN17" s="1910"/>
      <c r="AO17" s="1908">
        <v>10.5</v>
      </c>
      <c r="AP17" s="1909"/>
      <c r="AQ17" s="1910"/>
    </row>
    <row r="18" spans="1:43" s="35" customFormat="1" ht="16.5" customHeight="1" thickBot="1" x14ac:dyDescent="0.3">
      <c r="A18" s="1972"/>
      <c r="B18" s="1973"/>
      <c r="C18" s="1977"/>
      <c r="D18" s="1987" t="s">
        <v>29</v>
      </c>
      <c r="E18" s="1988"/>
      <c r="F18" s="1988"/>
      <c r="G18" s="1989"/>
      <c r="H18" s="1911" t="s">
        <v>30</v>
      </c>
      <c r="I18" s="1912"/>
      <c r="J18" s="1913"/>
      <c r="K18" s="1911" t="s">
        <v>30</v>
      </c>
      <c r="L18" s="1912"/>
      <c r="M18" s="1913"/>
      <c r="N18" s="1911" t="s">
        <v>30</v>
      </c>
      <c r="O18" s="1912"/>
      <c r="P18" s="1913"/>
      <c r="Q18" s="1911" t="s">
        <v>30</v>
      </c>
      <c r="R18" s="1912"/>
      <c r="S18" s="1913"/>
      <c r="T18" s="1911" t="s">
        <v>30</v>
      </c>
      <c r="U18" s="1912"/>
      <c r="V18" s="1913"/>
      <c r="W18" s="1911" t="s">
        <v>30</v>
      </c>
      <c r="X18" s="1912"/>
      <c r="Y18" s="1913"/>
      <c r="Z18" s="1911" t="s">
        <v>30</v>
      </c>
      <c r="AA18" s="1912"/>
      <c r="AB18" s="1913"/>
      <c r="AC18" s="1911" t="s">
        <v>30</v>
      </c>
      <c r="AD18" s="1912"/>
      <c r="AE18" s="1913"/>
      <c r="AF18" s="1911" t="s">
        <v>30</v>
      </c>
      <c r="AG18" s="1912"/>
      <c r="AH18" s="1913"/>
      <c r="AI18" s="1911" t="s">
        <v>30</v>
      </c>
      <c r="AJ18" s="1912"/>
      <c r="AK18" s="1913"/>
      <c r="AL18" s="1911" t="s">
        <v>30</v>
      </c>
      <c r="AM18" s="1912"/>
      <c r="AN18" s="1913"/>
      <c r="AO18" s="1911" t="s">
        <v>30</v>
      </c>
      <c r="AP18" s="1912"/>
      <c r="AQ18" s="1913"/>
    </row>
    <row r="19" spans="1:43" s="24" customFormat="1" ht="16.5" customHeight="1" x14ac:dyDescent="0.25">
      <c r="A19" s="1990" t="s">
        <v>32</v>
      </c>
      <c r="B19" s="1997"/>
      <c r="C19" s="1971"/>
      <c r="D19" s="1999"/>
      <c r="E19" s="2000"/>
      <c r="F19" s="1983" t="s">
        <v>25</v>
      </c>
      <c r="G19" s="1984"/>
      <c r="H19" s="541">
        <f t="shared" ref="H19:J19" si="0">H7+H13</f>
        <v>49</v>
      </c>
      <c r="I19" s="544">
        <f t="shared" si="0"/>
        <v>4.4583000000000004</v>
      </c>
      <c r="J19" s="545">
        <f t="shared" si="0"/>
        <v>1.2308999999999999</v>
      </c>
      <c r="K19" s="541">
        <f t="shared" ref="K19:AK20" si="1">K7+K13</f>
        <v>49</v>
      </c>
      <c r="L19" s="544">
        <f t="shared" si="1"/>
        <v>4.4583000000000004</v>
      </c>
      <c r="M19" s="545">
        <f t="shared" si="1"/>
        <v>1.2308999999999999</v>
      </c>
      <c r="N19" s="541">
        <f t="shared" ref="N19:P19" si="2">N7+N13</f>
        <v>53</v>
      </c>
      <c r="O19" s="544">
        <f t="shared" si="2"/>
        <v>4.5869999999999997</v>
      </c>
      <c r="P19" s="545">
        <f t="shared" si="2"/>
        <v>1.2111000000000001</v>
      </c>
      <c r="Q19" s="541">
        <f t="shared" si="1"/>
        <v>53</v>
      </c>
      <c r="R19" s="544">
        <f t="shared" si="1"/>
        <v>4.5869999999999997</v>
      </c>
      <c r="S19" s="545">
        <f t="shared" si="1"/>
        <v>1.2111000000000001</v>
      </c>
      <c r="T19" s="541">
        <f t="shared" ref="T19:AH19" si="3">T7+T13</f>
        <v>53</v>
      </c>
      <c r="U19" s="544">
        <f t="shared" si="3"/>
        <v>4.5869999999999997</v>
      </c>
      <c r="V19" s="545">
        <f t="shared" si="3"/>
        <v>1.2111000000000001</v>
      </c>
      <c r="W19" s="541">
        <f t="shared" si="3"/>
        <v>53</v>
      </c>
      <c r="X19" s="544">
        <f t="shared" si="3"/>
        <v>4.5869999999999997</v>
      </c>
      <c r="Y19" s="545">
        <f t="shared" si="3"/>
        <v>1.2111000000000001</v>
      </c>
      <c r="Z19" s="541">
        <f t="shared" si="3"/>
        <v>70</v>
      </c>
      <c r="AA19" s="544">
        <f t="shared" si="3"/>
        <v>9.3125999999999998</v>
      </c>
      <c r="AB19" s="545">
        <f t="shared" si="3"/>
        <v>2.4420000000000002</v>
      </c>
      <c r="AC19" s="541">
        <f t="shared" si="3"/>
        <v>70</v>
      </c>
      <c r="AD19" s="544">
        <f t="shared" si="3"/>
        <v>9.3125999999999998</v>
      </c>
      <c r="AE19" s="545">
        <f t="shared" si="3"/>
        <v>2.4420000000000002</v>
      </c>
      <c r="AF19" s="541">
        <f t="shared" si="3"/>
        <v>70</v>
      </c>
      <c r="AG19" s="544">
        <f t="shared" si="3"/>
        <v>9.3125999999999998</v>
      </c>
      <c r="AH19" s="545">
        <f t="shared" si="3"/>
        <v>2.4420000000000002</v>
      </c>
      <c r="AI19" s="541">
        <f t="shared" si="1"/>
        <v>70</v>
      </c>
      <c r="AJ19" s="544">
        <f t="shared" si="1"/>
        <v>9.3125999999999998</v>
      </c>
      <c r="AK19" s="545">
        <f t="shared" si="1"/>
        <v>2.4420000000000002</v>
      </c>
      <c r="AL19" s="541">
        <f t="shared" ref="AL19:AQ19" si="4">AL7+AL13</f>
        <v>70</v>
      </c>
      <c r="AM19" s="544">
        <f t="shared" si="4"/>
        <v>9.3125999999999998</v>
      </c>
      <c r="AN19" s="545">
        <f t="shared" si="4"/>
        <v>2.4420000000000002</v>
      </c>
      <c r="AO19" s="541">
        <f t="shared" si="4"/>
        <v>70</v>
      </c>
      <c r="AP19" s="544">
        <f t="shared" si="4"/>
        <v>9.3125999999999998</v>
      </c>
      <c r="AQ19" s="545">
        <f t="shared" si="4"/>
        <v>2.4420000000000002</v>
      </c>
    </row>
    <row r="20" spans="1:43" s="24" customFormat="1" ht="16.5" customHeight="1" thickBot="1" x14ac:dyDescent="0.3">
      <c r="A20" s="1974"/>
      <c r="B20" s="1998"/>
      <c r="C20" s="1975"/>
      <c r="D20" s="2001"/>
      <c r="E20" s="2002"/>
      <c r="F20" s="1985" t="s">
        <v>26</v>
      </c>
      <c r="G20" s="1986"/>
      <c r="H20" s="449">
        <f t="shared" ref="H20:J20" si="5">H8+H14</f>
        <v>540</v>
      </c>
      <c r="I20" s="452">
        <f t="shared" si="5"/>
        <v>3.2600000000000002</v>
      </c>
      <c r="J20" s="453">
        <f t="shared" si="5"/>
        <v>0.64259999999999995</v>
      </c>
      <c r="K20" s="449">
        <f t="shared" si="1"/>
        <v>540</v>
      </c>
      <c r="L20" s="452">
        <f t="shared" si="1"/>
        <v>3.2600000000000002</v>
      </c>
      <c r="M20" s="453">
        <f t="shared" si="1"/>
        <v>0.64259999999999995</v>
      </c>
      <c r="N20" s="449">
        <f t="shared" ref="N20:P20" si="6">N8+N14</f>
        <v>590</v>
      </c>
      <c r="O20" s="452">
        <f t="shared" si="6"/>
        <v>3.3089599999999999</v>
      </c>
      <c r="P20" s="453">
        <f t="shared" si="6"/>
        <v>0.67419999999999991</v>
      </c>
      <c r="Q20" s="449">
        <f t="shared" si="1"/>
        <v>590</v>
      </c>
      <c r="R20" s="452">
        <f t="shared" si="1"/>
        <v>3.3089599999999999</v>
      </c>
      <c r="S20" s="453">
        <f t="shared" si="1"/>
        <v>0.67419999999999991</v>
      </c>
      <c r="T20" s="449">
        <f t="shared" ref="T20:AH20" si="7">T8+T14</f>
        <v>590</v>
      </c>
      <c r="U20" s="452">
        <f t="shared" si="7"/>
        <v>3.3089599999999999</v>
      </c>
      <c r="V20" s="453">
        <f t="shared" si="7"/>
        <v>0.67419999999999991</v>
      </c>
      <c r="W20" s="449">
        <f t="shared" si="7"/>
        <v>590</v>
      </c>
      <c r="X20" s="452">
        <f t="shared" si="7"/>
        <v>3.3089599999999999</v>
      </c>
      <c r="Y20" s="453">
        <f t="shared" si="7"/>
        <v>0.67419999999999991</v>
      </c>
      <c r="Z20" s="449">
        <f t="shared" si="7"/>
        <v>780</v>
      </c>
      <c r="AA20" s="452">
        <f t="shared" si="7"/>
        <v>7.0241199999999999</v>
      </c>
      <c r="AB20" s="453">
        <f t="shared" si="7"/>
        <v>1.3330199999999999</v>
      </c>
      <c r="AC20" s="449">
        <f t="shared" si="7"/>
        <v>780</v>
      </c>
      <c r="AD20" s="452">
        <f t="shared" si="7"/>
        <v>7.0241199999999999</v>
      </c>
      <c r="AE20" s="453">
        <f t="shared" si="7"/>
        <v>1.3330199999999999</v>
      </c>
      <c r="AF20" s="449">
        <f t="shared" si="7"/>
        <v>780</v>
      </c>
      <c r="AG20" s="452">
        <f t="shared" si="7"/>
        <v>7.0241199999999999</v>
      </c>
      <c r="AH20" s="453">
        <f t="shared" si="7"/>
        <v>1.3330199999999999</v>
      </c>
      <c r="AI20" s="449">
        <f t="shared" si="1"/>
        <v>780</v>
      </c>
      <c r="AJ20" s="452">
        <f t="shared" si="1"/>
        <v>7.0241199999999999</v>
      </c>
      <c r="AK20" s="453">
        <f t="shared" si="1"/>
        <v>1.3330199999999999</v>
      </c>
      <c r="AL20" s="449">
        <f t="shared" ref="AL20:AQ20" si="8">AL8+AL14</f>
        <v>780</v>
      </c>
      <c r="AM20" s="452">
        <f t="shared" si="8"/>
        <v>7.0241199999999999</v>
      </c>
      <c r="AN20" s="453">
        <f t="shared" si="8"/>
        <v>1.3330199999999999</v>
      </c>
      <c r="AO20" s="449">
        <f t="shared" si="8"/>
        <v>780</v>
      </c>
      <c r="AP20" s="452">
        <f t="shared" si="8"/>
        <v>7.0241199999999999</v>
      </c>
      <c r="AQ20" s="453">
        <f t="shared" si="8"/>
        <v>1.3330199999999999</v>
      </c>
    </row>
    <row r="21" spans="1:43" s="24" customFormat="1" ht="16.5" customHeight="1" x14ac:dyDescent="0.25">
      <c r="A21" s="36" t="s">
        <v>33</v>
      </c>
      <c r="B21" s="108">
        <f>(I19+L19+O19+R19+U19+X19+AA19+AD19+AG19+AJ19+AM19+AP19+AP75+AM75+AJ75+AG75+AD75+AA75+X75+U75+R75+O75+L75+I75)/SQRT((I19+L19+O19+R19+U19+X19+AA19+AD19+AG19+AJ19+AM19+AP19+AP75+AM75+AJ75+AG75+AD75+AA75+X75+U75+R75+O75+L75+I75)^2+(J19+M19+P19+S19+V19+Y19+AB19+AE19+AH19+AK19+AN19+AQ19+AQ75+AN75+AK75+AH75+AE75+AB75+Y75+V75+S75+P75+M75+J75)^2)</f>
        <v>0.97041843965484664</v>
      </c>
      <c r="C21" s="37"/>
      <c r="D21" s="29" t="s">
        <v>34</v>
      </c>
      <c r="E21" s="2003">
        <f>(J19+M19+P19+S19+V19+Y19+AB19+AE19+AH19+AK19+AN19+AQ19+AQ75+AN75+AK75+AH75+AE75+AB75+Y75+V75+S75+P75+M75+J75)/(I19+L19+O19+R19+U19+X19+AA19+AD19+AG19+AJ19+AM19+AP19+AP75+AM75+AJ75+AG75+AD75+AA75+X75+U75+R75+O75+L75+I75)</f>
        <v>0.24878874554900454</v>
      </c>
      <c r="F21" s="2003"/>
      <c r="G21" s="38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</row>
    <row r="22" spans="1:43" s="24" customFormat="1" ht="16.5" customHeight="1" thickBot="1" x14ac:dyDescent="0.3">
      <c r="A22" s="39" t="s">
        <v>35</v>
      </c>
      <c r="B22" s="40">
        <f>(I20+L20+O20+R20+U20+X20+AA20+AD20+AG20+AJ20+AM20+AP20+AP76+AM76+AJ76+AG76+AD76+AA76+X76+U76+R76+O76+L76+I76)/SQRT((I20+L20+O20+R20+U20+X20+AA20+AD20+AG20+AJ20+AM20+AP20+AP76+AM76+AJ76+AG76+AD76+AA76+X76+U76+R76+O76+L76+I76)^2+(J20+M20+P20+S20+V20+Y20+AB20+AE20+AH20+AK20+AN20+AQ20+AQ76+AN76+AK76+AH76+AE76+AB76+Y76+V76+S76+P76+M76+J76)^2)</f>
        <v>0.98302889932472726</v>
      </c>
      <c r="C22" s="41"/>
      <c r="D22" s="42" t="s">
        <v>36</v>
      </c>
      <c r="E22" s="1991">
        <f>(J20+M20+P20+S20+V20+Y20+AB20+AE20+AH20+AK20+AN20+AQ20+AQ76+AN76+AK76+AH76+AE76+AB76+Y76+V76+S76+P76+M76+J76)/(I20+L20+O20+R20+U20+X20+AA20+AD20+AG20+AJ20+AM20+AP20+AP76+AM76+AJ76+AG76+AD76+AA76+X76+U76+R76+O76+L76+I76)</f>
        <v>0.186617875516983</v>
      </c>
      <c r="F22" s="1991"/>
      <c r="G22" s="43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</row>
    <row r="23" spans="1:43" s="24" customFormat="1" ht="16.5" customHeight="1" thickBot="1" x14ac:dyDescent="0.3">
      <c r="A23" s="45"/>
      <c r="B23" s="46"/>
      <c r="C23" s="46"/>
      <c r="D23" s="47"/>
      <c r="E23" s="48"/>
      <c r="F23" s="47"/>
      <c r="G23" s="48"/>
      <c r="H23" s="465"/>
      <c r="I23" s="436"/>
      <c r="J23" s="436"/>
      <c r="K23" s="465"/>
      <c r="L23" s="436"/>
      <c r="M23" s="436"/>
      <c r="N23" s="465"/>
      <c r="O23" s="436"/>
      <c r="P23" s="436"/>
      <c r="Q23" s="465"/>
      <c r="R23" s="436"/>
      <c r="S23" s="436"/>
      <c r="T23" s="465"/>
      <c r="U23" s="436"/>
      <c r="V23" s="436"/>
      <c r="W23" s="465"/>
      <c r="X23" s="436"/>
      <c r="Y23" s="436"/>
      <c r="Z23" s="465"/>
      <c r="AA23" s="436"/>
      <c r="AB23" s="436"/>
      <c r="AC23" s="465"/>
      <c r="AD23" s="436"/>
      <c r="AE23" s="436"/>
      <c r="AF23" s="465"/>
      <c r="AG23" s="436"/>
      <c r="AH23" s="436"/>
      <c r="AI23" s="465"/>
      <c r="AJ23" s="436"/>
      <c r="AK23" s="436"/>
      <c r="AL23" s="465"/>
      <c r="AM23" s="436"/>
      <c r="AN23" s="436"/>
      <c r="AO23" s="465"/>
      <c r="AP23" s="436"/>
      <c r="AQ23" s="436"/>
    </row>
    <row r="24" spans="1:43" s="24" customFormat="1" ht="16.5" customHeight="1" x14ac:dyDescent="0.25">
      <c r="A24" s="1992" t="s">
        <v>37</v>
      </c>
      <c r="B24" s="1993"/>
      <c r="C24" s="1993"/>
      <c r="D24" s="1994" t="s">
        <v>38</v>
      </c>
      <c r="E24" s="1995"/>
      <c r="F24" s="1995" t="s">
        <v>39</v>
      </c>
      <c r="G24" s="1996"/>
      <c r="H24" s="1917" t="str">
        <f t="shared" ref="H24:AO24" si="9">H4</f>
        <v>1 час.</v>
      </c>
      <c r="I24" s="1918"/>
      <c r="J24" s="1919"/>
      <c r="K24" s="1917" t="str">
        <f t="shared" si="9"/>
        <v>2 час.</v>
      </c>
      <c r="L24" s="1918"/>
      <c r="M24" s="1919"/>
      <c r="N24" s="1917" t="str">
        <f t="shared" si="9"/>
        <v>3 час.</v>
      </c>
      <c r="O24" s="1918"/>
      <c r="P24" s="1919"/>
      <c r="Q24" s="1917" t="str">
        <f t="shared" si="9"/>
        <v>4 час.</v>
      </c>
      <c r="R24" s="1918"/>
      <c r="S24" s="1919"/>
      <c r="T24" s="1917" t="str">
        <f t="shared" si="9"/>
        <v>5 час.</v>
      </c>
      <c r="U24" s="1918"/>
      <c r="V24" s="1919"/>
      <c r="W24" s="1917" t="str">
        <f t="shared" si="9"/>
        <v>6 час.</v>
      </c>
      <c r="X24" s="1918"/>
      <c r="Y24" s="1919"/>
      <c r="Z24" s="1917" t="str">
        <f t="shared" si="9"/>
        <v>7 час.</v>
      </c>
      <c r="AA24" s="1918"/>
      <c r="AB24" s="1919"/>
      <c r="AC24" s="1917" t="str">
        <f t="shared" si="9"/>
        <v>8 час.</v>
      </c>
      <c r="AD24" s="1918"/>
      <c r="AE24" s="1919"/>
      <c r="AF24" s="1917" t="str">
        <f t="shared" si="9"/>
        <v>9 час.</v>
      </c>
      <c r="AG24" s="1918"/>
      <c r="AH24" s="1919"/>
      <c r="AI24" s="1917" t="str">
        <f t="shared" si="9"/>
        <v>10 час.</v>
      </c>
      <c r="AJ24" s="1918"/>
      <c r="AK24" s="1919"/>
      <c r="AL24" s="1917" t="str">
        <f t="shared" si="9"/>
        <v>11 час.</v>
      </c>
      <c r="AM24" s="1918"/>
      <c r="AN24" s="1919"/>
      <c r="AO24" s="1917" t="str">
        <f t="shared" si="9"/>
        <v>12 час.</v>
      </c>
      <c r="AP24" s="1918"/>
      <c r="AQ24" s="1919"/>
    </row>
    <row r="25" spans="1:43" s="24" customFormat="1" ht="16.5" customHeight="1" thickBot="1" x14ac:dyDescent="0.3">
      <c r="A25" s="2004" t="s">
        <v>40</v>
      </c>
      <c r="B25" s="2005"/>
      <c r="C25" s="2005"/>
      <c r="D25" s="49" t="s">
        <v>41</v>
      </c>
      <c r="E25" s="50" t="s">
        <v>42</v>
      </c>
      <c r="F25" s="51" t="s">
        <v>41</v>
      </c>
      <c r="G25" s="52" t="s">
        <v>42</v>
      </c>
      <c r="H25" s="1930"/>
      <c r="I25" s="1931"/>
      <c r="J25" s="1932"/>
      <c r="K25" s="1930"/>
      <c r="L25" s="1931"/>
      <c r="M25" s="1932"/>
      <c r="N25" s="1930"/>
      <c r="O25" s="1931"/>
      <c r="P25" s="1932"/>
      <c r="Q25" s="1930"/>
      <c r="R25" s="1931"/>
      <c r="S25" s="1932"/>
      <c r="T25" s="1930"/>
      <c r="U25" s="1931"/>
      <c r="V25" s="1932"/>
      <c r="W25" s="1930"/>
      <c r="X25" s="1931"/>
      <c r="Y25" s="1932"/>
      <c r="Z25" s="1930"/>
      <c r="AA25" s="1931"/>
      <c r="AB25" s="1932"/>
      <c r="AC25" s="1930"/>
      <c r="AD25" s="1931"/>
      <c r="AE25" s="1932"/>
      <c r="AF25" s="1930"/>
      <c r="AG25" s="1931"/>
      <c r="AH25" s="1932"/>
      <c r="AI25" s="1930"/>
      <c r="AJ25" s="1931"/>
      <c r="AK25" s="1932"/>
      <c r="AL25" s="1930"/>
      <c r="AM25" s="1931"/>
      <c r="AN25" s="1932"/>
      <c r="AO25" s="1930"/>
      <c r="AP25" s="1931"/>
      <c r="AQ25" s="1932"/>
    </row>
    <row r="26" spans="1:43" s="24" customFormat="1" ht="16.5" customHeight="1" x14ac:dyDescent="0.25">
      <c r="A26" s="53" t="s">
        <v>43</v>
      </c>
      <c r="B26" s="54" t="s">
        <v>110</v>
      </c>
      <c r="C26" s="55"/>
      <c r="D26" s="56"/>
      <c r="E26" s="57"/>
      <c r="F26" s="58"/>
      <c r="G26" s="59"/>
      <c r="H26" s="434">
        <v>0</v>
      </c>
      <c r="I26" s="429">
        <v>0</v>
      </c>
      <c r="J26" s="430">
        <v>0</v>
      </c>
      <c r="K26" s="434">
        <v>0</v>
      </c>
      <c r="L26" s="429">
        <v>0</v>
      </c>
      <c r="M26" s="430">
        <v>0</v>
      </c>
      <c r="N26" s="434">
        <v>0</v>
      </c>
      <c r="O26" s="429">
        <v>0</v>
      </c>
      <c r="P26" s="430">
        <v>0</v>
      </c>
      <c r="Q26" s="434">
        <v>0</v>
      </c>
      <c r="R26" s="429">
        <v>0</v>
      </c>
      <c r="S26" s="430">
        <v>0</v>
      </c>
      <c r="T26" s="434">
        <v>0</v>
      </c>
      <c r="U26" s="429">
        <v>0</v>
      </c>
      <c r="V26" s="430">
        <v>0</v>
      </c>
      <c r="W26" s="434">
        <v>0</v>
      </c>
      <c r="X26" s="429">
        <v>0</v>
      </c>
      <c r="Y26" s="430">
        <v>0</v>
      </c>
      <c r="Z26" s="434">
        <v>0</v>
      </c>
      <c r="AA26" s="429">
        <v>0</v>
      </c>
      <c r="AB26" s="430">
        <v>0</v>
      </c>
      <c r="AC26" s="434">
        <v>0</v>
      </c>
      <c r="AD26" s="429">
        <v>0</v>
      </c>
      <c r="AE26" s="430">
        <v>0</v>
      </c>
      <c r="AF26" s="434">
        <v>0</v>
      </c>
      <c r="AG26" s="429">
        <v>0</v>
      </c>
      <c r="AH26" s="430">
        <v>0</v>
      </c>
      <c r="AI26" s="434">
        <v>0</v>
      </c>
      <c r="AJ26" s="429">
        <v>0</v>
      </c>
      <c r="AK26" s="430">
        <v>0</v>
      </c>
      <c r="AL26" s="434">
        <v>0</v>
      </c>
      <c r="AM26" s="429">
        <v>0</v>
      </c>
      <c r="AN26" s="430">
        <v>0</v>
      </c>
      <c r="AO26" s="434">
        <v>0</v>
      </c>
      <c r="AP26" s="429">
        <v>0</v>
      </c>
      <c r="AQ26" s="430">
        <v>0</v>
      </c>
    </row>
    <row r="27" spans="1:43" s="24" customFormat="1" ht="16.5" customHeight="1" x14ac:dyDescent="0.25">
      <c r="A27" s="60" t="s">
        <v>111</v>
      </c>
      <c r="B27" s="61" t="s">
        <v>112</v>
      </c>
      <c r="C27" s="62"/>
      <c r="D27" s="63"/>
      <c r="E27" s="64"/>
      <c r="F27" s="65"/>
      <c r="G27" s="66"/>
      <c r="H27" s="434">
        <v>60</v>
      </c>
      <c r="I27" s="429">
        <v>0.4128</v>
      </c>
      <c r="J27" s="430">
        <v>0.10879999999999999</v>
      </c>
      <c r="K27" s="434">
        <v>60</v>
      </c>
      <c r="L27" s="429">
        <v>0.4128</v>
      </c>
      <c r="M27" s="430">
        <v>0.10879999999999999</v>
      </c>
      <c r="N27" s="434">
        <v>70</v>
      </c>
      <c r="O27" s="429">
        <v>0.41199999999999998</v>
      </c>
      <c r="P27" s="430">
        <v>0.11279999999999998</v>
      </c>
      <c r="Q27" s="434">
        <v>70</v>
      </c>
      <c r="R27" s="429">
        <v>0.41199999999999998</v>
      </c>
      <c r="S27" s="430">
        <v>0.11279999999999998</v>
      </c>
      <c r="T27" s="434">
        <v>70</v>
      </c>
      <c r="U27" s="429">
        <v>0.41199999999999998</v>
      </c>
      <c r="V27" s="430">
        <v>0.11279999999999998</v>
      </c>
      <c r="W27" s="434">
        <v>70</v>
      </c>
      <c r="X27" s="429">
        <v>0.41199999999999998</v>
      </c>
      <c r="Y27" s="430">
        <v>0.11279999999999998</v>
      </c>
      <c r="Z27" s="434">
        <v>80</v>
      </c>
      <c r="AA27" s="429">
        <v>0.82879999999999998</v>
      </c>
      <c r="AB27" s="430">
        <v>0.14880000000000002</v>
      </c>
      <c r="AC27" s="434">
        <v>80</v>
      </c>
      <c r="AD27" s="429">
        <v>0.82879999999999998</v>
      </c>
      <c r="AE27" s="430">
        <v>0.14880000000000002</v>
      </c>
      <c r="AF27" s="434">
        <v>80</v>
      </c>
      <c r="AG27" s="429">
        <v>0.82879999999999998</v>
      </c>
      <c r="AH27" s="430">
        <v>0.14880000000000002</v>
      </c>
      <c r="AI27" s="434">
        <v>80</v>
      </c>
      <c r="AJ27" s="429">
        <v>0.82879999999999998</v>
      </c>
      <c r="AK27" s="430">
        <v>0.14880000000000002</v>
      </c>
      <c r="AL27" s="434">
        <v>80</v>
      </c>
      <c r="AM27" s="429">
        <v>0.82879999999999998</v>
      </c>
      <c r="AN27" s="430">
        <v>0.14880000000000002</v>
      </c>
      <c r="AO27" s="434">
        <v>80</v>
      </c>
      <c r="AP27" s="429">
        <v>0.82879999999999998</v>
      </c>
      <c r="AQ27" s="430">
        <v>0.14880000000000002</v>
      </c>
    </row>
    <row r="28" spans="1:43" s="24" customFormat="1" ht="16.5" customHeight="1" x14ac:dyDescent="0.25">
      <c r="A28" s="60" t="s">
        <v>47</v>
      </c>
      <c r="B28" s="61" t="s">
        <v>113</v>
      </c>
      <c r="C28" s="62"/>
      <c r="D28" s="63"/>
      <c r="E28" s="64"/>
      <c r="F28" s="65"/>
      <c r="G28" s="66"/>
      <c r="H28" s="434">
        <v>60</v>
      </c>
      <c r="I28" s="429">
        <v>0.2712</v>
      </c>
      <c r="J28" s="427">
        <v>0</v>
      </c>
      <c r="K28" s="434">
        <v>60</v>
      </c>
      <c r="L28" s="429">
        <v>0.2712</v>
      </c>
      <c r="M28" s="427">
        <v>0</v>
      </c>
      <c r="N28" s="434">
        <v>65</v>
      </c>
      <c r="O28" s="429">
        <v>0.28079999999999999</v>
      </c>
      <c r="P28" s="427">
        <v>0</v>
      </c>
      <c r="Q28" s="434">
        <v>65</v>
      </c>
      <c r="R28" s="429">
        <v>0.28079999999999999</v>
      </c>
      <c r="S28" s="427">
        <v>0</v>
      </c>
      <c r="T28" s="434">
        <v>65</v>
      </c>
      <c r="U28" s="429">
        <v>0.28079999999999999</v>
      </c>
      <c r="V28" s="427">
        <v>0</v>
      </c>
      <c r="W28" s="434">
        <v>65</v>
      </c>
      <c r="X28" s="429">
        <v>0.28079999999999999</v>
      </c>
      <c r="Y28" s="427">
        <v>0</v>
      </c>
      <c r="Z28" s="434">
        <v>80</v>
      </c>
      <c r="AA28" s="429">
        <v>0.55679999999999996</v>
      </c>
      <c r="AB28" s="430">
        <v>0.14399999999999999</v>
      </c>
      <c r="AC28" s="434">
        <v>80</v>
      </c>
      <c r="AD28" s="429">
        <v>0.55679999999999996</v>
      </c>
      <c r="AE28" s="430">
        <v>0.14399999999999999</v>
      </c>
      <c r="AF28" s="434">
        <v>80</v>
      </c>
      <c r="AG28" s="429">
        <v>0.55679999999999996</v>
      </c>
      <c r="AH28" s="430">
        <v>0.14399999999999999</v>
      </c>
      <c r="AI28" s="434">
        <v>80</v>
      </c>
      <c r="AJ28" s="429">
        <v>0.55679999999999996</v>
      </c>
      <c r="AK28" s="430">
        <v>0.14399999999999999</v>
      </c>
      <c r="AL28" s="434">
        <v>80</v>
      </c>
      <c r="AM28" s="429">
        <v>0.55679999999999996</v>
      </c>
      <c r="AN28" s="430">
        <v>0.14399999999999999</v>
      </c>
      <c r="AO28" s="434">
        <v>80</v>
      </c>
      <c r="AP28" s="429">
        <v>0.55679999999999996</v>
      </c>
      <c r="AQ28" s="430">
        <v>0.14399999999999999</v>
      </c>
    </row>
    <row r="29" spans="1:43" s="24" customFormat="1" ht="16.5" customHeight="1" x14ac:dyDescent="0.25">
      <c r="A29" s="60" t="s">
        <v>114</v>
      </c>
      <c r="B29" s="61" t="s">
        <v>115</v>
      </c>
      <c r="C29" s="62"/>
      <c r="D29" s="63"/>
      <c r="E29" s="64"/>
      <c r="F29" s="65"/>
      <c r="G29" s="66"/>
      <c r="H29" s="434">
        <v>140</v>
      </c>
      <c r="I29" s="429">
        <v>1.2684000000000002</v>
      </c>
      <c r="J29" s="430">
        <v>0.23519999999999999</v>
      </c>
      <c r="K29" s="434">
        <v>140</v>
      </c>
      <c r="L29" s="429">
        <v>1.2684000000000002</v>
      </c>
      <c r="M29" s="430">
        <v>0.23519999999999999</v>
      </c>
      <c r="N29" s="434">
        <v>150</v>
      </c>
      <c r="O29" s="429">
        <v>1.29</v>
      </c>
      <c r="P29" s="430">
        <v>0.26640000000000003</v>
      </c>
      <c r="Q29" s="434">
        <v>150</v>
      </c>
      <c r="R29" s="429">
        <v>1.29</v>
      </c>
      <c r="S29" s="430">
        <v>0.26640000000000003</v>
      </c>
      <c r="T29" s="434">
        <v>150</v>
      </c>
      <c r="U29" s="429">
        <v>1.29</v>
      </c>
      <c r="V29" s="430">
        <v>0.26640000000000003</v>
      </c>
      <c r="W29" s="434">
        <v>150</v>
      </c>
      <c r="X29" s="429">
        <v>1.29</v>
      </c>
      <c r="Y29" s="430">
        <v>0.26640000000000003</v>
      </c>
      <c r="Z29" s="434">
        <v>230</v>
      </c>
      <c r="AA29" s="429">
        <v>2.88</v>
      </c>
      <c r="AB29" s="430">
        <v>0.49319999999999997</v>
      </c>
      <c r="AC29" s="434">
        <v>230</v>
      </c>
      <c r="AD29" s="429">
        <v>2.88</v>
      </c>
      <c r="AE29" s="430">
        <v>0.49319999999999997</v>
      </c>
      <c r="AF29" s="434">
        <v>230</v>
      </c>
      <c r="AG29" s="429">
        <v>2.88</v>
      </c>
      <c r="AH29" s="430">
        <v>0.49319999999999997</v>
      </c>
      <c r="AI29" s="434">
        <v>230</v>
      </c>
      <c r="AJ29" s="429">
        <v>2.88</v>
      </c>
      <c r="AK29" s="430">
        <v>0.49319999999999997</v>
      </c>
      <c r="AL29" s="434">
        <v>230</v>
      </c>
      <c r="AM29" s="429">
        <v>2.88</v>
      </c>
      <c r="AN29" s="430">
        <v>0.49319999999999997</v>
      </c>
      <c r="AO29" s="434">
        <v>230</v>
      </c>
      <c r="AP29" s="429">
        <v>2.88</v>
      </c>
      <c r="AQ29" s="430">
        <v>0.49319999999999997</v>
      </c>
    </row>
    <row r="30" spans="1:43" s="24" customFormat="1" ht="16.5" customHeight="1" x14ac:dyDescent="0.25">
      <c r="A30" s="60" t="s">
        <v>49</v>
      </c>
      <c r="B30" s="61" t="s">
        <v>116</v>
      </c>
      <c r="C30" s="62"/>
      <c r="D30" s="63"/>
      <c r="E30" s="64"/>
      <c r="F30" s="65"/>
      <c r="G30" s="66"/>
      <c r="H30" s="434">
        <v>0</v>
      </c>
      <c r="I30" s="429">
        <v>0</v>
      </c>
      <c r="J30" s="430">
        <v>0</v>
      </c>
      <c r="K30" s="434">
        <v>0</v>
      </c>
      <c r="L30" s="429">
        <v>0</v>
      </c>
      <c r="M30" s="430">
        <v>0</v>
      </c>
      <c r="N30" s="434">
        <v>0</v>
      </c>
      <c r="O30" s="429">
        <v>0</v>
      </c>
      <c r="P30" s="430">
        <v>0</v>
      </c>
      <c r="Q30" s="434">
        <v>0</v>
      </c>
      <c r="R30" s="429">
        <v>0</v>
      </c>
      <c r="S30" s="430">
        <v>0</v>
      </c>
      <c r="T30" s="434">
        <v>0</v>
      </c>
      <c r="U30" s="429">
        <v>0</v>
      </c>
      <c r="V30" s="430">
        <v>0</v>
      </c>
      <c r="W30" s="434">
        <v>0</v>
      </c>
      <c r="X30" s="429">
        <v>0</v>
      </c>
      <c r="Y30" s="430">
        <v>0</v>
      </c>
      <c r="Z30" s="434">
        <v>0</v>
      </c>
      <c r="AA30" s="429">
        <v>0</v>
      </c>
      <c r="AB30" s="430">
        <v>0</v>
      </c>
      <c r="AC30" s="434">
        <v>0</v>
      </c>
      <c r="AD30" s="429">
        <v>0</v>
      </c>
      <c r="AE30" s="430">
        <v>0</v>
      </c>
      <c r="AF30" s="434">
        <v>0</v>
      </c>
      <c r="AG30" s="429">
        <v>0</v>
      </c>
      <c r="AH30" s="430">
        <v>0</v>
      </c>
      <c r="AI30" s="434">
        <v>0</v>
      </c>
      <c r="AJ30" s="429">
        <v>0</v>
      </c>
      <c r="AK30" s="430">
        <v>0</v>
      </c>
      <c r="AL30" s="434">
        <v>0</v>
      </c>
      <c r="AM30" s="429">
        <v>0</v>
      </c>
      <c r="AN30" s="430">
        <v>0</v>
      </c>
      <c r="AO30" s="434">
        <v>0</v>
      </c>
      <c r="AP30" s="429">
        <v>0</v>
      </c>
      <c r="AQ30" s="430">
        <v>0</v>
      </c>
    </row>
    <row r="31" spans="1:43" s="24" customFormat="1" ht="16.5" customHeight="1" x14ac:dyDescent="0.25">
      <c r="A31" s="60" t="s">
        <v>59</v>
      </c>
      <c r="B31" s="61" t="s">
        <v>117</v>
      </c>
      <c r="C31" s="62"/>
      <c r="D31" s="63"/>
      <c r="E31" s="64"/>
      <c r="F31" s="65"/>
      <c r="G31" s="66"/>
      <c r="H31" s="434">
        <v>125</v>
      </c>
      <c r="I31" s="429">
        <v>1.1195999999999999</v>
      </c>
      <c r="J31" s="430">
        <v>0.2964</v>
      </c>
      <c r="K31" s="434">
        <v>125</v>
      </c>
      <c r="L31" s="429">
        <v>1.1195999999999999</v>
      </c>
      <c r="M31" s="430">
        <v>0.2964</v>
      </c>
      <c r="N31" s="434">
        <v>130</v>
      </c>
      <c r="O31" s="429">
        <v>1.1279999999999999</v>
      </c>
      <c r="P31" s="430">
        <v>0.2928</v>
      </c>
      <c r="Q31" s="434">
        <v>130</v>
      </c>
      <c r="R31" s="429">
        <v>1.1279999999999999</v>
      </c>
      <c r="S31" s="430">
        <v>0.2928</v>
      </c>
      <c r="T31" s="434">
        <v>130</v>
      </c>
      <c r="U31" s="429">
        <v>1.1279999999999999</v>
      </c>
      <c r="V31" s="430">
        <v>0.2928</v>
      </c>
      <c r="W31" s="434">
        <v>130</v>
      </c>
      <c r="X31" s="429">
        <v>1.1279999999999999</v>
      </c>
      <c r="Y31" s="430">
        <v>0.2928</v>
      </c>
      <c r="Z31" s="434">
        <v>180</v>
      </c>
      <c r="AA31" s="429">
        <v>2.4455999999999998</v>
      </c>
      <c r="AB31" s="430">
        <v>0.54479999999999995</v>
      </c>
      <c r="AC31" s="434">
        <v>180</v>
      </c>
      <c r="AD31" s="429">
        <v>2.4455999999999998</v>
      </c>
      <c r="AE31" s="430">
        <v>0.54479999999999995</v>
      </c>
      <c r="AF31" s="434">
        <v>180</v>
      </c>
      <c r="AG31" s="429">
        <v>2.4455999999999998</v>
      </c>
      <c r="AH31" s="430">
        <v>0.54479999999999995</v>
      </c>
      <c r="AI31" s="434">
        <v>180</v>
      </c>
      <c r="AJ31" s="429">
        <v>2.4455999999999998</v>
      </c>
      <c r="AK31" s="430">
        <v>0.54479999999999995</v>
      </c>
      <c r="AL31" s="434">
        <v>180</v>
      </c>
      <c r="AM31" s="429">
        <v>2.4455999999999998</v>
      </c>
      <c r="AN31" s="430">
        <v>0.54479999999999995</v>
      </c>
      <c r="AO31" s="434">
        <v>180</v>
      </c>
      <c r="AP31" s="429">
        <v>2.4455999999999998</v>
      </c>
      <c r="AQ31" s="430">
        <v>0.54479999999999995</v>
      </c>
    </row>
    <row r="32" spans="1:43" s="24" customFormat="1" ht="16.5" customHeight="1" x14ac:dyDescent="0.25">
      <c r="A32" s="60" t="s">
        <v>69</v>
      </c>
      <c r="B32" s="61" t="s">
        <v>118</v>
      </c>
      <c r="C32" s="62"/>
      <c r="D32" s="63"/>
      <c r="E32" s="64"/>
      <c r="F32" s="65"/>
      <c r="G32" s="66"/>
      <c r="H32" s="434">
        <v>0</v>
      </c>
      <c r="I32" s="429">
        <v>0</v>
      </c>
      <c r="J32" s="430">
        <v>0</v>
      </c>
      <c r="K32" s="434">
        <v>0</v>
      </c>
      <c r="L32" s="429">
        <v>0</v>
      </c>
      <c r="M32" s="430">
        <v>0</v>
      </c>
      <c r="N32" s="434">
        <v>0</v>
      </c>
      <c r="O32" s="429">
        <v>0</v>
      </c>
      <c r="P32" s="430">
        <v>0</v>
      </c>
      <c r="Q32" s="434">
        <v>0</v>
      </c>
      <c r="R32" s="429">
        <v>0</v>
      </c>
      <c r="S32" s="430">
        <v>0</v>
      </c>
      <c r="T32" s="434">
        <v>0</v>
      </c>
      <c r="U32" s="429">
        <v>0</v>
      </c>
      <c r="V32" s="430">
        <v>0</v>
      </c>
      <c r="W32" s="434">
        <v>0</v>
      </c>
      <c r="X32" s="429">
        <v>0</v>
      </c>
      <c r="Y32" s="430">
        <v>0</v>
      </c>
      <c r="Z32" s="434">
        <v>0</v>
      </c>
      <c r="AA32" s="429">
        <v>0</v>
      </c>
      <c r="AB32" s="430">
        <v>0</v>
      </c>
      <c r="AC32" s="434">
        <v>0</v>
      </c>
      <c r="AD32" s="429">
        <v>0</v>
      </c>
      <c r="AE32" s="430">
        <v>0</v>
      </c>
      <c r="AF32" s="434">
        <v>0</v>
      </c>
      <c r="AG32" s="429">
        <v>0</v>
      </c>
      <c r="AH32" s="430">
        <v>0</v>
      </c>
      <c r="AI32" s="434">
        <v>0</v>
      </c>
      <c r="AJ32" s="429">
        <v>0</v>
      </c>
      <c r="AK32" s="430">
        <v>0</v>
      </c>
      <c r="AL32" s="434">
        <v>0</v>
      </c>
      <c r="AM32" s="429">
        <v>0</v>
      </c>
      <c r="AN32" s="430">
        <v>0</v>
      </c>
      <c r="AO32" s="434">
        <v>0</v>
      </c>
      <c r="AP32" s="429">
        <v>0</v>
      </c>
      <c r="AQ32" s="430">
        <v>0</v>
      </c>
    </row>
    <row r="33" spans="1:81" s="24" customFormat="1" ht="16.5" customHeight="1" x14ac:dyDescent="0.25">
      <c r="A33" s="60" t="s">
        <v>119</v>
      </c>
      <c r="B33" s="61" t="s">
        <v>120</v>
      </c>
      <c r="C33" s="62"/>
      <c r="D33" s="63"/>
      <c r="E33" s="64"/>
      <c r="F33" s="65"/>
      <c r="G33" s="66"/>
      <c r="H33" s="434">
        <v>30</v>
      </c>
      <c r="I33" s="429">
        <v>0.18719999999999998</v>
      </c>
      <c r="J33" s="427">
        <v>0</v>
      </c>
      <c r="K33" s="434">
        <v>30</v>
      </c>
      <c r="L33" s="429">
        <v>0.18719999999999998</v>
      </c>
      <c r="M33" s="427">
        <v>0</v>
      </c>
      <c r="N33" s="434">
        <v>30</v>
      </c>
      <c r="O33" s="429">
        <v>0.19739999999999999</v>
      </c>
      <c r="P33" s="427">
        <v>0</v>
      </c>
      <c r="Q33" s="434">
        <v>30</v>
      </c>
      <c r="R33" s="429">
        <v>0.19739999999999999</v>
      </c>
      <c r="S33" s="427">
        <v>0</v>
      </c>
      <c r="T33" s="434">
        <v>30</v>
      </c>
      <c r="U33" s="429">
        <v>0.19739999999999999</v>
      </c>
      <c r="V33" s="427">
        <v>0</v>
      </c>
      <c r="W33" s="434">
        <v>30</v>
      </c>
      <c r="X33" s="429">
        <v>0.19739999999999999</v>
      </c>
      <c r="Y33" s="427">
        <v>0</v>
      </c>
      <c r="Z33" s="434">
        <v>50</v>
      </c>
      <c r="AA33" s="429">
        <v>0.31139999999999995</v>
      </c>
      <c r="AB33" s="427">
        <v>0</v>
      </c>
      <c r="AC33" s="434">
        <v>50</v>
      </c>
      <c r="AD33" s="429">
        <v>0.31139999999999995</v>
      </c>
      <c r="AE33" s="427">
        <v>0</v>
      </c>
      <c r="AF33" s="434">
        <v>50</v>
      </c>
      <c r="AG33" s="429">
        <v>0.31139999999999995</v>
      </c>
      <c r="AH33" s="427">
        <v>0</v>
      </c>
      <c r="AI33" s="434">
        <v>50</v>
      </c>
      <c r="AJ33" s="429">
        <v>0.31139999999999995</v>
      </c>
      <c r="AK33" s="427">
        <v>0</v>
      </c>
      <c r="AL33" s="434">
        <v>50</v>
      </c>
      <c r="AM33" s="429">
        <v>0.31139999999999995</v>
      </c>
      <c r="AN33" s="427">
        <v>0</v>
      </c>
      <c r="AO33" s="434">
        <v>50</v>
      </c>
      <c r="AP33" s="429">
        <v>0.31139999999999995</v>
      </c>
      <c r="AQ33" s="427">
        <v>0</v>
      </c>
    </row>
    <row r="34" spans="1:81" s="24" customFormat="1" ht="16.5" customHeight="1" x14ac:dyDescent="0.25">
      <c r="A34" s="60" t="s">
        <v>121</v>
      </c>
      <c r="B34" s="61" t="s">
        <v>122</v>
      </c>
      <c r="C34" s="62"/>
      <c r="D34" s="63"/>
      <c r="E34" s="64"/>
      <c r="F34" s="65"/>
      <c r="G34" s="66"/>
      <c r="H34" s="434">
        <v>0</v>
      </c>
      <c r="I34" s="429">
        <v>0</v>
      </c>
      <c r="J34" s="430">
        <v>0</v>
      </c>
      <c r="K34" s="434">
        <v>0</v>
      </c>
      <c r="L34" s="429">
        <v>0</v>
      </c>
      <c r="M34" s="430">
        <v>0</v>
      </c>
      <c r="N34" s="434">
        <v>0</v>
      </c>
      <c r="O34" s="429">
        <v>0</v>
      </c>
      <c r="P34" s="430">
        <v>0</v>
      </c>
      <c r="Q34" s="434">
        <v>0</v>
      </c>
      <c r="R34" s="429">
        <v>0</v>
      </c>
      <c r="S34" s="430">
        <v>0</v>
      </c>
      <c r="T34" s="434">
        <v>0</v>
      </c>
      <c r="U34" s="429">
        <v>0</v>
      </c>
      <c r="V34" s="430">
        <v>0</v>
      </c>
      <c r="W34" s="434">
        <v>0</v>
      </c>
      <c r="X34" s="429">
        <v>0</v>
      </c>
      <c r="Y34" s="430">
        <v>0</v>
      </c>
      <c r="Z34" s="434">
        <v>0</v>
      </c>
      <c r="AA34" s="429">
        <v>0</v>
      </c>
      <c r="AB34" s="430">
        <v>0</v>
      </c>
      <c r="AC34" s="434">
        <v>0</v>
      </c>
      <c r="AD34" s="429">
        <v>0</v>
      </c>
      <c r="AE34" s="430">
        <v>0</v>
      </c>
      <c r="AF34" s="434">
        <v>0</v>
      </c>
      <c r="AG34" s="429">
        <v>0</v>
      </c>
      <c r="AH34" s="430">
        <v>0</v>
      </c>
      <c r="AI34" s="434">
        <v>0</v>
      </c>
      <c r="AJ34" s="429">
        <v>0</v>
      </c>
      <c r="AK34" s="430">
        <v>0</v>
      </c>
      <c r="AL34" s="434">
        <v>0</v>
      </c>
      <c r="AM34" s="429">
        <v>0</v>
      </c>
      <c r="AN34" s="430">
        <v>0</v>
      </c>
      <c r="AO34" s="434">
        <v>0</v>
      </c>
      <c r="AP34" s="429">
        <v>0</v>
      </c>
      <c r="AQ34" s="430">
        <v>0</v>
      </c>
    </row>
    <row r="35" spans="1:81" s="24" customFormat="1" ht="16.5" customHeight="1" x14ac:dyDescent="0.25">
      <c r="A35" s="60" t="s">
        <v>123</v>
      </c>
      <c r="B35" s="61" t="s">
        <v>124</v>
      </c>
      <c r="C35" s="62"/>
      <c r="D35" s="63"/>
      <c r="E35" s="64"/>
      <c r="F35" s="65"/>
      <c r="G35" s="66"/>
      <c r="H35" s="434">
        <v>0</v>
      </c>
      <c r="I35" s="429">
        <v>0</v>
      </c>
      <c r="J35" s="430">
        <v>0</v>
      </c>
      <c r="K35" s="434">
        <v>0</v>
      </c>
      <c r="L35" s="429">
        <v>0</v>
      </c>
      <c r="M35" s="430">
        <v>0</v>
      </c>
      <c r="N35" s="434">
        <v>0</v>
      </c>
      <c r="O35" s="429">
        <v>0</v>
      </c>
      <c r="P35" s="430">
        <v>0</v>
      </c>
      <c r="Q35" s="434">
        <v>0</v>
      </c>
      <c r="R35" s="429">
        <v>0</v>
      </c>
      <c r="S35" s="430">
        <v>0</v>
      </c>
      <c r="T35" s="434">
        <v>0</v>
      </c>
      <c r="U35" s="429">
        <v>0</v>
      </c>
      <c r="V35" s="430">
        <v>0</v>
      </c>
      <c r="W35" s="434">
        <v>0</v>
      </c>
      <c r="X35" s="429">
        <v>0</v>
      </c>
      <c r="Y35" s="430">
        <v>0</v>
      </c>
      <c r="Z35" s="434">
        <v>0</v>
      </c>
      <c r="AA35" s="429">
        <v>0</v>
      </c>
      <c r="AB35" s="430">
        <v>0</v>
      </c>
      <c r="AC35" s="434">
        <v>0</v>
      </c>
      <c r="AD35" s="429">
        <v>0</v>
      </c>
      <c r="AE35" s="430">
        <v>0</v>
      </c>
      <c r="AF35" s="434">
        <v>0</v>
      </c>
      <c r="AG35" s="429">
        <v>0</v>
      </c>
      <c r="AH35" s="430">
        <v>0</v>
      </c>
      <c r="AI35" s="434">
        <v>0</v>
      </c>
      <c r="AJ35" s="429">
        <v>0</v>
      </c>
      <c r="AK35" s="430">
        <v>0</v>
      </c>
      <c r="AL35" s="434">
        <v>0</v>
      </c>
      <c r="AM35" s="429">
        <v>0</v>
      </c>
      <c r="AN35" s="430">
        <v>0</v>
      </c>
      <c r="AO35" s="434">
        <v>0</v>
      </c>
      <c r="AP35" s="429">
        <v>0</v>
      </c>
      <c r="AQ35" s="430">
        <v>0</v>
      </c>
    </row>
    <row r="36" spans="1:81" s="24" customFormat="1" ht="16.5" customHeight="1" x14ac:dyDescent="0.25">
      <c r="A36" s="60" t="s">
        <v>136</v>
      </c>
      <c r="B36" s="61" t="s">
        <v>170</v>
      </c>
      <c r="C36" s="62"/>
      <c r="D36" s="68"/>
      <c r="E36" s="69"/>
      <c r="F36" s="70"/>
      <c r="G36" s="71"/>
      <c r="H36" s="428">
        <v>5</v>
      </c>
      <c r="I36" s="429">
        <v>0.41</v>
      </c>
      <c r="J36" s="430">
        <v>5.0799999999999998E-2</v>
      </c>
      <c r="K36" s="428">
        <v>5</v>
      </c>
      <c r="L36" s="429">
        <v>0.41</v>
      </c>
      <c r="M36" s="430">
        <v>5.0799999999999998E-2</v>
      </c>
      <c r="N36" s="428">
        <v>6</v>
      </c>
      <c r="O36" s="429">
        <v>0.41</v>
      </c>
      <c r="P36" s="430">
        <v>5.0799999999999998E-2</v>
      </c>
      <c r="Q36" s="428">
        <v>6</v>
      </c>
      <c r="R36" s="429">
        <v>0.41</v>
      </c>
      <c r="S36" s="430">
        <v>5.0799999999999998E-2</v>
      </c>
      <c r="T36" s="428">
        <v>6</v>
      </c>
      <c r="U36" s="429">
        <v>0.41</v>
      </c>
      <c r="V36" s="430">
        <v>5.0799999999999998E-2</v>
      </c>
      <c r="W36" s="428">
        <v>6</v>
      </c>
      <c r="X36" s="429">
        <v>0.41</v>
      </c>
      <c r="Y36" s="430">
        <v>5.0799999999999998E-2</v>
      </c>
      <c r="Z36" s="428">
        <v>9</v>
      </c>
      <c r="AA36" s="429">
        <v>0.41</v>
      </c>
      <c r="AB36" s="430">
        <v>5.0799999999999998E-2</v>
      </c>
      <c r="AC36" s="428">
        <v>9</v>
      </c>
      <c r="AD36" s="429">
        <v>0.41</v>
      </c>
      <c r="AE36" s="430">
        <v>5.0799999999999998E-2</v>
      </c>
      <c r="AF36" s="428">
        <v>9</v>
      </c>
      <c r="AG36" s="429">
        <v>0.41</v>
      </c>
      <c r="AH36" s="430">
        <v>5.0799999999999998E-2</v>
      </c>
      <c r="AI36" s="428">
        <v>9</v>
      </c>
      <c r="AJ36" s="429">
        <v>0.41</v>
      </c>
      <c r="AK36" s="430">
        <v>5.0799999999999998E-2</v>
      </c>
      <c r="AL36" s="428">
        <v>9</v>
      </c>
      <c r="AM36" s="429">
        <v>0.41</v>
      </c>
      <c r="AN36" s="430">
        <v>5.0799999999999998E-2</v>
      </c>
      <c r="AO36" s="428">
        <v>9</v>
      </c>
      <c r="AP36" s="429">
        <v>0.41</v>
      </c>
      <c r="AQ36" s="430">
        <v>5.0799999999999998E-2</v>
      </c>
    </row>
    <row r="37" spans="1:81" s="24" customFormat="1" ht="16.5" customHeight="1" x14ac:dyDescent="0.25">
      <c r="A37" s="60" t="s">
        <v>138</v>
      </c>
      <c r="B37" s="61" t="s">
        <v>171</v>
      </c>
      <c r="C37" s="62"/>
      <c r="D37" s="68"/>
      <c r="E37" s="69"/>
      <c r="F37" s="70"/>
      <c r="G37" s="71"/>
      <c r="H37" s="428">
        <v>5</v>
      </c>
      <c r="I37" s="429">
        <v>0.41</v>
      </c>
      <c r="J37" s="430">
        <v>5.0799999999999998E-2</v>
      </c>
      <c r="K37" s="428">
        <v>5</v>
      </c>
      <c r="L37" s="429">
        <v>0.41</v>
      </c>
      <c r="M37" s="430">
        <v>5.0799999999999998E-2</v>
      </c>
      <c r="N37" s="428">
        <v>6</v>
      </c>
      <c r="O37" s="429">
        <v>0.41</v>
      </c>
      <c r="P37" s="430">
        <v>5.0799999999999998E-2</v>
      </c>
      <c r="Q37" s="428">
        <v>6</v>
      </c>
      <c r="R37" s="429">
        <v>0.41</v>
      </c>
      <c r="S37" s="430">
        <v>5.0799999999999998E-2</v>
      </c>
      <c r="T37" s="428">
        <v>6</v>
      </c>
      <c r="U37" s="429">
        <v>0.41</v>
      </c>
      <c r="V37" s="430">
        <v>5.0799999999999998E-2</v>
      </c>
      <c r="W37" s="428">
        <v>6</v>
      </c>
      <c r="X37" s="429">
        <v>0.41</v>
      </c>
      <c r="Y37" s="430">
        <v>5.0799999999999998E-2</v>
      </c>
      <c r="Z37" s="428">
        <v>0.4</v>
      </c>
      <c r="AA37" s="429">
        <v>0.41</v>
      </c>
      <c r="AB37" s="430">
        <v>5.0799999999999998E-2</v>
      </c>
      <c r="AC37" s="428">
        <v>0.4</v>
      </c>
      <c r="AD37" s="429">
        <v>0.41</v>
      </c>
      <c r="AE37" s="430">
        <v>5.0799999999999998E-2</v>
      </c>
      <c r="AF37" s="428">
        <v>0.4</v>
      </c>
      <c r="AG37" s="429">
        <v>0.41</v>
      </c>
      <c r="AH37" s="430">
        <v>5.0799999999999998E-2</v>
      </c>
      <c r="AI37" s="428">
        <v>0.4</v>
      </c>
      <c r="AJ37" s="429">
        <v>0.41</v>
      </c>
      <c r="AK37" s="430">
        <v>5.0799999999999998E-2</v>
      </c>
      <c r="AL37" s="428">
        <v>0.4</v>
      </c>
      <c r="AM37" s="429">
        <v>0.41</v>
      </c>
      <c r="AN37" s="430">
        <v>5.0799999999999998E-2</v>
      </c>
      <c r="AO37" s="428">
        <v>0.4</v>
      </c>
      <c r="AP37" s="429">
        <v>0.41</v>
      </c>
      <c r="AQ37" s="430">
        <v>5.0799999999999998E-2</v>
      </c>
    </row>
    <row r="38" spans="1:81" s="24" customFormat="1" ht="16.5" customHeight="1" x14ac:dyDescent="0.25">
      <c r="A38" s="67"/>
      <c r="B38" s="61" t="s">
        <v>75</v>
      </c>
      <c r="C38" s="62"/>
      <c r="D38" s="68"/>
      <c r="E38" s="69"/>
      <c r="F38" s="70"/>
      <c r="G38" s="71"/>
      <c r="H38" s="428" t="s">
        <v>30</v>
      </c>
      <c r="I38" s="429">
        <v>5.2000000000000006E-4</v>
      </c>
      <c r="J38" s="430">
        <v>1.7800000000000001E-3</v>
      </c>
      <c r="K38" s="428" t="s">
        <v>30</v>
      </c>
      <c r="L38" s="429">
        <v>5.2000000000000006E-4</v>
      </c>
      <c r="M38" s="430">
        <v>1.7800000000000001E-3</v>
      </c>
      <c r="N38" s="428">
        <f>SQRT(O38^2+P38^2)*1000/(1.73*0.4)</f>
        <v>2.6718086124669518</v>
      </c>
      <c r="O38" s="429">
        <v>5.0000000000000001E-4</v>
      </c>
      <c r="P38" s="430">
        <v>1.7800000000000001E-3</v>
      </c>
      <c r="Q38" s="428">
        <f>SQRT(R38^2+S38^2)*1000/(1.73*0.4)</f>
        <v>2.6718086124669518</v>
      </c>
      <c r="R38" s="429">
        <v>5.0000000000000001E-4</v>
      </c>
      <c r="S38" s="430">
        <v>1.7800000000000001E-3</v>
      </c>
      <c r="T38" s="428">
        <f>SQRT(U38^2+V38^2)*1000/(1.73*0.4)</f>
        <v>2.6718086124669518</v>
      </c>
      <c r="U38" s="429">
        <v>5.0000000000000001E-4</v>
      </c>
      <c r="V38" s="430">
        <v>1.7800000000000001E-3</v>
      </c>
      <c r="W38" s="428">
        <f>SQRT(X38^2+Y38^2)*1000/(1.73*0.4)</f>
        <v>2.6718086124669518</v>
      </c>
      <c r="X38" s="429">
        <v>5.0000000000000001E-4</v>
      </c>
      <c r="Y38" s="430">
        <v>1.7800000000000001E-3</v>
      </c>
      <c r="Z38" s="428">
        <v>2</v>
      </c>
      <c r="AA38" s="429">
        <v>1.24E-3</v>
      </c>
      <c r="AB38" s="430">
        <v>1.8400000000000001E-3</v>
      </c>
      <c r="AC38" s="428">
        <v>2</v>
      </c>
      <c r="AD38" s="429">
        <v>1.24E-3</v>
      </c>
      <c r="AE38" s="430">
        <v>1.8400000000000001E-3</v>
      </c>
      <c r="AF38" s="428">
        <v>2</v>
      </c>
      <c r="AG38" s="429">
        <v>1.24E-3</v>
      </c>
      <c r="AH38" s="430">
        <v>1.8400000000000001E-3</v>
      </c>
      <c r="AI38" s="428">
        <v>2</v>
      </c>
      <c r="AJ38" s="429">
        <v>1.24E-3</v>
      </c>
      <c r="AK38" s="430">
        <v>1.8400000000000001E-3</v>
      </c>
      <c r="AL38" s="428">
        <v>2</v>
      </c>
      <c r="AM38" s="429">
        <v>1.24E-3</v>
      </c>
      <c r="AN38" s="430">
        <v>1.8400000000000001E-3</v>
      </c>
      <c r="AO38" s="428">
        <v>2</v>
      </c>
      <c r="AP38" s="429">
        <v>1.24E-3</v>
      </c>
      <c r="AQ38" s="430">
        <v>1.8400000000000001E-3</v>
      </c>
    </row>
    <row r="39" spans="1:81" s="24" customFormat="1" ht="16.5" customHeight="1" thickBot="1" x14ac:dyDescent="0.3">
      <c r="A39" s="72"/>
      <c r="B39" s="73" t="s">
        <v>76</v>
      </c>
      <c r="C39" s="74"/>
      <c r="D39" s="75"/>
      <c r="E39" s="69"/>
      <c r="F39" s="76"/>
      <c r="G39" s="77"/>
      <c r="H39" s="428" t="s">
        <v>30</v>
      </c>
      <c r="I39" s="493">
        <v>2.8000000000000003E-4</v>
      </c>
      <c r="J39" s="546">
        <v>4.2000000000000002E-4</v>
      </c>
      <c r="K39" s="428" t="s">
        <v>30</v>
      </c>
      <c r="L39" s="493">
        <v>2.8000000000000003E-4</v>
      </c>
      <c r="M39" s="546">
        <v>4.2000000000000002E-4</v>
      </c>
      <c r="N39" s="428">
        <f>SQRT(O39^2+P39^2)*1000/(1.73*0.4)</f>
        <v>0.71382017544673215</v>
      </c>
      <c r="O39" s="493">
        <v>2.6000000000000003E-4</v>
      </c>
      <c r="P39" s="546">
        <v>4.2000000000000002E-4</v>
      </c>
      <c r="Q39" s="428">
        <f>SQRT(R39^2+S39^2)*1000/(1.73*0.4)</f>
        <v>0.71382017544673215</v>
      </c>
      <c r="R39" s="493">
        <v>2.6000000000000003E-4</v>
      </c>
      <c r="S39" s="546">
        <v>4.2000000000000002E-4</v>
      </c>
      <c r="T39" s="428">
        <f>SQRT(U39^2+V39^2)*1000/(1.73*0.4)</f>
        <v>0.71382017544673215</v>
      </c>
      <c r="U39" s="493">
        <v>2.6000000000000003E-4</v>
      </c>
      <c r="V39" s="546">
        <v>4.2000000000000002E-4</v>
      </c>
      <c r="W39" s="428">
        <f>SQRT(X39^2+Y39^2)*1000/(1.73*0.4)</f>
        <v>0.71382017544673215</v>
      </c>
      <c r="X39" s="493">
        <v>2.6000000000000003E-4</v>
      </c>
      <c r="Y39" s="546">
        <v>4.2000000000000002E-4</v>
      </c>
      <c r="Z39" s="428">
        <v>0</v>
      </c>
      <c r="AA39" s="493">
        <v>2.8000000000000003E-4</v>
      </c>
      <c r="AB39" s="546">
        <v>3.8000000000000002E-4</v>
      </c>
      <c r="AC39" s="428">
        <v>0</v>
      </c>
      <c r="AD39" s="493">
        <v>2.8000000000000003E-4</v>
      </c>
      <c r="AE39" s="546">
        <v>3.8000000000000002E-4</v>
      </c>
      <c r="AF39" s="428">
        <v>0</v>
      </c>
      <c r="AG39" s="493">
        <v>2.8000000000000003E-4</v>
      </c>
      <c r="AH39" s="546">
        <v>3.8000000000000002E-4</v>
      </c>
      <c r="AI39" s="428">
        <v>0</v>
      </c>
      <c r="AJ39" s="493">
        <v>2.8000000000000003E-4</v>
      </c>
      <c r="AK39" s="546">
        <v>3.8000000000000002E-4</v>
      </c>
      <c r="AL39" s="428">
        <v>0</v>
      </c>
      <c r="AM39" s="493">
        <v>2.8000000000000003E-4</v>
      </c>
      <c r="AN39" s="546">
        <v>3.8000000000000002E-4</v>
      </c>
      <c r="AO39" s="428">
        <v>0</v>
      </c>
      <c r="AP39" s="493">
        <v>2.8000000000000003E-4</v>
      </c>
      <c r="AQ39" s="546">
        <v>3.8000000000000002E-4</v>
      </c>
    </row>
    <row r="40" spans="1:81" s="24" customFormat="1" ht="16.5" customHeight="1" x14ac:dyDescent="0.25">
      <c r="A40" s="2011" t="s">
        <v>77</v>
      </c>
      <c r="B40" s="2012"/>
      <c r="C40" s="2012"/>
      <c r="D40" s="2012"/>
      <c r="E40" s="2012"/>
      <c r="F40" s="2012"/>
      <c r="G40" s="2013"/>
      <c r="H40" s="431">
        <f t="shared" ref="H40:AQ40" si="10">H26+H27+H28+H30+H29</f>
        <v>260</v>
      </c>
      <c r="I40" s="432">
        <f t="shared" si="10"/>
        <v>1.9524000000000001</v>
      </c>
      <c r="J40" s="433">
        <f t="shared" si="10"/>
        <v>0.34399999999999997</v>
      </c>
      <c r="K40" s="431">
        <f t="shared" si="10"/>
        <v>260</v>
      </c>
      <c r="L40" s="432">
        <f t="shared" si="10"/>
        <v>1.9524000000000001</v>
      </c>
      <c r="M40" s="433">
        <f t="shared" si="10"/>
        <v>0.34399999999999997</v>
      </c>
      <c r="N40" s="431">
        <f t="shared" si="10"/>
        <v>285</v>
      </c>
      <c r="O40" s="432">
        <f t="shared" si="10"/>
        <v>1.9828000000000001</v>
      </c>
      <c r="P40" s="433">
        <f t="shared" si="10"/>
        <v>0.37919999999999998</v>
      </c>
      <c r="Q40" s="431">
        <f t="shared" si="10"/>
        <v>285</v>
      </c>
      <c r="R40" s="432">
        <f t="shared" si="10"/>
        <v>1.9828000000000001</v>
      </c>
      <c r="S40" s="433">
        <f t="shared" si="10"/>
        <v>0.37919999999999998</v>
      </c>
      <c r="T40" s="431">
        <f t="shared" si="10"/>
        <v>285</v>
      </c>
      <c r="U40" s="432">
        <f t="shared" si="10"/>
        <v>1.9828000000000001</v>
      </c>
      <c r="V40" s="433">
        <f t="shared" si="10"/>
        <v>0.37919999999999998</v>
      </c>
      <c r="W40" s="431">
        <f t="shared" si="10"/>
        <v>285</v>
      </c>
      <c r="X40" s="432">
        <f t="shared" si="10"/>
        <v>1.9828000000000001</v>
      </c>
      <c r="Y40" s="433">
        <f t="shared" si="10"/>
        <v>0.37919999999999998</v>
      </c>
      <c r="Z40" s="431">
        <f t="shared" si="10"/>
        <v>390</v>
      </c>
      <c r="AA40" s="432">
        <f t="shared" si="10"/>
        <v>4.2656000000000001</v>
      </c>
      <c r="AB40" s="433">
        <f t="shared" si="10"/>
        <v>0.78600000000000003</v>
      </c>
      <c r="AC40" s="431">
        <f t="shared" si="10"/>
        <v>390</v>
      </c>
      <c r="AD40" s="432">
        <f t="shared" si="10"/>
        <v>4.2656000000000001</v>
      </c>
      <c r="AE40" s="433">
        <f t="shared" si="10"/>
        <v>0.78600000000000003</v>
      </c>
      <c r="AF40" s="431">
        <f t="shared" si="10"/>
        <v>390</v>
      </c>
      <c r="AG40" s="432">
        <f t="shared" si="10"/>
        <v>4.2656000000000001</v>
      </c>
      <c r="AH40" s="433">
        <f t="shared" si="10"/>
        <v>0.78600000000000003</v>
      </c>
      <c r="AI40" s="431">
        <f t="shared" si="10"/>
        <v>390</v>
      </c>
      <c r="AJ40" s="432">
        <f t="shared" si="10"/>
        <v>4.2656000000000001</v>
      </c>
      <c r="AK40" s="433">
        <f t="shared" si="10"/>
        <v>0.78600000000000003</v>
      </c>
      <c r="AL40" s="431">
        <f t="shared" si="10"/>
        <v>390</v>
      </c>
      <c r="AM40" s="432">
        <f t="shared" si="10"/>
        <v>4.2656000000000001</v>
      </c>
      <c r="AN40" s="433">
        <f t="shared" si="10"/>
        <v>0.78600000000000003</v>
      </c>
      <c r="AO40" s="431">
        <f t="shared" si="10"/>
        <v>390</v>
      </c>
      <c r="AP40" s="432">
        <f t="shared" si="10"/>
        <v>4.2656000000000001</v>
      </c>
      <c r="AQ40" s="433">
        <f t="shared" si="10"/>
        <v>0.78600000000000003</v>
      </c>
    </row>
    <row r="41" spans="1:81" s="24" customFormat="1" ht="16.5" customHeight="1" thickBot="1" x14ac:dyDescent="0.3">
      <c r="A41" s="2015" t="s">
        <v>78</v>
      </c>
      <c r="B41" s="2016"/>
      <c r="C41" s="2016"/>
      <c r="D41" s="2016"/>
      <c r="E41" s="2016"/>
      <c r="F41" s="2016"/>
      <c r="G41" s="2017"/>
      <c r="H41" s="495">
        <f t="shared" ref="H41:AQ41" si="11">H35+H34+H33+H32+H31</f>
        <v>155</v>
      </c>
      <c r="I41" s="496">
        <f t="shared" si="11"/>
        <v>1.3068</v>
      </c>
      <c r="J41" s="497">
        <f t="shared" si="11"/>
        <v>0.2964</v>
      </c>
      <c r="K41" s="495">
        <f t="shared" si="11"/>
        <v>155</v>
      </c>
      <c r="L41" s="496">
        <f t="shared" si="11"/>
        <v>1.3068</v>
      </c>
      <c r="M41" s="497">
        <f t="shared" si="11"/>
        <v>0.2964</v>
      </c>
      <c r="N41" s="495">
        <f t="shared" si="11"/>
        <v>160</v>
      </c>
      <c r="O41" s="496">
        <f t="shared" si="11"/>
        <v>1.3253999999999999</v>
      </c>
      <c r="P41" s="497">
        <f t="shared" si="11"/>
        <v>0.2928</v>
      </c>
      <c r="Q41" s="495">
        <f t="shared" si="11"/>
        <v>160</v>
      </c>
      <c r="R41" s="496">
        <f t="shared" si="11"/>
        <v>1.3253999999999999</v>
      </c>
      <c r="S41" s="497">
        <f t="shared" si="11"/>
        <v>0.2928</v>
      </c>
      <c r="T41" s="495">
        <f t="shared" si="11"/>
        <v>160</v>
      </c>
      <c r="U41" s="496">
        <f t="shared" si="11"/>
        <v>1.3253999999999999</v>
      </c>
      <c r="V41" s="497">
        <f t="shared" si="11"/>
        <v>0.2928</v>
      </c>
      <c r="W41" s="495">
        <f t="shared" si="11"/>
        <v>160</v>
      </c>
      <c r="X41" s="496">
        <f t="shared" si="11"/>
        <v>1.3253999999999999</v>
      </c>
      <c r="Y41" s="497">
        <f t="shared" si="11"/>
        <v>0.2928</v>
      </c>
      <c r="Z41" s="495">
        <f t="shared" si="11"/>
        <v>230</v>
      </c>
      <c r="AA41" s="496">
        <f t="shared" si="11"/>
        <v>2.7569999999999997</v>
      </c>
      <c r="AB41" s="497">
        <f t="shared" si="11"/>
        <v>0.54479999999999995</v>
      </c>
      <c r="AC41" s="495">
        <f t="shared" si="11"/>
        <v>230</v>
      </c>
      <c r="AD41" s="496">
        <f t="shared" si="11"/>
        <v>2.7569999999999997</v>
      </c>
      <c r="AE41" s="497">
        <f t="shared" si="11"/>
        <v>0.54479999999999995</v>
      </c>
      <c r="AF41" s="495">
        <f t="shared" si="11"/>
        <v>230</v>
      </c>
      <c r="AG41" s="496">
        <f t="shared" si="11"/>
        <v>2.7569999999999997</v>
      </c>
      <c r="AH41" s="497">
        <f t="shared" si="11"/>
        <v>0.54479999999999995</v>
      </c>
      <c r="AI41" s="495">
        <f t="shared" si="11"/>
        <v>230</v>
      </c>
      <c r="AJ41" s="496">
        <f t="shared" si="11"/>
        <v>2.7569999999999997</v>
      </c>
      <c r="AK41" s="497">
        <f t="shared" si="11"/>
        <v>0.54479999999999995</v>
      </c>
      <c r="AL41" s="495">
        <f t="shared" si="11"/>
        <v>230</v>
      </c>
      <c r="AM41" s="496">
        <f t="shared" si="11"/>
        <v>2.7569999999999997</v>
      </c>
      <c r="AN41" s="497">
        <f t="shared" si="11"/>
        <v>0.54479999999999995</v>
      </c>
      <c r="AO41" s="495">
        <f t="shared" si="11"/>
        <v>230</v>
      </c>
      <c r="AP41" s="496">
        <f t="shared" si="11"/>
        <v>2.7569999999999997</v>
      </c>
      <c r="AQ41" s="497">
        <f t="shared" si="11"/>
        <v>0.54479999999999995</v>
      </c>
    </row>
    <row r="42" spans="1:81" s="24" customFormat="1" ht="16.5" customHeight="1" thickBot="1" x14ac:dyDescent="0.3">
      <c r="A42" s="2018" t="s">
        <v>79</v>
      </c>
      <c r="B42" s="2019"/>
      <c r="C42" s="2019"/>
      <c r="D42" s="2019"/>
      <c r="E42" s="2019"/>
      <c r="F42" s="2019"/>
      <c r="G42" s="2019"/>
      <c r="H42" s="498">
        <f t="shared" ref="H42:J42" si="12">H40+H41</f>
        <v>415</v>
      </c>
      <c r="I42" s="499">
        <f t="shared" si="12"/>
        <v>3.2591999999999999</v>
      </c>
      <c r="J42" s="500">
        <f t="shared" si="12"/>
        <v>0.64039999999999997</v>
      </c>
      <c r="K42" s="498">
        <f t="shared" ref="K42:AK42" si="13">K40+K41</f>
        <v>415</v>
      </c>
      <c r="L42" s="499">
        <f t="shared" si="13"/>
        <v>3.2591999999999999</v>
      </c>
      <c r="M42" s="500">
        <f t="shared" si="13"/>
        <v>0.64039999999999997</v>
      </c>
      <c r="N42" s="498">
        <f t="shared" ref="N42:P42" si="14">N40+N41</f>
        <v>445</v>
      </c>
      <c r="O42" s="499">
        <f t="shared" si="14"/>
        <v>3.3082000000000003</v>
      </c>
      <c r="P42" s="500">
        <f t="shared" si="14"/>
        <v>0.67199999999999993</v>
      </c>
      <c r="Q42" s="498">
        <f t="shared" si="13"/>
        <v>445</v>
      </c>
      <c r="R42" s="499">
        <f t="shared" si="13"/>
        <v>3.3082000000000003</v>
      </c>
      <c r="S42" s="500">
        <f t="shared" si="13"/>
        <v>0.67199999999999993</v>
      </c>
      <c r="T42" s="498">
        <f t="shared" ref="T42:AH42" si="15">T40+T41</f>
        <v>445</v>
      </c>
      <c r="U42" s="499">
        <f t="shared" si="15"/>
        <v>3.3082000000000003</v>
      </c>
      <c r="V42" s="500">
        <f t="shared" si="15"/>
        <v>0.67199999999999993</v>
      </c>
      <c r="W42" s="498">
        <f t="shared" si="15"/>
        <v>445</v>
      </c>
      <c r="X42" s="499">
        <f t="shared" si="15"/>
        <v>3.3082000000000003</v>
      </c>
      <c r="Y42" s="500">
        <f t="shared" si="15"/>
        <v>0.67199999999999993</v>
      </c>
      <c r="Z42" s="498">
        <f t="shared" si="15"/>
        <v>620</v>
      </c>
      <c r="AA42" s="499">
        <f t="shared" si="15"/>
        <v>7.0225999999999997</v>
      </c>
      <c r="AB42" s="500">
        <f t="shared" si="15"/>
        <v>1.3308</v>
      </c>
      <c r="AC42" s="498">
        <f t="shared" si="15"/>
        <v>620</v>
      </c>
      <c r="AD42" s="499">
        <f t="shared" si="15"/>
        <v>7.0225999999999997</v>
      </c>
      <c r="AE42" s="500">
        <f t="shared" si="15"/>
        <v>1.3308</v>
      </c>
      <c r="AF42" s="498">
        <f t="shared" si="15"/>
        <v>620</v>
      </c>
      <c r="AG42" s="499">
        <f t="shared" si="15"/>
        <v>7.0225999999999997</v>
      </c>
      <c r="AH42" s="500">
        <f t="shared" si="15"/>
        <v>1.3308</v>
      </c>
      <c r="AI42" s="498">
        <f t="shared" si="13"/>
        <v>620</v>
      </c>
      <c r="AJ42" s="499">
        <f t="shared" si="13"/>
        <v>7.0225999999999997</v>
      </c>
      <c r="AK42" s="500">
        <f t="shared" si="13"/>
        <v>1.3308</v>
      </c>
      <c r="AL42" s="498">
        <f t="shared" ref="AL42:AQ42" si="16">AL40+AL41</f>
        <v>620</v>
      </c>
      <c r="AM42" s="499">
        <f t="shared" si="16"/>
        <v>7.0225999999999997</v>
      </c>
      <c r="AN42" s="500">
        <f t="shared" si="16"/>
        <v>1.3308</v>
      </c>
      <c r="AO42" s="498">
        <f t="shared" si="16"/>
        <v>620</v>
      </c>
      <c r="AP42" s="499">
        <f t="shared" si="16"/>
        <v>7.0225999999999997</v>
      </c>
      <c r="AQ42" s="500">
        <f t="shared" si="16"/>
        <v>1.3308</v>
      </c>
      <c r="CB42" s="34"/>
      <c r="CC42" s="34"/>
    </row>
    <row r="43" spans="1:81" s="24" customFormat="1" ht="16.5" customHeight="1" x14ac:dyDescent="0.25">
      <c r="A43" s="78"/>
      <c r="B43" s="25"/>
      <c r="C43" s="45"/>
      <c r="D43" s="47"/>
      <c r="E43" s="48"/>
      <c r="F43" s="47"/>
      <c r="G43" s="48"/>
      <c r="H43" s="465"/>
      <c r="I43" s="436"/>
      <c r="J43" s="435"/>
      <c r="K43" s="465"/>
      <c r="L43" s="436"/>
      <c r="M43" s="436"/>
      <c r="N43" s="465"/>
      <c r="O43" s="436"/>
      <c r="P43" s="436"/>
      <c r="Q43" s="465"/>
      <c r="R43" s="436"/>
      <c r="S43" s="436"/>
      <c r="T43" s="465"/>
      <c r="U43" s="436"/>
      <c r="V43" s="436"/>
      <c r="W43" s="465"/>
      <c r="X43" s="436"/>
      <c r="Y43" s="436"/>
      <c r="Z43" s="465"/>
      <c r="AA43" s="436"/>
      <c r="AB43" s="436"/>
      <c r="AC43" s="465"/>
      <c r="AD43" s="436"/>
      <c r="AE43" s="436"/>
      <c r="AF43" s="465"/>
      <c r="AG43" s="436"/>
      <c r="AH43" s="436"/>
      <c r="AI43" s="465"/>
      <c r="AJ43" s="436"/>
      <c r="AK43" s="436"/>
      <c r="AL43" s="465"/>
      <c r="AM43" s="436"/>
      <c r="AN43" s="436"/>
      <c r="AO43" s="465"/>
      <c r="AP43" s="436"/>
      <c r="AQ43" s="436"/>
    </row>
    <row r="44" spans="1:81" s="24" customFormat="1" ht="16.5" customHeight="1" thickBot="1" x14ac:dyDescent="0.3">
      <c r="A44" s="79" t="s">
        <v>80</v>
      </c>
      <c r="B44" s="25"/>
      <c r="C44" s="25"/>
      <c r="D44" s="25"/>
      <c r="E44" s="25"/>
      <c r="F44" s="25"/>
      <c r="G44" s="25"/>
      <c r="H44" s="503"/>
      <c r="I44" s="504"/>
      <c r="J44" s="436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</row>
    <row r="45" spans="1:81" s="24" customFormat="1" ht="16.5" customHeight="1" x14ac:dyDescent="0.25">
      <c r="A45" s="1976" t="s">
        <v>23</v>
      </c>
      <c r="B45" s="81" t="s">
        <v>81</v>
      </c>
      <c r="C45" s="82"/>
      <c r="D45" s="82" t="s">
        <v>82</v>
      </c>
      <c r="E45" s="82"/>
      <c r="F45" s="82"/>
      <c r="G45" s="83"/>
      <c r="H45" s="508">
        <f>$C$47/1000</f>
        <v>1.34E-2</v>
      </c>
      <c r="I45" s="509" t="s">
        <v>83</v>
      </c>
      <c r="J45" s="510">
        <f>$G$47/1000</f>
        <v>6.2399999999999997E-2</v>
      </c>
      <c r="K45" s="508">
        <f>$C$47/1000</f>
        <v>1.34E-2</v>
      </c>
      <c r="L45" s="509" t="s">
        <v>83</v>
      </c>
      <c r="M45" s="510">
        <f>$G$47/1000</f>
        <v>6.2399999999999997E-2</v>
      </c>
      <c r="N45" s="508">
        <f>$C$47/1000</f>
        <v>1.34E-2</v>
      </c>
      <c r="O45" s="509" t="s">
        <v>83</v>
      </c>
      <c r="P45" s="510">
        <f>$G$47/1000</f>
        <v>6.2399999999999997E-2</v>
      </c>
      <c r="Q45" s="508">
        <f>$C$47/1000</f>
        <v>1.34E-2</v>
      </c>
      <c r="R45" s="509" t="s">
        <v>83</v>
      </c>
      <c r="S45" s="510">
        <f>$G$47/1000</f>
        <v>6.2399999999999997E-2</v>
      </c>
      <c r="T45" s="508">
        <f>$C$47/1000</f>
        <v>1.34E-2</v>
      </c>
      <c r="U45" s="509" t="s">
        <v>83</v>
      </c>
      <c r="V45" s="510">
        <f>$G$47/1000</f>
        <v>6.2399999999999997E-2</v>
      </c>
      <c r="W45" s="508">
        <f>$C$47/1000</f>
        <v>1.34E-2</v>
      </c>
      <c r="X45" s="509" t="s">
        <v>83</v>
      </c>
      <c r="Y45" s="510">
        <f>$G$47/1000</f>
        <v>6.2399999999999997E-2</v>
      </c>
      <c r="Z45" s="508">
        <f>$C$47/1000</f>
        <v>1.34E-2</v>
      </c>
      <c r="AA45" s="509" t="s">
        <v>83</v>
      </c>
      <c r="AB45" s="510">
        <f>$G$47/1000</f>
        <v>6.2399999999999997E-2</v>
      </c>
      <c r="AC45" s="508">
        <f>$C$47/1000</f>
        <v>1.34E-2</v>
      </c>
      <c r="AD45" s="509" t="s">
        <v>83</v>
      </c>
      <c r="AE45" s="510">
        <f>$G$47/1000</f>
        <v>6.2399999999999997E-2</v>
      </c>
      <c r="AF45" s="508">
        <f>$C$47/1000</f>
        <v>1.34E-2</v>
      </c>
      <c r="AG45" s="509" t="s">
        <v>83</v>
      </c>
      <c r="AH45" s="510">
        <f>$G$47/1000</f>
        <v>6.2399999999999997E-2</v>
      </c>
      <c r="AI45" s="508">
        <f>$C$47/1000</f>
        <v>1.34E-2</v>
      </c>
      <c r="AJ45" s="509" t="s">
        <v>83</v>
      </c>
      <c r="AK45" s="510">
        <f>$G$47/1000</f>
        <v>6.2399999999999997E-2</v>
      </c>
      <c r="AL45" s="508">
        <f>$C$47/1000</f>
        <v>1.34E-2</v>
      </c>
      <c r="AM45" s="509" t="s">
        <v>83</v>
      </c>
      <c r="AN45" s="510">
        <f>$G$47/1000</f>
        <v>6.2399999999999997E-2</v>
      </c>
      <c r="AO45" s="508">
        <f>$C$47/1000</f>
        <v>1.34E-2</v>
      </c>
      <c r="AP45" s="509" t="s">
        <v>83</v>
      </c>
      <c r="AQ45" s="510">
        <f>$G$47/1000</f>
        <v>6.2399999999999997E-2</v>
      </c>
    </row>
    <row r="46" spans="1:81" s="24" customFormat="1" ht="16.5" customHeight="1" thickBot="1" x14ac:dyDescent="0.3">
      <c r="A46" s="1977"/>
      <c r="B46" s="84" t="s">
        <v>84</v>
      </c>
      <c r="C46" s="85"/>
      <c r="D46" s="85" t="s">
        <v>85</v>
      </c>
      <c r="E46" s="85"/>
      <c r="F46" s="85"/>
      <c r="G46" s="86"/>
      <c r="H46" s="514">
        <f>((I8^2+J8^2)*$G$48/1000)/$C$7*$C$7</f>
        <v>0.30169640767916006</v>
      </c>
      <c r="I46" s="515" t="s">
        <v>83</v>
      </c>
      <c r="J46" s="460">
        <f>((I8^2+J8^2)*$J$48)/(100*$C$7)</f>
        <v>2.6796698530825006E-2</v>
      </c>
      <c r="K46" s="514">
        <f>((L8^2+M8^2)*$G$48/1000)/$C$7*$C$7</f>
        <v>0.30169640767916006</v>
      </c>
      <c r="L46" s="515" t="s">
        <v>83</v>
      </c>
      <c r="M46" s="460">
        <f>((L8^2+M8^2)*$J$48)/(100*$C$7)</f>
        <v>2.6796698530825006E-2</v>
      </c>
      <c r="N46" s="514">
        <f>((O8^2+P8^2)*$G$48/1000)/$C$7*$C$7</f>
        <v>0.31283051068568002</v>
      </c>
      <c r="O46" s="515" t="s">
        <v>83</v>
      </c>
      <c r="P46" s="460">
        <f>((O8^2+P8^2)*$J$48)/(100*$C$7)</f>
        <v>2.778563043085E-2</v>
      </c>
      <c r="Q46" s="514">
        <f>((R8^2+S8^2)*$G$48/1000)/$C$7*$C$7</f>
        <v>0.31283051068568002</v>
      </c>
      <c r="R46" s="515" t="s">
        <v>83</v>
      </c>
      <c r="S46" s="460">
        <f>((R8^2+S8^2)*$J$48)/(100*$C$7)</f>
        <v>2.778563043085E-2</v>
      </c>
      <c r="T46" s="514">
        <f>((U8^2+V8^2)*$G$48/1000)/$C$7*$C$7</f>
        <v>0.31283051068568002</v>
      </c>
      <c r="U46" s="515" t="s">
        <v>83</v>
      </c>
      <c r="V46" s="460">
        <f>((U8^2+V8^2)*$J$48)/(100*$C$7)</f>
        <v>2.778563043085E-2</v>
      </c>
      <c r="W46" s="514">
        <f>((X8^2+Y8^2)*$G$48/1000)/$C$7*$C$7</f>
        <v>0.31283051068568002</v>
      </c>
      <c r="X46" s="515" t="s">
        <v>83</v>
      </c>
      <c r="Y46" s="460">
        <f>((X8^2+Y8^2)*$J$48)/(100*$C$7)</f>
        <v>2.778563043085E-2</v>
      </c>
      <c r="Z46" s="514">
        <f>((AA8^2+AB8^2)*$G$48/1000)/$C$7*$C$7</f>
        <v>1.4440014051070402</v>
      </c>
      <c r="AA46" s="515" t="s">
        <v>83</v>
      </c>
      <c r="AB46" s="460">
        <f>((AA8^2+AB8^2)*$J$48)/(100*$C$7)</f>
        <v>0.12825631776130003</v>
      </c>
      <c r="AC46" s="514">
        <f>((AD8^2+AE8^2)*$G$48/1000)/$C$7*$C$7</f>
        <v>1.4440014051070402</v>
      </c>
      <c r="AD46" s="515" t="s">
        <v>83</v>
      </c>
      <c r="AE46" s="460">
        <f>((AD8^2+AE8^2)*$J$48)/(100*$C$7)</f>
        <v>0.12825631776130003</v>
      </c>
      <c r="AF46" s="514">
        <f>((AG8^2+AH8^2)*$G$48/1000)/$C$7*$C$7</f>
        <v>1.4440014051070402</v>
      </c>
      <c r="AG46" s="515" t="s">
        <v>83</v>
      </c>
      <c r="AH46" s="460">
        <f>((AG8^2+AH8^2)*$J$48)/(100*$C$7)</f>
        <v>0.12825631776130003</v>
      </c>
      <c r="AI46" s="514">
        <f>((AJ8^2+AK8^2)*$G$48/1000)/$C$7*$C$7</f>
        <v>1.4440014051070402</v>
      </c>
      <c r="AJ46" s="515" t="s">
        <v>83</v>
      </c>
      <c r="AK46" s="460">
        <f>((AJ8^2+AK8^2)*$J$48)/(100*$C$7)</f>
        <v>0.12825631776130003</v>
      </c>
      <c r="AL46" s="514">
        <f>((AM8^2+AN8^2)*$G$48/1000)/$C$7*$C$7</f>
        <v>1.4440014051070402</v>
      </c>
      <c r="AM46" s="515" t="s">
        <v>83</v>
      </c>
      <c r="AN46" s="460">
        <f>((AM8^2+AN8^2)*$J$48)/(100*$C$7)</f>
        <v>0.12825631776130003</v>
      </c>
      <c r="AO46" s="514">
        <f>((AP8^2+AQ8^2)*$G$48/1000)/$C$7*$C$7</f>
        <v>1.4440014051070402</v>
      </c>
      <c r="AP46" s="515" t="s">
        <v>83</v>
      </c>
      <c r="AQ46" s="460">
        <f>((AP8^2+AQ8^2)*$J$48)/(100*$C$7)</f>
        <v>0.12825631776130003</v>
      </c>
    </row>
    <row r="47" spans="1:81" s="24" customFormat="1" ht="16.5" customHeight="1" x14ac:dyDescent="0.25">
      <c r="A47" s="1977"/>
      <c r="B47" s="87" t="s">
        <v>86</v>
      </c>
      <c r="C47" s="88">
        <v>13.4</v>
      </c>
      <c r="D47" s="89"/>
      <c r="E47" s="2014" t="s">
        <v>87</v>
      </c>
      <c r="F47" s="2014"/>
      <c r="G47" s="90">
        <v>62.4</v>
      </c>
      <c r="H47" s="518"/>
      <c r="I47" s="519"/>
      <c r="J47" s="456"/>
      <c r="K47" s="1925"/>
      <c r="L47" s="1937"/>
      <c r="M47" s="1926"/>
      <c r="N47" s="1925"/>
      <c r="O47" s="1937"/>
      <c r="P47" s="1926"/>
      <c r="Q47" s="1925"/>
      <c r="R47" s="1937"/>
      <c r="S47" s="1926"/>
      <c r="T47" s="1925"/>
      <c r="U47" s="1937"/>
      <c r="V47" s="1926"/>
      <c r="W47" s="1925"/>
      <c r="X47" s="1937"/>
      <c r="Y47" s="1926"/>
      <c r="Z47" s="1925"/>
      <c r="AA47" s="1937"/>
      <c r="AB47" s="1926"/>
      <c r="AC47" s="1925"/>
      <c r="AD47" s="1937"/>
      <c r="AE47" s="1926"/>
      <c r="AF47" s="1925"/>
      <c r="AG47" s="1937"/>
      <c r="AH47" s="1926"/>
      <c r="AI47" s="1925"/>
      <c r="AJ47" s="1937"/>
      <c r="AK47" s="1926"/>
      <c r="AL47" s="1925"/>
      <c r="AM47" s="1937"/>
      <c r="AN47" s="1926"/>
      <c r="AO47" s="1925"/>
      <c r="AP47" s="1937"/>
      <c r="AQ47" s="1926"/>
    </row>
    <row r="48" spans="1:81" s="24" customFormat="1" ht="16.5" customHeight="1" thickBot="1" x14ac:dyDescent="0.3">
      <c r="A48" s="1977"/>
      <c r="B48" s="39"/>
      <c r="C48" s="42"/>
      <c r="D48" s="44"/>
      <c r="E48" s="91"/>
      <c r="F48" s="91" t="s">
        <v>88</v>
      </c>
      <c r="G48" s="40">
        <v>76.7</v>
      </c>
      <c r="H48" s="1938" t="s">
        <v>89</v>
      </c>
      <c r="I48" s="1939"/>
      <c r="J48" s="460">
        <v>10.9</v>
      </c>
      <c r="K48" s="1927"/>
      <c r="L48" s="1914"/>
      <c r="M48" s="1928"/>
      <c r="N48" s="1927"/>
      <c r="O48" s="1914"/>
      <c r="P48" s="1928"/>
      <c r="Q48" s="1927"/>
      <c r="R48" s="1914"/>
      <c r="S48" s="1928"/>
      <c r="T48" s="1927"/>
      <c r="U48" s="1914"/>
      <c r="V48" s="1928"/>
      <c r="W48" s="1927"/>
      <c r="X48" s="1914"/>
      <c r="Y48" s="1928"/>
      <c r="Z48" s="1927"/>
      <c r="AA48" s="1914"/>
      <c r="AB48" s="1928"/>
      <c r="AC48" s="1927"/>
      <c r="AD48" s="1914"/>
      <c r="AE48" s="1928"/>
      <c r="AF48" s="1927"/>
      <c r="AG48" s="1914"/>
      <c r="AH48" s="1928"/>
      <c r="AI48" s="1927"/>
      <c r="AJ48" s="1914"/>
      <c r="AK48" s="1928"/>
      <c r="AL48" s="1927"/>
      <c r="AM48" s="1914"/>
      <c r="AN48" s="1928"/>
      <c r="AO48" s="1927"/>
      <c r="AP48" s="1914"/>
      <c r="AQ48" s="1928"/>
    </row>
    <row r="49" spans="1:81" s="24" customFormat="1" ht="16.5" customHeight="1" thickBot="1" x14ac:dyDescent="0.3">
      <c r="A49" s="1978"/>
      <c r="B49" s="2008" t="s">
        <v>90</v>
      </c>
      <c r="C49" s="2009"/>
      <c r="D49" s="2009"/>
      <c r="E49" s="2009"/>
      <c r="F49" s="2009"/>
      <c r="G49" s="2010"/>
      <c r="H49" s="521">
        <f>H45+H46+I8</f>
        <v>2.2680164076791605</v>
      </c>
      <c r="I49" s="522" t="s">
        <v>83</v>
      </c>
      <c r="J49" s="523">
        <f>J45+J46+J8</f>
        <v>0.43497669853082499</v>
      </c>
      <c r="K49" s="521">
        <f>K45+K46+L8</f>
        <v>2.2680164076791605</v>
      </c>
      <c r="L49" s="522" t="s">
        <v>83</v>
      </c>
      <c r="M49" s="523">
        <f>M45+M46+M8</f>
        <v>0.43497669853082499</v>
      </c>
      <c r="N49" s="521">
        <f>N45+N46+O8</f>
        <v>2.30953051068568</v>
      </c>
      <c r="O49" s="522" t="s">
        <v>83</v>
      </c>
      <c r="P49" s="523">
        <f>P45+P46+P8</f>
        <v>0.47116563043084997</v>
      </c>
      <c r="Q49" s="521">
        <f>Q45+Q46+R8</f>
        <v>2.30953051068568</v>
      </c>
      <c r="R49" s="522" t="s">
        <v>83</v>
      </c>
      <c r="S49" s="523">
        <f>S45+S46+S8</f>
        <v>0.47116563043084997</v>
      </c>
      <c r="T49" s="521">
        <f>T45+T46+U8</f>
        <v>2.30953051068568</v>
      </c>
      <c r="U49" s="522" t="s">
        <v>83</v>
      </c>
      <c r="V49" s="523">
        <f>V45+V46+V8</f>
        <v>0.47116563043084997</v>
      </c>
      <c r="W49" s="521">
        <f>W45+W46+X8</f>
        <v>2.30953051068568</v>
      </c>
      <c r="X49" s="522" t="s">
        <v>83</v>
      </c>
      <c r="Y49" s="523">
        <f>Y45+Y46+Y8</f>
        <v>0.47116563043084997</v>
      </c>
      <c r="Z49" s="521">
        <f>Z45+Z46+AA8</f>
        <v>5.7242414051070405</v>
      </c>
      <c r="AA49" s="522" t="s">
        <v>83</v>
      </c>
      <c r="AB49" s="523">
        <f>AB45+AB46+AB8</f>
        <v>0.97849631776129997</v>
      </c>
      <c r="AC49" s="521">
        <f>AC45+AC46+AD8</f>
        <v>5.7242414051070405</v>
      </c>
      <c r="AD49" s="522" t="s">
        <v>83</v>
      </c>
      <c r="AE49" s="523">
        <f>AE45+AE46+AE8</f>
        <v>0.97849631776129997</v>
      </c>
      <c r="AF49" s="521">
        <f>AF45+AF46+AG8</f>
        <v>5.7242414051070405</v>
      </c>
      <c r="AG49" s="522" t="s">
        <v>83</v>
      </c>
      <c r="AH49" s="523">
        <f>AH45+AH46+AH8</f>
        <v>0.97849631776129997</v>
      </c>
      <c r="AI49" s="521">
        <f>AI45+AI46+AJ8</f>
        <v>5.7242414051070405</v>
      </c>
      <c r="AJ49" s="522" t="s">
        <v>83</v>
      </c>
      <c r="AK49" s="523">
        <f>AK45+AK46+AK8</f>
        <v>0.97849631776129997</v>
      </c>
      <c r="AL49" s="521">
        <f>AL45+AL46+AM8</f>
        <v>5.7242414051070405</v>
      </c>
      <c r="AM49" s="522" t="s">
        <v>83</v>
      </c>
      <c r="AN49" s="523">
        <f>AN45+AN46+AN8</f>
        <v>0.97849631776129997</v>
      </c>
      <c r="AO49" s="521">
        <f>AO45+AO46+AP8</f>
        <v>5.7242414051070405</v>
      </c>
      <c r="AP49" s="522" t="s">
        <v>83</v>
      </c>
      <c r="AQ49" s="523">
        <f>AQ45+AQ46+AQ8</f>
        <v>0.97849631776129997</v>
      </c>
    </row>
    <row r="50" spans="1:81" s="24" customFormat="1" ht="16.5" customHeight="1" x14ac:dyDescent="0.25">
      <c r="A50" s="1976" t="s">
        <v>91</v>
      </c>
      <c r="B50" s="81" t="s">
        <v>81</v>
      </c>
      <c r="C50" s="82"/>
      <c r="D50" s="82" t="s">
        <v>82</v>
      </c>
      <c r="E50" s="82"/>
      <c r="F50" s="82"/>
      <c r="G50" s="82"/>
      <c r="H50" s="508">
        <f>$C$52/1000</f>
        <v>1.9E-2</v>
      </c>
      <c r="I50" s="509" t="s">
        <v>83</v>
      </c>
      <c r="J50" s="510">
        <f>$G$52/1000</f>
        <v>8.3839999999999998E-2</v>
      </c>
      <c r="K50" s="508">
        <f>$C$52/1000</f>
        <v>1.9E-2</v>
      </c>
      <c r="L50" s="509" t="s">
        <v>83</v>
      </c>
      <c r="M50" s="510">
        <f>$G$52/1000</f>
        <v>8.3839999999999998E-2</v>
      </c>
      <c r="N50" s="508">
        <f>$C$52/1000</f>
        <v>1.9E-2</v>
      </c>
      <c r="O50" s="509" t="s">
        <v>83</v>
      </c>
      <c r="P50" s="510">
        <f>$G$52/1000</f>
        <v>8.3839999999999998E-2</v>
      </c>
      <c r="Q50" s="508">
        <f>$C$52/1000</f>
        <v>1.9E-2</v>
      </c>
      <c r="R50" s="509" t="s">
        <v>83</v>
      </c>
      <c r="S50" s="510">
        <f>$G$52/1000</f>
        <v>8.3839999999999998E-2</v>
      </c>
      <c r="T50" s="508">
        <f>$C$52/1000</f>
        <v>1.9E-2</v>
      </c>
      <c r="U50" s="509" t="s">
        <v>83</v>
      </c>
      <c r="V50" s="510">
        <f>$G$52/1000</f>
        <v>8.3839999999999998E-2</v>
      </c>
      <c r="W50" s="508">
        <f>$C$52/1000</f>
        <v>1.9E-2</v>
      </c>
      <c r="X50" s="509" t="s">
        <v>83</v>
      </c>
      <c r="Y50" s="510">
        <f>$G$52/1000</f>
        <v>8.3839999999999998E-2</v>
      </c>
      <c r="Z50" s="508">
        <f>$C$52/1000</f>
        <v>1.9E-2</v>
      </c>
      <c r="AA50" s="509" t="s">
        <v>83</v>
      </c>
      <c r="AB50" s="510">
        <f>$G$52/1000</f>
        <v>8.3839999999999998E-2</v>
      </c>
      <c r="AC50" s="508">
        <f>$C$52/1000</f>
        <v>1.9E-2</v>
      </c>
      <c r="AD50" s="509" t="s">
        <v>83</v>
      </c>
      <c r="AE50" s="510">
        <f>$G$52/1000</f>
        <v>8.3839999999999998E-2</v>
      </c>
      <c r="AF50" s="508">
        <f>$C$52/1000</f>
        <v>1.9E-2</v>
      </c>
      <c r="AG50" s="509" t="s">
        <v>83</v>
      </c>
      <c r="AH50" s="510">
        <f>$G$52/1000</f>
        <v>8.3839999999999998E-2</v>
      </c>
      <c r="AI50" s="508">
        <f>$C$52/1000</f>
        <v>1.9E-2</v>
      </c>
      <c r="AJ50" s="509" t="s">
        <v>83</v>
      </c>
      <c r="AK50" s="510">
        <f>$G$52/1000</f>
        <v>8.3839999999999998E-2</v>
      </c>
      <c r="AL50" s="508">
        <f>$C$52/1000</f>
        <v>1.9E-2</v>
      </c>
      <c r="AM50" s="509" t="s">
        <v>83</v>
      </c>
      <c r="AN50" s="510">
        <f>$G$52/1000</f>
        <v>8.3839999999999998E-2</v>
      </c>
      <c r="AO50" s="508">
        <f>$C$52/1000</f>
        <v>1.9E-2</v>
      </c>
      <c r="AP50" s="509" t="s">
        <v>83</v>
      </c>
      <c r="AQ50" s="510">
        <f>$G$52/1000</f>
        <v>8.3839999999999998E-2</v>
      </c>
    </row>
    <row r="51" spans="1:81" s="24" customFormat="1" ht="16.5" customHeight="1" thickBot="1" x14ac:dyDescent="0.3">
      <c r="A51" s="1977"/>
      <c r="B51" s="84" t="s">
        <v>84</v>
      </c>
      <c r="C51" s="85"/>
      <c r="D51" s="85" t="s">
        <v>85</v>
      </c>
      <c r="E51" s="85"/>
      <c r="F51" s="85"/>
      <c r="G51" s="92"/>
      <c r="H51" s="514">
        <f>((I14^2+J14^2)*$G$53/1000)/$C$13*$C$7</f>
        <v>0.16510388594572004</v>
      </c>
      <c r="I51" s="515" t="s">
        <v>83</v>
      </c>
      <c r="J51" s="460">
        <f>((I14^2+J14^2)*$J$53)/(100*$C$13)</f>
        <v>1.1677641552200002E-2</v>
      </c>
      <c r="K51" s="514">
        <f>((L14^2+M14^2)*$G$53/1000)/$C$13*$C$7</f>
        <v>0.16510388594572004</v>
      </c>
      <c r="L51" s="515" t="s">
        <v>83</v>
      </c>
      <c r="M51" s="460">
        <f>((L14^2+M14^2)*$J$53)/(100*$C$13)</f>
        <v>1.1677641552200002E-2</v>
      </c>
      <c r="N51" s="514">
        <f>((O14^2+P14^2)*$G$53/1000)/$C$13*$C$7</f>
        <v>0.16940408592759998</v>
      </c>
      <c r="O51" s="515" t="s">
        <v>83</v>
      </c>
      <c r="P51" s="460">
        <f>((O14^2+P14^2)*$J$53)/(100*$C$13)</f>
        <v>1.1981790625999997E-2</v>
      </c>
      <c r="Q51" s="514">
        <f>((R14^2+S14^2)*$G$53/1000)/$C$13*$C$7</f>
        <v>0.16940408592759998</v>
      </c>
      <c r="R51" s="515" t="s">
        <v>83</v>
      </c>
      <c r="S51" s="460">
        <f>((R14^2+S14^2)*$J$53)/(100*$C$13)</f>
        <v>1.1981790625999997E-2</v>
      </c>
      <c r="T51" s="514">
        <f>((U14^2+V14^2)*$G$53/1000)/$C$13*$C$7</f>
        <v>0.16940408592759998</v>
      </c>
      <c r="U51" s="515" t="s">
        <v>83</v>
      </c>
      <c r="V51" s="460">
        <f>((U14^2+V14^2)*$J$53)/(100*$C$13)</f>
        <v>1.1981790625999997E-2</v>
      </c>
      <c r="W51" s="514">
        <f>((X14^2+Y14^2)*$G$53/1000)/$C$13*$C$7</f>
        <v>0.16940408592759998</v>
      </c>
      <c r="X51" s="515" t="s">
        <v>83</v>
      </c>
      <c r="Y51" s="460">
        <f>((X14^2+Y14^2)*$J$53)/(100*$C$13)</f>
        <v>1.1981790625999997E-2</v>
      </c>
      <c r="Z51" s="514">
        <f>((AA14^2+AB14^2)*$G$53/1000)/$C$13*$C$7</f>
        <v>0.72599292781051994</v>
      </c>
      <c r="AA51" s="515" t="s">
        <v>83</v>
      </c>
      <c r="AB51" s="460">
        <f>((AA14^2+AB14^2)*$J$53)/(100*$C$13)</f>
        <v>5.134879250019999E-2</v>
      </c>
      <c r="AC51" s="514">
        <f>((AD14^2+AE14^2)*$G$53/1000)/$C$13*$C$7</f>
        <v>0.72599292781051994</v>
      </c>
      <c r="AD51" s="515" t="s">
        <v>83</v>
      </c>
      <c r="AE51" s="460">
        <f>((AD14^2+AE14^2)*$J$53)/(100*$C$13)</f>
        <v>5.134879250019999E-2</v>
      </c>
      <c r="AF51" s="514">
        <f>((AG14^2+AH14^2)*$G$53/1000)/$C$13*$C$7</f>
        <v>0.72599292781051994</v>
      </c>
      <c r="AG51" s="515" t="s">
        <v>83</v>
      </c>
      <c r="AH51" s="460">
        <f>((AG14^2+AH14^2)*$J$53)/(100*$C$13)</f>
        <v>5.134879250019999E-2</v>
      </c>
      <c r="AI51" s="514">
        <f>((AJ14^2+AK14^2)*$G$53/1000)/$C$13*$C$7</f>
        <v>0.72599292781051994</v>
      </c>
      <c r="AJ51" s="515" t="s">
        <v>83</v>
      </c>
      <c r="AK51" s="460">
        <f>((AJ14^2+AK14^2)*$J$53)/(100*$C$13)</f>
        <v>5.134879250019999E-2</v>
      </c>
      <c r="AL51" s="514">
        <f>((AM14^2+AN14^2)*$G$53/1000)/$C$13*$C$7</f>
        <v>0.72599292781051994</v>
      </c>
      <c r="AM51" s="515" t="s">
        <v>83</v>
      </c>
      <c r="AN51" s="460">
        <f>((AM14^2+AN14^2)*$J$53)/(100*$C$13)</f>
        <v>5.134879250019999E-2</v>
      </c>
      <c r="AO51" s="514">
        <f>((AP14^2+AQ14^2)*$G$53/1000)/$C$13*$C$7</f>
        <v>0.72599292781051994</v>
      </c>
      <c r="AP51" s="515" t="s">
        <v>83</v>
      </c>
      <c r="AQ51" s="460">
        <f>((AP14^2+AQ14^2)*$J$53)/(100*$C$13)</f>
        <v>5.134879250019999E-2</v>
      </c>
    </row>
    <row r="52" spans="1:81" s="24" customFormat="1" ht="16.5" customHeight="1" x14ac:dyDescent="0.25">
      <c r="A52" s="1977"/>
      <c r="B52" s="87" t="s">
        <v>86</v>
      </c>
      <c r="C52" s="93">
        <v>19</v>
      </c>
      <c r="D52" s="89"/>
      <c r="E52" s="2014" t="s">
        <v>87</v>
      </c>
      <c r="F52" s="2014"/>
      <c r="G52" s="94">
        <v>83.84</v>
      </c>
      <c r="H52" s="518"/>
      <c r="I52" s="519"/>
      <c r="J52" s="456"/>
      <c r="K52" s="1925"/>
      <c r="L52" s="1937"/>
      <c r="M52" s="1926"/>
      <c r="N52" s="1925"/>
      <c r="O52" s="1937"/>
      <c r="P52" s="1926"/>
      <c r="Q52" s="1925"/>
      <c r="R52" s="1937"/>
      <c r="S52" s="1926"/>
      <c r="T52" s="1925"/>
      <c r="U52" s="1937"/>
      <c r="V52" s="1926"/>
      <c r="W52" s="1925"/>
      <c r="X52" s="1937"/>
      <c r="Y52" s="1926"/>
      <c r="Z52" s="1925"/>
      <c r="AA52" s="1937"/>
      <c r="AB52" s="1926"/>
      <c r="AC52" s="1925"/>
      <c r="AD52" s="1937"/>
      <c r="AE52" s="1926"/>
      <c r="AF52" s="1925"/>
      <c r="AG52" s="1937"/>
      <c r="AH52" s="1926"/>
      <c r="AI52" s="1925"/>
      <c r="AJ52" s="1937"/>
      <c r="AK52" s="1926"/>
      <c r="AL52" s="1925"/>
      <c r="AM52" s="1937"/>
      <c r="AN52" s="1926"/>
      <c r="AO52" s="1925"/>
      <c r="AP52" s="1937"/>
      <c r="AQ52" s="1926"/>
    </row>
    <row r="53" spans="1:81" s="24" customFormat="1" ht="16.5" customHeight="1" thickBot="1" x14ac:dyDescent="0.3">
      <c r="A53" s="1977"/>
      <c r="B53" s="95"/>
      <c r="C53" s="80"/>
      <c r="D53" s="25"/>
      <c r="E53" s="91"/>
      <c r="F53" s="91" t="s">
        <v>88</v>
      </c>
      <c r="G53" s="96">
        <v>91.9</v>
      </c>
      <c r="H53" s="1938" t="s">
        <v>89</v>
      </c>
      <c r="I53" s="1939"/>
      <c r="J53" s="460">
        <v>10.4</v>
      </c>
      <c r="K53" s="1927"/>
      <c r="L53" s="1914"/>
      <c r="M53" s="1928"/>
      <c r="N53" s="1927"/>
      <c r="O53" s="1914"/>
      <c r="P53" s="1928"/>
      <c r="Q53" s="1927"/>
      <c r="R53" s="1914"/>
      <c r="S53" s="1928"/>
      <c r="T53" s="1927"/>
      <c r="U53" s="1914"/>
      <c r="V53" s="1928"/>
      <c r="W53" s="1927"/>
      <c r="X53" s="1914"/>
      <c r="Y53" s="1928"/>
      <c r="Z53" s="1927"/>
      <c r="AA53" s="1914"/>
      <c r="AB53" s="1928"/>
      <c r="AC53" s="1927"/>
      <c r="AD53" s="1914"/>
      <c r="AE53" s="1928"/>
      <c r="AF53" s="1927"/>
      <c r="AG53" s="1914"/>
      <c r="AH53" s="1928"/>
      <c r="AI53" s="1927"/>
      <c r="AJ53" s="1914"/>
      <c r="AK53" s="1928"/>
      <c r="AL53" s="1927"/>
      <c r="AM53" s="1914"/>
      <c r="AN53" s="1928"/>
      <c r="AO53" s="1927"/>
      <c r="AP53" s="1914"/>
      <c r="AQ53" s="1928"/>
    </row>
    <row r="54" spans="1:81" s="97" customFormat="1" ht="16.5" customHeight="1" thickBot="1" x14ac:dyDescent="0.3">
      <c r="A54" s="1978"/>
      <c r="B54" s="2008" t="s">
        <v>90</v>
      </c>
      <c r="C54" s="2009"/>
      <c r="D54" s="2009"/>
      <c r="E54" s="2009"/>
      <c r="F54" s="2009"/>
      <c r="G54" s="2010"/>
      <c r="H54" s="526">
        <f>H51+H50+I14</f>
        <v>1.49118388594572</v>
      </c>
      <c r="I54" s="527" t="s">
        <v>83</v>
      </c>
      <c r="J54" s="528">
        <f>J50+J51+J14</f>
        <v>0.39233764155219997</v>
      </c>
      <c r="K54" s="526">
        <f>K51+K50+L14</f>
        <v>1.49118388594572</v>
      </c>
      <c r="L54" s="527" t="s">
        <v>83</v>
      </c>
      <c r="M54" s="528">
        <f>M50+M51+M14</f>
        <v>0.39233764155219997</v>
      </c>
      <c r="N54" s="526">
        <f>N51+N50+O14</f>
        <v>1.5140640859275998</v>
      </c>
      <c r="O54" s="527" t="s">
        <v>83</v>
      </c>
      <c r="P54" s="528">
        <f>P50+P51+P14</f>
        <v>0.38904179062599997</v>
      </c>
      <c r="Q54" s="526">
        <f>Q51+Q50+R14</f>
        <v>1.5140640859275998</v>
      </c>
      <c r="R54" s="527" t="s">
        <v>83</v>
      </c>
      <c r="S54" s="528">
        <f>S50+S51+S14</f>
        <v>0.38904179062599997</v>
      </c>
      <c r="T54" s="526">
        <f>T51+T50+U14</f>
        <v>1.5140640859275998</v>
      </c>
      <c r="U54" s="527" t="s">
        <v>83</v>
      </c>
      <c r="V54" s="528">
        <f>V50+V51+V14</f>
        <v>0.38904179062599997</v>
      </c>
      <c r="W54" s="526">
        <f>W51+W50+X14</f>
        <v>1.5140640859275998</v>
      </c>
      <c r="X54" s="527" t="s">
        <v>83</v>
      </c>
      <c r="Y54" s="528">
        <f>Y50+Y51+Y14</f>
        <v>0.38904179062599997</v>
      </c>
      <c r="Z54" s="526">
        <f>Z51+Z50+AA14</f>
        <v>3.5022729278105196</v>
      </c>
      <c r="AA54" s="527" t="s">
        <v>83</v>
      </c>
      <c r="AB54" s="528">
        <f>AB50+AB51+AB14</f>
        <v>0.68036879250019999</v>
      </c>
      <c r="AC54" s="526">
        <f>AC51+AC50+AD14</f>
        <v>3.5022729278105196</v>
      </c>
      <c r="AD54" s="527" t="s">
        <v>83</v>
      </c>
      <c r="AE54" s="528">
        <f>AE50+AE51+AE14</f>
        <v>0.68036879250019999</v>
      </c>
      <c r="AF54" s="526">
        <f>AF51+AF50+AG14</f>
        <v>3.5022729278105196</v>
      </c>
      <c r="AG54" s="527" t="s">
        <v>83</v>
      </c>
      <c r="AH54" s="528">
        <f>AH50+AH51+AH14</f>
        <v>0.68036879250019999</v>
      </c>
      <c r="AI54" s="526">
        <f>AI51+AI50+AJ14</f>
        <v>3.5022729278105196</v>
      </c>
      <c r="AJ54" s="527" t="s">
        <v>83</v>
      </c>
      <c r="AK54" s="528">
        <f>AK50+AK51+AK14</f>
        <v>0.68036879250019999</v>
      </c>
      <c r="AL54" s="526">
        <f>AL51+AL50+AM14</f>
        <v>3.5022729278105196</v>
      </c>
      <c r="AM54" s="527" t="s">
        <v>83</v>
      </c>
      <c r="AN54" s="528">
        <f>AN50+AN51+AN14</f>
        <v>0.68036879250019999</v>
      </c>
      <c r="AO54" s="526">
        <f>AO51+AO50+AP14</f>
        <v>3.5022729278105196</v>
      </c>
      <c r="AP54" s="527" t="s">
        <v>83</v>
      </c>
      <c r="AQ54" s="528">
        <f>AQ50+AQ51+AQ14</f>
        <v>0.68036879250019999</v>
      </c>
      <c r="CC54" s="98"/>
    </row>
    <row r="55" spans="1:81" s="24" customFormat="1" ht="16.5" customHeight="1" x14ac:dyDescent="0.25">
      <c r="A55" s="1992" t="s">
        <v>92</v>
      </c>
      <c r="B55" s="1993"/>
      <c r="C55" s="1993"/>
      <c r="D55" s="1993"/>
      <c r="E55" s="1993"/>
      <c r="F55" s="1993"/>
      <c r="G55" s="2020"/>
      <c r="H55" s="529"/>
      <c r="I55" s="530"/>
      <c r="J55" s="456"/>
      <c r="K55" s="529"/>
      <c r="L55" s="530"/>
      <c r="M55" s="456"/>
      <c r="N55" s="529"/>
      <c r="O55" s="530"/>
      <c r="P55" s="456"/>
      <c r="Q55" s="529"/>
      <c r="R55" s="530"/>
      <c r="S55" s="456"/>
      <c r="T55" s="529"/>
      <c r="U55" s="530"/>
      <c r="V55" s="456"/>
      <c r="W55" s="529"/>
      <c r="X55" s="530"/>
      <c r="Y55" s="456"/>
      <c r="Z55" s="529"/>
      <c r="AA55" s="530"/>
      <c r="AB55" s="456"/>
      <c r="AC55" s="529"/>
      <c r="AD55" s="530"/>
      <c r="AE55" s="456"/>
      <c r="AF55" s="529"/>
      <c r="AG55" s="530"/>
      <c r="AH55" s="456"/>
      <c r="AI55" s="529"/>
      <c r="AJ55" s="530"/>
      <c r="AK55" s="456"/>
      <c r="AL55" s="529"/>
      <c r="AM55" s="530"/>
      <c r="AN55" s="456"/>
      <c r="AO55" s="529"/>
      <c r="AP55" s="530"/>
      <c r="AQ55" s="456"/>
    </row>
    <row r="56" spans="1:81" s="24" customFormat="1" ht="16.5" customHeight="1" thickBot="1" x14ac:dyDescent="0.3">
      <c r="A56" s="99" t="s">
        <v>93</v>
      </c>
      <c r="B56" s="100"/>
      <c r="C56" s="101"/>
      <c r="D56" s="100"/>
      <c r="E56" s="44"/>
      <c r="F56" s="100" t="s">
        <v>94</v>
      </c>
      <c r="G56" s="43"/>
      <c r="H56" s="534">
        <f>SUM(H49,H54)</f>
        <v>3.7592002936248807</v>
      </c>
      <c r="I56" s="533" t="s">
        <v>83</v>
      </c>
      <c r="J56" s="535">
        <f>SUM(J49,J54)</f>
        <v>0.82731434008302496</v>
      </c>
      <c r="K56" s="534">
        <f>SUM(K49,K54)</f>
        <v>3.7592002936248807</v>
      </c>
      <c r="L56" s="533" t="s">
        <v>83</v>
      </c>
      <c r="M56" s="535">
        <f>SUM(M49,M54)</f>
        <v>0.82731434008302496</v>
      </c>
      <c r="N56" s="534">
        <f>SUM(N49,N54)</f>
        <v>3.8235945966132796</v>
      </c>
      <c r="O56" s="533" t="s">
        <v>83</v>
      </c>
      <c r="P56" s="535">
        <f>SUM(P49,P54)</f>
        <v>0.86020742105685</v>
      </c>
      <c r="Q56" s="534">
        <f>SUM(Q49,Q54)</f>
        <v>3.8235945966132796</v>
      </c>
      <c r="R56" s="533" t="s">
        <v>83</v>
      </c>
      <c r="S56" s="535">
        <f>SUM(S49,S54)</f>
        <v>0.86020742105685</v>
      </c>
      <c r="T56" s="534">
        <f>SUM(T49,T54)</f>
        <v>3.8235945966132796</v>
      </c>
      <c r="U56" s="533" t="s">
        <v>83</v>
      </c>
      <c r="V56" s="535">
        <f>SUM(V49,V54)</f>
        <v>0.86020742105685</v>
      </c>
      <c r="W56" s="534">
        <f>SUM(W49,W54)</f>
        <v>3.8235945966132796</v>
      </c>
      <c r="X56" s="533" t="s">
        <v>83</v>
      </c>
      <c r="Y56" s="535">
        <f>SUM(Y49,Y54)</f>
        <v>0.86020742105685</v>
      </c>
      <c r="Z56" s="534">
        <f>SUM(Z49,Z54)</f>
        <v>9.2265143329175601</v>
      </c>
      <c r="AA56" s="533" t="s">
        <v>83</v>
      </c>
      <c r="AB56" s="535">
        <f>SUM(AB49,AB54)</f>
        <v>1.6588651102615</v>
      </c>
      <c r="AC56" s="534">
        <f>SUM(AC49,AC54)</f>
        <v>9.2265143329175601</v>
      </c>
      <c r="AD56" s="533" t="s">
        <v>83</v>
      </c>
      <c r="AE56" s="535">
        <f>SUM(AE49,AE54)</f>
        <v>1.6588651102615</v>
      </c>
      <c r="AF56" s="534">
        <f>SUM(AF49,AF54)</f>
        <v>9.2265143329175601</v>
      </c>
      <c r="AG56" s="533" t="s">
        <v>83</v>
      </c>
      <c r="AH56" s="535">
        <f>SUM(AH49,AH54)</f>
        <v>1.6588651102615</v>
      </c>
      <c r="AI56" s="534">
        <f>SUM(AI49,AI54)</f>
        <v>9.2265143329175601</v>
      </c>
      <c r="AJ56" s="533" t="s">
        <v>83</v>
      </c>
      <c r="AK56" s="535">
        <f>SUM(AK49,AK54)</f>
        <v>1.6588651102615</v>
      </c>
      <c r="AL56" s="534">
        <f>SUM(AL49,AL54)</f>
        <v>9.2265143329175601</v>
      </c>
      <c r="AM56" s="533" t="s">
        <v>83</v>
      </c>
      <c r="AN56" s="535">
        <f>SUM(AN49,AN54)</f>
        <v>1.6588651102615</v>
      </c>
      <c r="AO56" s="534">
        <f>SUM(AO49,AO54)</f>
        <v>9.2265143329175601</v>
      </c>
      <c r="AP56" s="533" t="s">
        <v>83</v>
      </c>
      <c r="AQ56" s="535">
        <f>SUM(AQ49,AQ54)</f>
        <v>1.6588651102615</v>
      </c>
    </row>
    <row r="57" spans="1:81" s="24" customFormat="1" ht="16.5" hidden="1" customHeight="1" x14ac:dyDescent="0.25">
      <c r="A57" s="102" t="s">
        <v>95</v>
      </c>
      <c r="B57" s="97"/>
      <c r="C57" s="97"/>
      <c r="D57" s="97"/>
      <c r="E57" s="97"/>
      <c r="F57" s="97"/>
      <c r="G57" s="97"/>
      <c r="H57" s="537"/>
      <c r="I57" s="538">
        <f>J56/H56</f>
        <v>0.22007721735020172</v>
      </c>
      <c r="J57" s="537"/>
      <c r="K57" s="537"/>
      <c r="L57" s="538">
        <f>M56/K56</f>
        <v>0.22007721735020172</v>
      </c>
      <c r="M57" s="537"/>
      <c r="N57" s="537"/>
      <c r="O57" s="538">
        <f>P56/N56</f>
        <v>0.22497349008149878</v>
      </c>
      <c r="P57" s="537"/>
      <c r="Q57" s="537"/>
      <c r="R57" s="538">
        <f>S56/Q56</f>
        <v>0.22497349008149878</v>
      </c>
      <c r="S57" s="537"/>
      <c r="T57" s="537"/>
      <c r="U57" s="538">
        <f>V56/T56</f>
        <v>0.22497349008149878</v>
      </c>
      <c r="V57" s="537"/>
      <c r="W57" s="537"/>
      <c r="X57" s="538">
        <f>Y56/W56</f>
        <v>0.22497349008149878</v>
      </c>
      <c r="Y57" s="537"/>
      <c r="Z57" s="537"/>
      <c r="AA57" s="538">
        <f>AB56/Z56</f>
        <v>0.17979326215786004</v>
      </c>
      <c r="AB57" s="537"/>
      <c r="AC57" s="537"/>
      <c r="AD57" s="538">
        <f>AE56/AC56</f>
        <v>0.17979326215786004</v>
      </c>
      <c r="AE57" s="537"/>
      <c r="AF57" s="537"/>
      <c r="AG57" s="538">
        <f>AH56/AF56</f>
        <v>0.17979326215786004</v>
      </c>
      <c r="AH57" s="537"/>
      <c r="AI57" s="537"/>
      <c r="AJ57" s="538">
        <f>AK56/AI56</f>
        <v>0.17979326215786004</v>
      </c>
      <c r="AK57" s="537"/>
      <c r="AL57" s="537"/>
      <c r="AM57" s="538">
        <f>AN56/AL56</f>
        <v>0.17979326215786004</v>
      </c>
      <c r="AN57" s="537"/>
      <c r="AO57" s="537"/>
      <c r="AP57" s="538">
        <f>AQ56/AO56</f>
        <v>0.17979326215786004</v>
      </c>
      <c r="AQ57" s="537"/>
    </row>
    <row r="58" spans="1:81" s="24" customFormat="1" ht="16.5" hidden="1" customHeight="1" x14ac:dyDescent="0.25">
      <c r="A58" s="102" t="s">
        <v>96</v>
      </c>
      <c r="B58" s="102"/>
      <c r="C58" s="102"/>
      <c r="D58" s="102"/>
      <c r="E58" s="102"/>
      <c r="F58" s="102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537"/>
      <c r="U58" s="537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</row>
    <row r="59" spans="1:81" ht="30.75" customHeight="1" thickBot="1" x14ac:dyDescent="0.25"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S59" s="15"/>
      <c r="AV59" s="15"/>
      <c r="AY59" s="15"/>
      <c r="BB59" s="15"/>
      <c r="BE59" s="15"/>
      <c r="BH59" s="15"/>
      <c r="BK59" s="15"/>
      <c r="BN59" s="15"/>
      <c r="BQ59" s="15"/>
      <c r="BT59" s="15"/>
      <c r="BW59" s="15"/>
      <c r="BZ59" s="15"/>
    </row>
    <row r="60" spans="1:81" ht="17.25" thickBot="1" x14ac:dyDescent="0.3">
      <c r="A60" s="1955" t="s">
        <v>2</v>
      </c>
      <c r="B60" s="1956"/>
      <c r="C60" s="1956"/>
      <c r="D60" s="1956"/>
      <c r="E60" s="1956"/>
      <c r="F60" s="1956"/>
      <c r="G60" s="1957"/>
      <c r="H60" s="1856" t="s">
        <v>97</v>
      </c>
      <c r="I60" s="1857"/>
      <c r="J60" s="1858"/>
      <c r="K60" s="1856" t="s">
        <v>98</v>
      </c>
      <c r="L60" s="1857"/>
      <c r="M60" s="1858"/>
      <c r="N60" s="1856" t="s">
        <v>99</v>
      </c>
      <c r="O60" s="1857"/>
      <c r="P60" s="1858"/>
      <c r="Q60" s="1856" t="s">
        <v>100</v>
      </c>
      <c r="R60" s="1857"/>
      <c r="S60" s="1858"/>
      <c r="T60" s="1856" t="s">
        <v>101</v>
      </c>
      <c r="U60" s="1857"/>
      <c r="V60" s="1858"/>
      <c r="W60" s="1856" t="s">
        <v>102</v>
      </c>
      <c r="X60" s="1857"/>
      <c r="Y60" s="1858"/>
      <c r="Z60" s="1856" t="s">
        <v>103</v>
      </c>
      <c r="AA60" s="1857"/>
      <c r="AB60" s="1858"/>
      <c r="AC60" s="1856" t="s">
        <v>104</v>
      </c>
      <c r="AD60" s="1857"/>
      <c r="AE60" s="1858"/>
      <c r="AF60" s="1856" t="s">
        <v>105</v>
      </c>
      <c r="AG60" s="1857"/>
      <c r="AH60" s="1858"/>
      <c r="AI60" s="1856" t="s">
        <v>106</v>
      </c>
      <c r="AJ60" s="1857"/>
      <c r="AK60" s="1858"/>
      <c r="AL60" s="1856" t="s">
        <v>107</v>
      </c>
      <c r="AM60" s="1857"/>
      <c r="AN60" s="1858"/>
      <c r="AO60" s="1856" t="s">
        <v>108</v>
      </c>
      <c r="AP60" s="1857"/>
      <c r="AQ60" s="1858"/>
    </row>
    <row r="61" spans="1:81" ht="16.5" x14ac:dyDescent="0.25">
      <c r="A61" s="1958" t="s">
        <v>15</v>
      </c>
      <c r="B61" s="1959"/>
      <c r="C61" s="1962" t="s">
        <v>16</v>
      </c>
      <c r="D61" s="1964"/>
      <c r="E61" s="1965"/>
      <c r="F61" s="1965"/>
      <c r="G61" s="1966"/>
      <c r="H61" s="440" t="s">
        <v>17</v>
      </c>
      <c r="I61" s="441" t="s">
        <v>18</v>
      </c>
      <c r="J61" s="442" t="s">
        <v>19</v>
      </c>
      <c r="K61" s="440" t="s">
        <v>17</v>
      </c>
      <c r="L61" s="441" t="s">
        <v>18</v>
      </c>
      <c r="M61" s="442" t="s">
        <v>19</v>
      </c>
      <c r="N61" s="440" t="s">
        <v>17</v>
      </c>
      <c r="O61" s="441" t="s">
        <v>18</v>
      </c>
      <c r="P61" s="442" t="s">
        <v>19</v>
      </c>
      <c r="Q61" s="440" t="s">
        <v>17</v>
      </c>
      <c r="R61" s="441" t="s">
        <v>18</v>
      </c>
      <c r="S61" s="442" t="s">
        <v>19</v>
      </c>
      <c r="T61" s="440" t="s">
        <v>17</v>
      </c>
      <c r="U61" s="441" t="s">
        <v>18</v>
      </c>
      <c r="V61" s="442" t="s">
        <v>19</v>
      </c>
      <c r="W61" s="440" t="s">
        <v>17</v>
      </c>
      <c r="X61" s="441" t="s">
        <v>18</v>
      </c>
      <c r="Y61" s="442" t="s">
        <v>19</v>
      </c>
      <c r="Z61" s="440" t="s">
        <v>17</v>
      </c>
      <c r="AA61" s="441" t="s">
        <v>18</v>
      </c>
      <c r="AB61" s="442" t="s">
        <v>19</v>
      </c>
      <c r="AC61" s="440" t="s">
        <v>17</v>
      </c>
      <c r="AD61" s="441" t="s">
        <v>18</v>
      </c>
      <c r="AE61" s="442" t="s">
        <v>19</v>
      </c>
      <c r="AF61" s="440" t="s">
        <v>17</v>
      </c>
      <c r="AG61" s="441" t="s">
        <v>18</v>
      </c>
      <c r="AH61" s="442" t="s">
        <v>19</v>
      </c>
      <c r="AI61" s="440" t="s">
        <v>17</v>
      </c>
      <c r="AJ61" s="441" t="s">
        <v>18</v>
      </c>
      <c r="AK61" s="442" t="s">
        <v>19</v>
      </c>
      <c r="AL61" s="440" t="s">
        <v>17</v>
      </c>
      <c r="AM61" s="441" t="s">
        <v>18</v>
      </c>
      <c r="AN61" s="442" t="s">
        <v>19</v>
      </c>
      <c r="AO61" s="440" t="s">
        <v>17</v>
      </c>
      <c r="AP61" s="441" t="s">
        <v>18</v>
      </c>
      <c r="AQ61" s="442" t="s">
        <v>19</v>
      </c>
      <c r="BN61" s="105"/>
      <c r="BO61" s="105"/>
      <c r="BP61" s="104">
        <v>0</v>
      </c>
    </row>
    <row r="62" spans="1:81" ht="17.25" thickBot="1" x14ac:dyDescent="0.3">
      <c r="A62" s="1960"/>
      <c r="B62" s="1961"/>
      <c r="C62" s="1963"/>
      <c r="D62" s="1967"/>
      <c r="E62" s="1968"/>
      <c r="F62" s="1968"/>
      <c r="G62" s="1969"/>
      <c r="H62" s="443" t="s">
        <v>20</v>
      </c>
      <c r="I62" s="444" t="s">
        <v>21</v>
      </c>
      <c r="J62" s="445" t="s">
        <v>22</v>
      </c>
      <c r="K62" s="443" t="s">
        <v>20</v>
      </c>
      <c r="L62" s="444" t="s">
        <v>21</v>
      </c>
      <c r="M62" s="445" t="s">
        <v>22</v>
      </c>
      <c r="N62" s="443" t="s">
        <v>20</v>
      </c>
      <c r="O62" s="444" t="s">
        <v>21</v>
      </c>
      <c r="P62" s="445" t="s">
        <v>22</v>
      </c>
      <c r="Q62" s="443" t="s">
        <v>20</v>
      </c>
      <c r="R62" s="444" t="s">
        <v>21</v>
      </c>
      <c r="S62" s="445" t="s">
        <v>22</v>
      </c>
      <c r="T62" s="443" t="s">
        <v>20</v>
      </c>
      <c r="U62" s="444" t="s">
        <v>21</v>
      </c>
      <c r="V62" s="445" t="s">
        <v>22</v>
      </c>
      <c r="W62" s="443" t="s">
        <v>20</v>
      </c>
      <c r="X62" s="444" t="s">
        <v>21</v>
      </c>
      <c r="Y62" s="445" t="s">
        <v>22</v>
      </c>
      <c r="Z62" s="443" t="s">
        <v>20</v>
      </c>
      <c r="AA62" s="444" t="s">
        <v>21</v>
      </c>
      <c r="AB62" s="445" t="s">
        <v>22</v>
      </c>
      <c r="AC62" s="443" t="s">
        <v>20</v>
      </c>
      <c r="AD62" s="444" t="s">
        <v>21</v>
      </c>
      <c r="AE62" s="445" t="s">
        <v>22</v>
      </c>
      <c r="AF62" s="443" t="s">
        <v>20</v>
      </c>
      <c r="AG62" s="444" t="s">
        <v>21</v>
      </c>
      <c r="AH62" s="445" t="s">
        <v>22</v>
      </c>
      <c r="AI62" s="443" t="s">
        <v>20</v>
      </c>
      <c r="AJ62" s="444" t="s">
        <v>21</v>
      </c>
      <c r="AK62" s="445" t="s">
        <v>22</v>
      </c>
      <c r="AL62" s="443" t="s">
        <v>20</v>
      </c>
      <c r="AM62" s="444" t="s">
        <v>21</v>
      </c>
      <c r="AN62" s="445" t="s">
        <v>22</v>
      </c>
      <c r="AO62" s="443" t="s">
        <v>20</v>
      </c>
      <c r="AP62" s="444" t="s">
        <v>21</v>
      </c>
      <c r="AQ62" s="445" t="s">
        <v>22</v>
      </c>
      <c r="BN62" s="105"/>
      <c r="BO62" s="105"/>
      <c r="BP62" s="104">
        <v>0</v>
      </c>
    </row>
    <row r="63" spans="1:81" ht="16.5" x14ac:dyDescent="0.25">
      <c r="A63" s="1970" t="s">
        <v>23</v>
      </c>
      <c r="B63" s="1971"/>
      <c r="C63" s="1976">
        <v>16</v>
      </c>
      <c r="D63" s="1979" t="s">
        <v>24</v>
      </c>
      <c r="E63" s="1980"/>
      <c r="F63" s="1983" t="s">
        <v>25</v>
      </c>
      <c r="G63" s="1984"/>
      <c r="H63" s="541">
        <v>40</v>
      </c>
      <c r="I63" s="542">
        <v>4.3890000000000002</v>
      </c>
      <c r="J63" s="543">
        <v>1.1285999999999998</v>
      </c>
      <c r="K63" s="541">
        <v>40</v>
      </c>
      <c r="L63" s="542">
        <v>4.3890000000000002</v>
      </c>
      <c r="M63" s="543">
        <v>1.1285999999999998</v>
      </c>
      <c r="N63" s="541">
        <v>40</v>
      </c>
      <c r="O63" s="542">
        <v>4.3890000000000002</v>
      </c>
      <c r="P63" s="543">
        <v>1.1285999999999998</v>
      </c>
      <c r="Q63" s="541">
        <v>40</v>
      </c>
      <c r="R63" s="542">
        <v>4.3890000000000002</v>
      </c>
      <c r="S63" s="543">
        <v>1.1285999999999998</v>
      </c>
      <c r="T63" s="541">
        <v>40</v>
      </c>
      <c r="U63" s="542">
        <v>4.3890000000000002</v>
      </c>
      <c r="V63" s="543">
        <v>1.1285999999999998</v>
      </c>
      <c r="W63" s="541">
        <v>36</v>
      </c>
      <c r="X63" s="542">
        <v>3.7026000000000003</v>
      </c>
      <c r="Y63" s="543">
        <v>0.85470000000000002</v>
      </c>
      <c r="Z63" s="541">
        <v>36</v>
      </c>
      <c r="AA63" s="542">
        <v>3.7026000000000003</v>
      </c>
      <c r="AB63" s="543">
        <v>0.85470000000000002</v>
      </c>
      <c r="AC63" s="541">
        <v>36</v>
      </c>
      <c r="AD63" s="542">
        <v>3.7026000000000003</v>
      </c>
      <c r="AE63" s="543">
        <v>0.85470000000000002</v>
      </c>
      <c r="AF63" s="541">
        <v>36</v>
      </c>
      <c r="AG63" s="542">
        <v>3.7026000000000003</v>
      </c>
      <c r="AH63" s="543">
        <v>0.85470000000000002</v>
      </c>
      <c r="AI63" s="541">
        <v>36</v>
      </c>
      <c r="AJ63" s="542">
        <v>3.7026000000000003</v>
      </c>
      <c r="AK63" s="543">
        <v>0.85470000000000002</v>
      </c>
      <c r="AL63" s="541">
        <v>36</v>
      </c>
      <c r="AM63" s="542">
        <v>3.7026000000000003</v>
      </c>
      <c r="AN63" s="543">
        <v>0.85470000000000002</v>
      </c>
      <c r="AO63" s="541">
        <v>36</v>
      </c>
      <c r="AP63" s="542">
        <v>3.7026000000000003</v>
      </c>
      <c r="AQ63" s="543">
        <v>0.85470000000000002</v>
      </c>
      <c r="BN63" s="105"/>
      <c r="BO63" s="105"/>
      <c r="BP63" s="104">
        <v>0</v>
      </c>
    </row>
    <row r="64" spans="1:81" ht="17.25" thickBot="1" x14ac:dyDescent="0.3">
      <c r="A64" s="1972"/>
      <c r="B64" s="1973"/>
      <c r="C64" s="1977"/>
      <c r="D64" s="1981"/>
      <c r="E64" s="1982"/>
      <c r="F64" s="1985" t="s">
        <v>26</v>
      </c>
      <c r="G64" s="1986"/>
      <c r="H64" s="449">
        <v>450</v>
      </c>
      <c r="I64" s="450">
        <f>I96+I94</f>
        <v>3.7852000000000001</v>
      </c>
      <c r="J64" s="451">
        <f>J96+J94</f>
        <v>0.70162000000000002</v>
      </c>
      <c r="K64" s="449">
        <v>450</v>
      </c>
      <c r="L64" s="450">
        <f>L96+L94</f>
        <v>3.7852000000000001</v>
      </c>
      <c r="M64" s="451">
        <f>M96+M94</f>
        <v>0.70162000000000002</v>
      </c>
      <c r="N64" s="449">
        <v>450</v>
      </c>
      <c r="O64" s="450">
        <f>O96+O94</f>
        <v>3.7852000000000001</v>
      </c>
      <c r="P64" s="451">
        <f>P96+P94</f>
        <v>0.70162000000000002</v>
      </c>
      <c r="Q64" s="449">
        <v>450</v>
      </c>
      <c r="R64" s="450">
        <f>R96+R94</f>
        <v>3.7852000000000001</v>
      </c>
      <c r="S64" s="451">
        <f>S96+S94</f>
        <v>0.70162000000000002</v>
      </c>
      <c r="T64" s="449">
        <v>450</v>
      </c>
      <c r="U64" s="450">
        <f>U96+U94</f>
        <v>3.7852000000000001</v>
      </c>
      <c r="V64" s="451">
        <f>V96+V94</f>
        <v>0.70162000000000002</v>
      </c>
      <c r="W64" s="449">
        <v>400</v>
      </c>
      <c r="X64" s="450">
        <f>X96+X94</f>
        <v>3.1563599999999998</v>
      </c>
      <c r="Y64" s="451">
        <f>Y96+Y94</f>
        <v>0.48836000000000002</v>
      </c>
      <c r="Z64" s="449">
        <v>400</v>
      </c>
      <c r="AA64" s="450">
        <f>AA96+AA94</f>
        <v>3.1563599999999998</v>
      </c>
      <c r="AB64" s="451">
        <f>AB96+AB94</f>
        <v>0.48836000000000002</v>
      </c>
      <c r="AC64" s="449">
        <v>400</v>
      </c>
      <c r="AD64" s="450">
        <f>AD96+AD94</f>
        <v>3.1563599999999998</v>
      </c>
      <c r="AE64" s="451">
        <f>AE96+AE94</f>
        <v>0.48836000000000002</v>
      </c>
      <c r="AF64" s="449">
        <v>400</v>
      </c>
      <c r="AG64" s="450">
        <f>AG96+AG94</f>
        <v>3.1563599999999998</v>
      </c>
      <c r="AH64" s="451">
        <f>AH96+AH94</f>
        <v>0.48836000000000002</v>
      </c>
      <c r="AI64" s="449">
        <v>400</v>
      </c>
      <c r="AJ64" s="450">
        <f>AJ96+AJ94</f>
        <v>3.1563599999999998</v>
      </c>
      <c r="AK64" s="451">
        <f>AK96+AK94</f>
        <v>0.48836000000000002</v>
      </c>
      <c r="AL64" s="449">
        <v>400</v>
      </c>
      <c r="AM64" s="450">
        <f>AM96+AM94</f>
        <v>3.1563599999999998</v>
      </c>
      <c r="AN64" s="451">
        <f>AN96+AN94</f>
        <v>0.48836000000000002</v>
      </c>
      <c r="AO64" s="449">
        <v>400</v>
      </c>
      <c r="AP64" s="450">
        <f>AP96+AP94</f>
        <v>3.1563599999999998</v>
      </c>
      <c r="AQ64" s="451">
        <f>AQ96+AQ94</f>
        <v>0.48836000000000002</v>
      </c>
      <c r="BN64" s="105"/>
      <c r="BO64" s="105"/>
      <c r="BP64" s="104">
        <v>0</v>
      </c>
    </row>
    <row r="65" spans="1:68" ht="17.25" thickBot="1" x14ac:dyDescent="0.3">
      <c r="A65" s="1972"/>
      <c r="B65" s="1973"/>
      <c r="C65" s="1977"/>
      <c r="D65" s="1987" t="s">
        <v>27</v>
      </c>
      <c r="E65" s="1988"/>
      <c r="F65" s="1988"/>
      <c r="G65" s="1989"/>
      <c r="H65" s="1899">
        <v>4</v>
      </c>
      <c r="I65" s="1900"/>
      <c r="J65" s="1901"/>
      <c r="K65" s="1899">
        <v>4</v>
      </c>
      <c r="L65" s="1900"/>
      <c r="M65" s="1901"/>
      <c r="N65" s="1899">
        <v>4</v>
      </c>
      <c r="O65" s="1900"/>
      <c r="P65" s="1901"/>
      <c r="Q65" s="1899">
        <v>4</v>
      </c>
      <c r="R65" s="1900"/>
      <c r="S65" s="1901"/>
      <c r="T65" s="1899">
        <v>4</v>
      </c>
      <c r="U65" s="1900"/>
      <c r="V65" s="1901"/>
      <c r="W65" s="1899">
        <v>4</v>
      </c>
      <c r="X65" s="1900"/>
      <c r="Y65" s="1901"/>
      <c r="Z65" s="1899">
        <v>4</v>
      </c>
      <c r="AA65" s="1900"/>
      <c r="AB65" s="1901"/>
      <c r="AC65" s="1899">
        <v>4</v>
      </c>
      <c r="AD65" s="1900"/>
      <c r="AE65" s="1901"/>
      <c r="AF65" s="1899">
        <v>4</v>
      </c>
      <c r="AG65" s="1900"/>
      <c r="AH65" s="1901"/>
      <c r="AI65" s="1899">
        <v>4</v>
      </c>
      <c r="AJ65" s="1900"/>
      <c r="AK65" s="1901"/>
      <c r="AL65" s="1899">
        <v>4</v>
      </c>
      <c r="AM65" s="1900"/>
      <c r="AN65" s="1901"/>
      <c r="AO65" s="1899">
        <v>4</v>
      </c>
      <c r="AP65" s="1900"/>
      <c r="AQ65" s="1901"/>
      <c r="BN65" s="105"/>
      <c r="BO65" s="105"/>
      <c r="BP65" s="104">
        <v>0</v>
      </c>
    </row>
    <row r="66" spans="1:68" ht="16.5" x14ac:dyDescent="0.25">
      <c r="A66" s="1972"/>
      <c r="B66" s="1973"/>
      <c r="C66" s="1977"/>
      <c r="D66" s="1990" t="s">
        <v>28</v>
      </c>
      <c r="E66" s="1971"/>
      <c r="F66" s="1983" t="s">
        <v>25</v>
      </c>
      <c r="G66" s="1984"/>
      <c r="H66" s="1905">
        <v>120</v>
      </c>
      <c r="I66" s="1906"/>
      <c r="J66" s="1907"/>
      <c r="K66" s="1905">
        <v>120</v>
      </c>
      <c r="L66" s="1906"/>
      <c r="M66" s="1907"/>
      <c r="N66" s="1905">
        <v>120</v>
      </c>
      <c r="O66" s="1906"/>
      <c r="P66" s="1907"/>
      <c r="Q66" s="1905">
        <v>120</v>
      </c>
      <c r="R66" s="1906"/>
      <c r="S66" s="1907"/>
      <c r="T66" s="1905">
        <v>120</v>
      </c>
      <c r="U66" s="1906"/>
      <c r="V66" s="1907"/>
      <c r="W66" s="1905">
        <v>120</v>
      </c>
      <c r="X66" s="1906"/>
      <c r="Y66" s="1907"/>
      <c r="Z66" s="1905">
        <v>120</v>
      </c>
      <c r="AA66" s="1906"/>
      <c r="AB66" s="1907"/>
      <c r="AC66" s="1905">
        <v>120</v>
      </c>
      <c r="AD66" s="1906"/>
      <c r="AE66" s="1907"/>
      <c r="AF66" s="1905">
        <v>120</v>
      </c>
      <c r="AG66" s="1906"/>
      <c r="AH66" s="1907"/>
      <c r="AI66" s="1905">
        <v>120</v>
      </c>
      <c r="AJ66" s="1906"/>
      <c r="AK66" s="1907"/>
      <c r="AL66" s="1905">
        <v>120</v>
      </c>
      <c r="AM66" s="1906"/>
      <c r="AN66" s="1907"/>
      <c r="AO66" s="1905">
        <v>120</v>
      </c>
      <c r="AP66" s="1906"/>
      <c r="AQ66" s="1907"/>
      <c r="BN66" s="105"/>
      <c r="BO66" s="105"/>
      <c r="BP66" s="104">
        <v>0</v>
      </c>
    </row>
    <row r="67" spans="1:68" ht="17.25" thickBot="1" x14ac:dyDescent="0.3">
      <c r="A67" s="1972"/>
      <c r="B67" s="1973"/>
      <c r="C67" s="1977"/>
      <c r="D67" s="1974"/>
      <c r="E67" s="1975"/>
      <c r="F67" s="1985" t="s">
        <v>26</v>
      </c>
      <c r="G67" s="1986"/>
      <c r="H67" s="1908">
        <v>10.4</v>
      </c>
      <c r="I67" s="1909"/>
      <c r="J67" s="1910"/>
      <c r="K67" s="1908">
        <v>10.4</v>
      </c>
      <c r="L67" s="1909"/>
      <c r="M67" s="1910"/>
      <c r="N67" s="1908">
        <v>10.4</v>
      </c>
      <c r="O67" s="1909"/>
      <c r="P67" s="1910"/>
      <c r="Q67" s="1908">
        <v>10.4</v>
      </c>
      <c r="R67" s="1909"/>
      <c r="S67" s="1910"/>
      <c r="T67" s="1908">
        <v>10.4</v>
      </c>
      <c r="U67" s="1909"/>
      <c r="V67" s="1910"/>
      <c r="W67" s="1908">
        <v>10.4</v>
      </c>
      <c r="X67" s="1909"/>
      <c r="Y67" s="1910"/>
      <c r="Z67" s="1908">
        <v>10.4</v>
      </c>
      <c r="AA67" s="1909"/>
      <c r="AB67" s="1910"/>
      <c r="AC67" s="1908">
        <v>10.4</v>
      </c>
      <c r="AD67" s="1909"/>
      <c r="AE67" s="1910"/>
      <c r="AF67" s="1908">
        <v>10.4</v>
      </c>
      <c r="AG67" s="1909"/>
      <c r="AH67" s="1910"/>
      <c r="AI67" s="1908">
        <v>10.4</v>
      </c>
      <c r="AJ67" s="1909"/>
      <c r="AK67" s="1910"/>
      <c r="AL67" s="1908">
        <v>10.4</v>
      </c>
      <c r="AM67" s="1909"/>
      <c r="AN67" s="1910"/>
      <c r="AO67" s="1908">
        <v>10.4</v>
      </c>
      <c r="AP67" s="1909"/>
      <c r="AQ67" s="1910"/>
      <c r="AX67" s="105"/>
      <c r="AY67" s="105"/>
      <c r="AZ67" s="104">
        <v>0</v>
      </c>
      <c r="BB67" s="105"/>
      <c r="BC67" s="105"/>
      <c r="BN67" s="105"/>
      <c r="BO67" s="105"/>
      <c r="BP67" s="104">
        <v>0</v>
      </c>
    </row>
    <row r="68" spans="1:68" ht="17.25" thickBot="1" x14ac:dyDescent="0.3">
      <c r="A68" s="1974"/>
      <c r="B68" s="1975"/>
      <c r="C68" s="1978"/>
      <c r="D68" s="1987" t="s">
        <v>29</v>
      </c>
      <c r="E68" s="1988"/>
      <c r="F68" s="1988"/>
      <c r="G68" s="1989"/>
      <c r="H68" s="1911" t="s">
        <v>30</v>
      </c>
      <c r="I68" s="1912"/>
      <c r="J68" s="1913"/>
      <c r="K68" s="1911" t="s">
        <v>30</v>
      </c>
      <c r="L68" s="1912"/>
      <c r="M68" s="1913"/>
      <c r="N68" s="1911" t="s">
        <v>30</v>
      </c>
      <c r="O68" s="1912"/>
      <c r="P68" s="1913"/>
      <c r="Q68" s="1911" t="s">
        <v>30</v>
      </c>
      <c r="R68" s="1912"/>
      <c r="S68" s="1913"/>
      <c r="T68" s="1911" t="s">
        <v>30</v>
      </c>
      <c r="U68" s="1912"/>
      <c r="V68" s="1913"/>
      <c r="W68" s="1911" t="s">
        <v>30</v>
      </c>
      <c r="X68" s="1912"/>
      <c r="Y68" s="1913"/>
      <c r="Z68" s="1911" t="s">
        <v>30</v>
      </c>
      <c r="AA68" s="1912"/>
      <c r="AB68" s="1913"/>
      <c r="AC68" s="1911" t="s">
        <v>30</v>
      </c>
      <c r="AD68" s="1912"/>
      <c r="AE68" s="1913"/>
      <c r="AF68" s="1911" t="s">
        <v>30</v>
      </c>
      <c r="AG68" s="1912"/>
      <c r="AH68" s="1913"/>
      <c r="AI68" s="1911" t="s">
        <v>30</v>
      </c>
      <c r="AJ68" s="1912"/>
      <c r="AK68" s="1913"/>
      <c r="AL68" s="1911" t="s">
        <v>30</v>
      </c>
      <c r="AM68" s="1912"/>
      <c r="AN68" s="1913"/>
      <c r="AO68" s="1911" t="s">
        <v>30</v>
      </c>
      <c r="AP68" s="1912"/>
      <c r="AQ68" s="1913"/>
      <c r="AX68" s="105"/>
      <c r="AY68" s="105"/>
      <c r="AZ68" s="104">
        <v>0</v>
      </c>
      <c r="BB68" s="105"/>
      <c r="BC68" s="105"/>
      <c r="BN68" s="105"/>
      <c r="BO68" s="107"/>
      <c r="BP68" s="104">
        <v>0</v>
      </c>
    </row>
    <row r="69" spans="1:68" ht="16.5" x14ac:dyDescent="0.25">
      <c r="A69" s="1970" t="s">
        <v>31</v>
      </c>
      <c r="B69" s="1971"/>
      <c r="C69" s="1976">
        <v>16</v>
      </c>
      <c r="D69" s="1979" t="s">
        <v>24</v>
      </c>
      <c r="E69" s="1980"/>
      <c r="F69" s="1983" t="s">
        <v>25</v>
      </c>
      <c r="G69" s="2006"/>
      <c r="H69" s="541">
        <v>33</v>
      </c>
      <c r="I69" s="542">
        <v>3.6531000000000002</v>
      </c>
      <c r="J69" s="543">
        <v>0.81179999999999997</v>
      </c>
      <c r="K69" s="541">
        <v>33</v>
      </c>
      <c r="L69" s="542">
        <v>3.6531000000000002</v>
      </c>
      <c r="M69" s="543">
        <v>0.81179999999999997</v>
      </c>
      <c r="N69" s="541">
        <v>33</v>
      </c>
      <c r="O69" s="542">
        <v>3.6531000000000002</v>
      </c>
      <c r="P69" s="543">
        <v>0.81179999999999997</v>
      </c>
      <c r="Q69" s="541">
        <v>33</v>
      </c>
      <c r="R69" s="542">
        <v>3.6531000000000002</v>
      </c>
      <c r="S69" s="543">
        <v>0.81179999999999997</v>
      </c>
      <c r="T69" s="541">
        <v>33</v>
      </c>
      <c r="U69" s="542">
        <v>3.6531000000000002</v>
      </c>
      <c r="V69" s="543">
        <v>0.81179999999999997</v>
      </c>
      <c r="W69" s="541">
        <v>33</v>
      </c>
      <c r="X69" s="542">
        <v>2.9039999999999999</v>
      </c>
      <c r="Y69" s="543">
        <v>0.65010000000000001</v>
      </c>
      <c r="Z69" s="541">
        <v>33</v>
      </c>
      <c r="AA69" s="542">
        <v>2.9039999999999999</v>
      </c>
      <c r="AB69" s="543">
        <v>0.65010000000000001</v>
      </c>
      <c r="AC69" s="541">
        <v>33</v>
      </c>
      <c r="AD69" s="542">
        <v>2.9039999999999999</v>
      </c>
      <c r="AE69" s="543">
        <v>0.65010000000000001</v>
      </c>
      <c r="AF69" s="541">
        <v>33</v>
      </c>
      <c r="AG69" s="542">
        <v>2.9039999999999999</v>
      </c>
      <c r="AH69" s="543">
        <v>0.65010000000000001</v>
      </c>
      <c r="AI69" s="541">
        <v>33</v>
      </c>
      <c r="AJ69" s="542">
        <v>2.9039999999999999</v>
      </c>
      <c r="AK69" s="543">
        <v>0.65010000000000001</v>
      </c>
      <c r="AL69" s="541">
        <v>33</v>
      </c>
      <c r="AM69" s="542">
        <v>2.9039999999999999</v>
      </c>
      <c r="AN69" s="543">
        <v>0.65010000000000001</v>
      </c>
      <c r="AO69" s="541">
        <v>33</v>
      </c>
      <c r="AP69" s="542">
        <v>2.9039999999999999</v>
      </c>
      <c r="AQ69" s="543">
        <v>0.65010000000000001</v>
      </c>
      <c r="AX69" s="105"/>
      <c r="AY69" s="105"/>
      <c r="AZ69" s="104">
        <v>0</v>
      </c>
      <c r="BB69" s="105"/>
      <c r="BC69" s="105"/>
    </row>
    <row r="70" spans="1:68" ht="17.25" thickBot="1" x14ac:dyDescent="0.3">
      <c r="A70" s="1972"/>
      <c r="B70" s="1973"/>
      <c r="C70" s="1977"/>
      <c r="D70" s="1981"/>
      <c r="E70" s="1982"/>
      <c r="F70" s="1985" t="s">
        <v>26</v>
      </c>
      <c r="G70" s="2007"/>
      <c r="H70" s="449">
        <v>370</v>
      </c>
      <c r="I70" s="450">
        <f>I97+I95</f>
        <v>3.0528599999999999</v>
      </c>
      <c r="J70" s="451">
        <f>J97+J95</f>
        <v>0.57099999999999995</v>
      </c>
      <c r="K70" s="449">
        <v>370</v>
      </c>
      <c r="L70" s="450">
        <f>L97+L95</f>
        <v>3.0528599999999999</v>
      </c>
      <c r="M70" s="451">
        <f>M97+M95</f>
        <v>0.57099999999999995</v>
      </c>
      <c r="N70" s="449">
        <v>370</v>
      </c>
      <c r="O70" s="450">
        <f>O97+O95</f>
        <v>3.0528599999999999</v>
      </c>
      <c r="P70" s="451">
        <f>P97+P95</f>
        <v>0.57099999999999995</v>
      </c>
      <c r="Q70" s="449">
        <v>370</v>
      </c>
      <c r="R70" s="450">
        <f>R97+R95</f>
        <v>3.0528599999999999</v>
      </c>
      <c r="S70" s="451">
        <f>S97+S95</f>
        <v>0.57099999999999995</v>
      </c>
      <c r="T70" s="449">
        <v>370</v>
      </c>
      <c r="U70" s="450">
        <f>U97+U95</f>
        <v>3.0528599999999999</v>
      </c>
      <c r="V70" s="451">
        <f>V97+V95</f>
        <v>0.57099999999999995</v>
      </c>
      <c r="W70" s="449">
        <v>370</v>
      </c>
      <c r="X70" s="450">
        <f>X97+X95</f>
        <v>2.4586800000000002</v>
      </c>
      <c r="Y70" s="451">
        <f>Y97+Y95</f>
        <v>0.50080000000000002</v>
      </c>
      <c r="Z70" s="449">
        <v>370</v>
      </c>
      <c r="AA70" s="450">
        <f>AA97+AA95</f>
        <v>2.4586800000000002</v>
      </c>
      <c r="AB70" s="451">
        <f>AB97+AB95</f>
        <v>0.50080000000000002</v>
      </c>
      <c r="AC70" s="449">
        <v>370</v>
      </c>
      <c r="AD70" s="450">
        <f>AD97+AD95</f>
        <v>2.4586800000000002</v>
      </c>
      <c r="AE70" s="451">
        <f>AE97+AE95</f>
        <v>0.50080000000000002</v>
      </c>
      <c r="AF70" s="449">
        <v>370</v>
      </c>
      <c r="AG70" s="450">
        <f>AG97+AG95</f>
        <v>2.4586800000000002</v>
      </c>
      <c r="AH70" s="451">
        <f>AH97+AH95</f>
        <v>0.50080000000000002</v>
      </c>
      <c r="AI70" s="449">
        <v>370</v>
      </c>
      <c r="AJ70" s="450">
        <f>AJ97+AJ95</f>
        <v>2.4586800000000002</v>
      </c>
      <c r="AK70" s="451">
        <f>AK97+AK95</f>
        <v>0.50080000000000002</v>
      </c>
      <c r="AL70" s="449">
        <v>370</v>
      </c>
      <c r="AM70" s="450">
        <f>AM97+AM95</f>
        <v>2.4586800000000002</v>
      </c>
      <c r="AN70" s="451">
        <f>AN97+AN95</f>
        <v>0.50080000000000002</v>
      </c>
      <c r="AO70" s="449">
        <v>370</v>
      </c>
      <c r="AP70" s="450">
        <f>AP97+AP95</f>
        <v>2.4586800000000002</v>
      </c>
      <c r="AQ70" s="451">
        <f>AQ97+AQ95</f>
        <v>0.50080000000000002</v>
      </c>
      <c r="AX70" s="105"/>
      <c r="AY70" s="105"/>
      <c r="AZ70" s="104">
        <v>0</v>
      </c>
      <c r="BB70" s="105"/>
      <c r="BC70" s="105"/>
    </row>
    <row r="71" spans="1:68" ht="17.25" thickBot="1" x14ac:dyDescent="0.3">
      <c r="A71" s="1972"/>
      <c r="B71" s="1973"/>
      <c r="C71" s="1977"/>
      <c r="D71" s="1987" t="s">
        <v>27</v>
      </c>
      <c r="E71" s="1988"/>
      <c r="F71" s="1988"/>
      <c r="G71" s="1989"/>
      <c r="H71" s="1899">
        <v>4</v>
      </c>
      <c r="I71" s="1900"/>
      <c r="J71" s="1901"/>
      <c r="K71" s="1899">
        <v>4</v>
      </c>
      <c r="L71" s="1900"/>
      <c r="M71" s="1901"/>
      <c r="N71" s="1899">
        <v>4</v>
      </c>
      <c r="O71" s="1900"/>
      <c r="P71" s="1901"/>
      <c r="Q71" s="1899">
        <v>4</v>
      </c>
      <c r="R71" s="1900"/>
      <c r="S71" s="1901"/>
      <c r="T71" s="1899">
        <v>4</v>
      </c>
      <c r="U71" s="1900"/>
      <c r="V71" s="1901"/>
      <c r="W71" s="1899">
        <v>4</v>
      </c>
      <c r="X71" s="1900"/>
      <c r="Y71" s="1901"/>
      <c r="Z71" s="1899">
        <v>4</v>
      </c>
      <c r="AA71" s="1900"/>
      <c r="AB71" s="1901"/>
      <c r="AC71" s="1899">
        <v>4</v>
      </c>
      <c r="AD71" s="1900"/>
      <c r="AE71" s="1901"/>
      <c r="AF71" s="1899">
        <v>4</v>
      </c>
      <c r="AG71" s="1900"/>
      <c r="AH71" s="1901"/>
      <c r="AI71" s="1899">
        <v>4</v>
      </c>
      <c r="AJ71" s="1900"/>
      <c r="AK71" s="1901"/>
      <c r="AL71" s="1899">
        <v>4</v>
      </c>
      <c r="AM71" s="1900"/>
      <c r="AN71" s="1901"/>
      <c r="AO71" s="1899">
        <v>4</v>
      </c>
      <c r="AP71" s="1900"/>
      <c r="AQ71" s="1901"/>
      <c r="AX71" s="105"/>
      <c r="AY71" s="105"/>
      <c r="AZ71" s="104">
        <v>0</v>
      </c>
      <c r="BB71" s="105"/>
      <c r="BC71" s="105"/>
    </row>
    <row r="72" spans="1:68" ht="16.5" x14ac:dyDescent="0.25">
      <c r="A72" s="1972"/>
      <c r="B72" s="1973"/>
      <c r="C72" s="1977"/>
      <c r="D72" s="1990" t="s">
        <v>28</v>
      </c>
      <c r="E72" s="1971"/>
      <c r="F72" s="1983" t="s">
        <v>25</v>
      </c>
      <c r="G72" s="1984"/>
      <c r="H72" s="1905">
        <v>120</v>
      </c>
      <c r="I72" s="1906"/>
      <c r="J72" s="1907"/>
      <c r="K72" s="1905">
        <v>120</v>
      </c>
      <c r="L72" s="1906"/>
      <c r="M72" s="1907"/>
      <c r="N72" s="1905">
        <v>120</v>
      </c>
      <c r="O72" s="1906"/>
      <c r="P72" s="1907"/>
      <c r="Q72" s="1905">
        <v>120</v>
      </c>
      <c r="R72" s="1906"/>
      <c r="S72" s="1907"/>
      <c r="T72" s="1905">
        <v>120</v>
      </c>
      <c r="U72" s="1906"/>
      <c r="V72" s="1907"/>
      <c r="W72" s="1905">
        <v>120</v>
      </c>
      <c r="X72" s="1906"/>
      <c r="Y72" s="1907"/>
      <c r="Z72" s="1905">
        <v>120</v>
      </c>
      <c r="AA72" s="1906"/>
      <c r="AB72" s="1907"/>
      <c r="AC72" s="1905">
        <v>120</v>
      </c>
      <c r="AD72" s="1906"/>
      <c r="AE72" s="1907"/>
      <c r="AF72" s="1905">
        <v>120</v>
      </c>
      <c r="AG72" s="1906"/>
      <c r="AH72" s="1907"/>
      <c r="AI72" s="1905">
        <v>120</v>
      </c>
      <c r="AJ72" s="1906"/>
      <c r="AK72" s="1907"/>
      <c r="AL72" s="1905">
        <v>120</v>
      </c>
      <c r="AM72" s="1906"/>
      <c r="AN72" s="1907"/>
      <c r="AO72" s="1905">
        <v>120</v>
      </c>
      <c r="AP72" s="1906"/>
      <c r="AQ72" s="1907"/>
      <c r="AX72" s="105"/>
      <c r="AY72" s="105"/>
      <c r="AZ72" s="104">
        <v>0</v>
      </c>
      <c r="BB72" s="105"/>
      <c r="BC72" s="105"/>
    </row>
    <row r="73" spans="1:68" ht="17.25" thickBot="1" x14ac:dyDescent="0.3">
      <c r="A73" s="1972"/>
      <c r="B73" s="1973"/>
      <c r="C73" s="1977"/>
      <c r="D73" s="1974"/>
      <c r="E73" s="1975"/>
      <c r="F73" s="1985" t="s">
        <v>26</v>
      </c>
      <c r="G73" s="1986"/>
      <c r="H73" s="1908">
        <v>10.4</v>
      </c>
      <c r="I73" s="1909"/>
      <c r="J73" s="1910"/>
      <c r="K73" s="1908">
        <v>10.4</v>
      </c>
      <c r="L73" s="1909"/>
      <c r="M73" s="1910"/>
      <c r="N73" s="1908">
        <v>10.4</v>
      </c>
      <c r="O73" s="1909"/>
      <c r="P73" s="1910"/>
      <c r="Q73" s="1908">
        <v>10.4</v>
      </c>
      <c r="R73" s="1909"/>
      <c r="S73" s="1910"/>
      <c r="T73" s="1908">
        <v>10.4</v>
      </c>
      <c r="U73" s="1909"/>
      <c r="V73" s="1910"/>
      <c r="W73" s="1908">
        <v>10.4</v>
      </c>
      <c r="X73" s="1909"/>
      <c r="Y73" s="1910"/>
      <c r="Z73" s="1908">
        <v>10.4</v>
      </c>
      <c r="AA73" s="1909"/>
      <c r="AB73" s="1910"/>
      <c r="AC73" s="1908">
        <v>10.4</v>
      </c>
      <c r="AD73" s="1909"/>
      <c r="AE73" s="1910"/>
      <c r="AF73" s="1908">
        <v>10.4</v>
      </c>
      <c r="AG73" s="1909"/>
      <c r="AH73" s="1910"/>
      <c r="AI73" s="1908">
        <v>10.4</v>
      </c>
      <c r="AJ73" s="1909"/>
      <c r="AK73" s="1910"/>
      <c r="AL73" s="1908">
        <v>10.4</v>
      </c>
      <c r="AM73" s="1909"/>
      <c r="AN73" s="1910"/>
      <c r="AO73" s="1908">
        <v>10.4</v>
      </c>
      <c r="AP73" s="1909"/>
      <c r="AQ73" s="1910"/>
      <c r="AX73" s="105"/>
      <c r="AY73" s="105"/>
      <c r="AZ73" s="104">
        <v>0</v>
      </c>
      <c r="BB73" s="105"/>
      <c r="BC73" s="105"/>
    </row>
    <row r="74" spans="1:68" ht="17.25" thickBot="1" x14ac:dyDescent="0.3">
      <c r="A74" s="1972"/>
      <c r="B74" s="1973"/>
      <c r="C74" s="1977"/>
      <c r="D74" s="1987" t="s">
        <v>29</v>
      </c>
      <c r="E74" s="1988"/>
      <c r="F74" s="1988"/>
      <c r="G74" s="1989"/>
      <c r="H74" s="1911" t="s">
        <v>30</v>
      </c>
      <c r="I74" s="1912"/>
      <c r="J74" s="1913"/>
      <c r="K74" s="1911" t="s">
        <v>30</v>
      </c>
      <c r="L74" s="1912"/>
      <c r="M74" s="1913"/>
      <c r="N74" s="1911" t="s">
        <v>30</v>
      </c>
      <c r="O74" s="1912"/>
      <c r="P74" s="1913"/>
      <c r="Q74" s="1911" t="s">
        <v>30</v>
      </c>
      <c r="R74" s="1912"/>
      <c r="S74" s="1913"/>
      <c r="T74" s="1911" t="s">
        <v>30</v>
      </c>
      <c r="U74" s="1912"/>
      <c r="V74" s="1913"/>
      <c r="W74" s="1911" t="s">
        <v>30</v>
      </c>
      <c r="X74" s="1912"/>
      <c r="Y74" s="1913"/>
      <c r="Z74" s="1911" t="s">
        <v>30</v>
      </c>
      <c r="AA74" s="1912"/>
      <c r="AB74" s="1913"/>
      <c r="AC74" s="1911" t="s">
        <v>30</v>
      </c>
      <c r="AD74" s="1912"/>
      <c r="AE74" s="1913"/>
      <c r="AF74" s="1911" t="s">
        <v>30</v>
      </c>
      <c r="AG74" s="1912"/>
      <c r="AH74" s="1913"/>
      <c r="AI74" s="1911" t="s">
        <v>30</v>
      </c>
      <c r="AJ74" s="1912"/>
      <c r="AK74" s="1913"/>
      <c r="AL74" s="1911" t="s">
        <v>30</v>
      </c>
      <c r="AM74" s="1912"/>
      <c r="AN74" s="1913"/>
      <c r="AO74" s="1911" t="s">
        <v>30</v>
      </c>
      <c r="AP74" s="1912"/>
      <c r="AQ74" s="1913"/>
      <c r="AX74" s="105"/>
      <c r="AY74" s="105"/>
      <c r="AZ74" s="104">
        <v>0</v>
      </c>
      <c r="BB74" s="105"/>
      <c r="BC74" s="105"/>
    </row>
    <row r="75" spans="1:68" ht="16.5" x14ac:dyDescent="0.25">
      <c r="A75" s="1990" t="s">
        <v>32</v>
      </c>
      <c r="B75" s="1997"/>
      <c r="C75" s="1971"/>
      <c r="D75" s="1999"/>
      <c r="E75" s="2000"/>
      <c r="F75" s="1983" t="s">
        <v>25</v>
      </c>
      <c r="G75" s="1984"/>
      <c r="H75" s="541">
        <f t="shared" ref="H75:S75" si="17">H63+H69</f>
        <v>73</v>
      </c>
      <c r="I75" s="544">
        <f t="shared" si="17"/>
        <v>8.0421000000000014</v>
      </c>
      <c r="J75" s="545">
        <f t="shared" si="17"/>
        <v>1.9403999999999999</v>
      </c>
      <c r="K75" s="541">
        <f t="shared" si="17"/>
        <v>73</v>
      </c>
      <c r="L75" s="544">
        <f t="shared" si="17"/>
        <v>8.0421000000000014</v>
      </c>
      <c r="M75" s="545">
        <f t="shared" si="17"/>
        <v>1.9403999999999999</v>
      </c>
      <c r="N75" s="541">
        <f t="shared" si="17"/>
        <v>73</v>
      </c>
      <c r="O75" s="544">
        <f t="shared" si="17"/>
        <v>8.0421000000000014</v>
      </c>
      <c r="P75" s="545">
        <f t="shared" si="17"/>
        <v>1.9403999999999999</v>
      </c>
      <c r="Q75" s="541">
        <f t="shared" si="17"/>
        <v>73</v>
      </c>
      <c r="R75" s="544">
        <f t="shared" si="17"/>
        <v>8.0421000000000014</v>
      </c>
      <c r="S75" s="545">
        <f t="shared" si="17"/>
        <v>1.9403999999999999</v>
      </c>
      <c r="T75" s="541">
        <f t="shared" ref="T75:AH76" si="18">T63+T69</f>
        <v>73</v>
      </c>
      <c r="U75" s="544">
        <f t="shared" si="18"/>
        <v>8.0421000000000014</v>
      </c>
      <c r="V75" s="545">
        <f t="shared" si="18"/>
        <v>1.9403999999999999</v>
      </c>
      <c r="W75" s="541">
        <f t="shared" ref="W75:AE75" si="19">W63+W69</f>
        <v>69</v>
      </c>
      <c r="X75" s="544">
        <f t="shared" si="19"/>
        <v>6.6066000000000003</v>
      </c>
      <c r="Y75" s="545">
        <f t="shared" si="19"/>
        <v>1.5047999999999999</v>
      </c>
      <c r="Z75" s="541">
        <f t="shared" si="19"/>
        <v>69</v>
      </c>
      <c r="AA75" s="544">
        <f t="shared" si="19"/>
        <v>6.6066000000000003</v>
      </c>
      <c r="AB75" s="545">
        <f t="shared" si="19"/>
        <v>1.5047999999999999</v>
      </c>
      <c r="AC75" s="541">
        <f t="shared" si="19"/>
        <v>69</v>
      </c>
      <c r="AD75" s="544">
        <f t="shared" si="19"/>
        <v>6.6066000000000003</v>
      </c>
      <c r="AE75" s="545">
        <f t="shared" si="19"/>
        <v>1.5047999999999999</v>
      </c>
      <c r="AF75" s="541">
        <f t="shared" si="18"/>
        <v>69</v>
      </c>
      <c r="AG75" s="544">
        <f t="shared" si="18"/>
        <v>6.6066000000000003</v>
      </c>
      <c r="AH75" s="545">
        <f t="shared" si="18"/>
        <v>1.5047999999999999</v>
      </c>
      <c r="AI75" s="541">
        <f t="shared" ref="AI75:AQ75" si="20">AI63+AI69</f>
        <v>69</v>
      </c>
      <c r="AJ75" s="544">
        <f t="shared" si="20"/>
        <v>6.6066000000000003</v>
      </c>
      <c r="AK75" s="545">
        <f t="shared" si="20"/>
        <v>1.5047999999999999</v>
      </c>
      <c r="AL75" s="541">
        <f t="shared" si="20"/>
        <v>69</v>
      </c>
      <c r="AM75" s="544">
        <f t="shared" si="20"/>
        <v>6.6066000000000003</v>
      </c>
      <c r="AN75" s="545">
        <f t="shared" si="20"/>
        <v>1.5047999999999999</v>
      </c>
      <c r="AO75" s="541">
        <f t="shared" si="20"/>
        <v>69</v>
      </c>
      <c r="AP75" s="544">
        <f t="shared" si="20"/>
        <v>6.6066000000000003</v>
      </c>
      <c r="AQ75" s="545">
        <f t="shared" si="20"/>
        <v>1.5047999999999999</v>
      </c>
    </row>
    <row r="76" spans="1:68" ht="17.25" thickBot="1" x14ac:dyDescent="0.3">
      <c r="A76" s="1974"/>
      <c r="B76" s="1998"/>
      <c r="C76" s="1975"/>
      <c r="D76" s="2001"/>
      <c r="E76" s="2002"/>
      <c r="F76" s="1985" t="s">
        <v>26</v>
      </c>
      <c r="G76" s="1986"/>
      <c r="H76" s="449">
        <f t="shared" ref="H76:S76" si="21">H64+H70</f>
        <v>820</v>
      </c>
      <c r="I76" s="452">
        <f t="shared" si="21"/>
        <v>6.8380600000000005</v>
      </c>
      <c r="J76" s="453">
        <f t="shared" si="21"/>
        <v>1.2726199999999999</v>
      </c>
      <c r="K76" s="449">
        <f t="shared" si="21"/>
        <v>820</v>
      </c>
      <c r="L76" s="452">
        <f t="shared" si="21"/>
        <v>6.8380600000000005</v>
      </c>
      <c r="M76" s="453">
        <f t="shared" si="21"/>
        <v>1.2726199999999999</v>
      </c>
      <c r="N76" s="449">
        <f t="shared" si="21"/>
        <v>820</v>
      </c>
      <c r="O76" s="452">
        <f t="shared" si="21"/>
        <v>6.8380600000000005</v>
      </c>
      <c r="P76" s="453">
        <f t="shared" si="21"/>
        <v>1.2726199999999999</v>
      </c>
      <c r="Q76" s="449">
        <f t="shared" si="21"/>
        <v>820</v>
      </c>
      <c r="R76" s="452">
        <f t="shared" si="21"/>
        <v>6.8380600000000005</v>
      </c>
      <c r="S76" s="453">
        <f t="shared" si="21"/>
        <v>1.2726199999999999</v>
      </c>
      <c r="T76" s="449">
        <f t="shared" si="18"/>
        <v>820</v>
      </c>
      <c r="U76" s="452">
        <f t="shared" si="18"/>
        <v>6.8380600000000005</v>
      </c>
      <c r="V76" s="453">
        <f t="shared" si="18"/>
        <v>1.2726199999999999</v>
      </c>
      <c r="W76" s="449">
        <f t="shared" ref="W76:AE76" si="22">W64+W70</f>
        <v>770</v>
      </c>
      <c r="X76" s="452">
        <f t="shared" si="22"/>
        <v>5.6150400000000005</v>
      </c>
      <c r="Y76" s="453">
        <f t="shared" si="22"/>
        <v>0.98916000000000004</v>
      </c>
      <c r="Z76" s="449">
        <f t="shared" si="22"/>
        <v>770</v>
      </c>
      <c r="AA76" s="452">
        <f t="shared" si="22"/>
        <v>5.6150400000000005</v>
      </c>
      <c r="AB76" s="453">
        <f t="shared" si="22"/>
        <v>0.98916000000000004</v>
      </c>
      <c r="AC76" s="449">
        <f t="shared" si="22"/>
        <v>770</v>
      </c>
      <c r="AD76" s="452">
        <f t="shared" si="22"/>
        <v>5.6150400000000005</v>
      </c>
      <c r="AE76" s="453">
        <f t="shared" si="22"/>
        <v>0.98916000000000004</v>
      </c>
      <c r="AF76" s="449">
        <f t="shared" si="18"/>
        <v>770</v>
      </c>
      <c r="AG76" s="452">
        <f t="shared" si="18"/>
        <v>5.6150400000000005</v>
      </c>
      <c r="AH76" s="453">
        <f t="shared" si="18"/>
        <v>0.98916000000000004</v>
      </c>
      <c r="AI76" s="449">
        <f t="shared" ref="AI76:AQ76" si="23">AI64+AI70</f>
        <v>770</v>
      </c>
      <c r="AJ76" s="452">
        <f t="shared" si="23"/>
        <v>5.6150400000000005</v>
      </c>
      <c r="AK76" s="453">
        <f t="shared" si="23"/>
        <v>0.98916000000000004</v>
      </c>
      <c r="AL76" s="449">
        <f t="shared" si="23"/>
        <v>770</v>
      </c>
      <c r="AM76" s="452">
        <f t="shared" si="23"/>
        <v>5.6150400000000005</v>
      </c>
      <c r="AN76" s="453">
        <f t="shared" si="23"/>
        <v>0.98916000000000004</v>
      </c>
      <c r="AO76" s="449">
        <f t="shared" si="23"/>
        <v>770</v>
      </c>
      <c r="AP76" s="452">
        <f t="shared" si="23"/>
        <v>5.6150400000000005</v>
      </c>
      <c r="AQ76" s="453">
        <f t="shared" si="23"/>
        <v>0.98916000000000004</v>
      </c>
    </row>
    <row r="77" spans="1:68" ht="16.5" x14ac:dyDescent="0.25">
      <c r="A77" s="36"/>
      <c r="B77" s="108"/>
      <c r="C77" s="37"/>
      <c r="D77" s="29"/>
      <c r="E77" s="2003"/>
      <c r="F77" s="2003"/>
      <c r="G77" s="38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</row>
    <row r="78" spans="1:68" ht="17.25" thickBot="1" x14ac:dyDescent="0.3">
      <c r="A78" s="39"/>
      <c r="B78" s="40"/>
      <c r="C78" s="41"/>
      <c r="D78" s="42"/>
      <c r="E78" s="1991"/>
      <c r="F78" s="1991"/>
      <c r="G78" s="43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</row>
    <row r="79" spans="1:68" ht="17.25" thickBot="1" x14ac:dyDescent="0.3">
      <c r="A79" s="45"/>
      <c r="B79" s="46"/>
      <c r="C79" s="46"/>
      <c r="D79" s="47"/>
      <c r="E79" s="48"/>
      <c r="F79" s="47"/>
      <c r="G79" s="48"/>
      <c r="H79" s="465"/>
      <c r="I79" s="436"/>
      <c r="J79" s="436"/>
      <c r="K79" s="465"/>
      <c r="L79" s="436"/>
      <c r="M79" s="436"/>
      <c r="N79" s="465"/>
      <c r="O79" s="436"/>
      <c r="P79" s="436"/>
      <c r="Q79" s="465"/>
      <c r="R79" s="436"/>
      <c r="S79" s="436"/>
      <c r="T79" s="465"/>
      <c r="U79" s="436"/>
      <c r="V79" s="436"/>
      <c r="W79" s="465"/>
      <c r="X79" s="436"/>
      <c r="Y79" s="436"/>
      <c r="Z79" s="465"/>
      <c r="AA79" s="436"/>
      <c r="AB79" s="436"/>
      <c r="AC79" s="465"/>
      <c r="AD79" s="436"/>
      <c r="AE79" s="436"/>
      <c r="AF79" s="465"/>
      <c r="AG79" s="436"/>
      <c r="AH79" s="436"/>
      <c r="AI79" s="465"/>
      <c r="AJ79" s="436"/>
      <c r="AK79" s="436"/>
      <c r="AL79" s="465"/>
      <c r="AM79" s="436"/>
      <c r="AN79" s="436"/>
      <c r="AO79" s="465"/>
      <c r="AP79" s="436"/>
      <c r="AQ79" s="436"/>
    </row>
    <row r="80" spans="1:68" ht="16.5" x14ac:dyDescent="0.25">
      <c r="A80" s="1992" t="s">
        <v>37</v>
      </c>
      <c r="B80" s="1993"/>
      <c r="C80" s="1993"/>
      <c r="D80" s="1994" t="s">
        <v>38</v>
      </c>
      <c r="E80" s="1995"/>
      <c r="F80" s="1995" t="s">
        <v>39</v>
      </c>
      <c r="G80" s="1996"/>
      <c r="H80" s="1917" t="str">
        <f t="shared" ref="H80:AO80" si="24">H60</f>
        <v>13 час.</v>
      </c>
      <c r="I80" s="1918"/>
      <c r="J80" s="1919"/>
      <c r="K80" s="1917" t="str">
        <f t="shared" si="24"/>
        <v>14 час.</v>
      </c>
      <c r="L80" s="1918"/>
      <c r="M80" s="1919"/>
      <c r="N80" s="1917" t="str">
        <f t="shared" si="24"/>
        <v>15 час.</v>
      </c>
      <c r="O80" s="1918"/>
      <c r="P80" s="1919"/>
      <c r="Q80" s="1917" t="str">
        <f t="shared" si="24"/>
        <v>16 час.</v>
      </c>
      <c r="R80" s="1918"/>
      <c r="S80" s="1919"/>
      <c r="T80" s="1917" t="str">
        <f t="shared" si="24"/>
        <v>17 час.</v>
      </c>
      <c r="U80" s="1918"/>
      <c r="V80" s="1919"/>
      <c r="W80" s="1917" t="str">
        <f t="shared" si="24"/>
        <v>18 час.</v>
      </c>
      <c r="X80" s="1918"/>
      <c r="Y80" s="1919"/>
      <c r="Z80" s="1917" t="str">
        <f t="shared" si="24"/>
        <v>19 час.</v>
      </c>
      <c r="AA80" s="1918"/>
      <c r="AB80" s="1919"/>
      <c r="AC80" s="1917" t="str">
        <f t="shared" si="24"/>
        <v>20 час.</v>
      </c>
      <c r="AD80" s="1918"/>
      <c r="AE80" s="1919"/>
      <c r="AF80" s="1917" t="str">
        <f t="shared" si="24"/>
        <v>21 час.</v>
      </c>
      <c r="AG80" s="1918"/>
      <c r="AH80" s="1919"/>
      <c r="AI80" s="1917" t="str">
        <f t="shared" si="24"/>
        <v>22 час.</v>
      </c>
      <c r="AJ80" s="1918"/>
      <c r="AK80" s="1919"/>
      <c r="AL80" s="1917" t="str">
        <f t="shared" si="24"/>
        <v>23 час.</v>
      </c>
      <c r="AM80" s="1918"/>
      <c r="AN80" s="1919"/>
      <c r="AO80" s="1917" t="str">
        <f t="shared" si="24"/>
        <v>24 час.</v>
      </c>
      <c r="AP80" s="1918"/>
      <c r="AQ80" s="1919"/>
    </row>
    <row r="81" spans="1:43" ht="17.25" thickBot="1" x14ac:dyDescent="0.3">
      <c r="A81" s="2004" t="s">
        <v>40</v>
      </c>
      <c r="B81" s="2005"/>
      <c r="C81" s="2005"/>
      <c r="D81" s="49" t="s">
        <v>41</v>
      </c>
      <c r="E81" s="50" t="s">
        <v>42</v>
      </c>
      <c r="F81" s="51" t="s">
        <v>41</v>
      </c>
      <c r="G81" s="52" t="s">
        <v>42</v>
      </c>
      <c r="H81" s="1930"/>
      <c r="I81" s="1931"/>
      <c r="J81" s="1932"/>
      <c r="K81" s="1930"/>
      <c r="L81" s="1931"/>
      <c r="M81" s="1932"/>
      <c r="N81" s="1930"/>
      <c r="O81" s="1931"/>
      <c r="P81" s="1932"/>
      <c r="Q81" s="1930"/>
      <c r="R81" s="1931"/>
      <c r="S81" s="1932"/>
      <c r="T81" s="1930"/>
      <c r="U81" s="1931"/>
      <c r="V81" s="1932"/>
      <c r="W81" s="1930"/>
      <c r="X81" s="1931"/>
      <c r="Y81" s="1932"/>
      <c r="Z81" s="1930"/>
      <c r="AA81" s="1931"/>
      <c r="AB81" s="1932"/>
      <c r="AC81" s="1930"/>
      <c r="AD81" s="1931"/>
      <c r="AE81" s="1932"/>
      <c r="AF81" s="1930"/>
      <c r="AG81" s="1931"/>
      <c r="AH81" s="1932"/>
      <c r="AI81" s="1930"/>
      <c r="AJ81" s="1931"/>
      <c r="AK81" s="1932"/>
      <c r="AL81" s="1930"/>
      <c r="AM81" s="1931"/>
      <c r="AN81" s="1932"/>
      <c r="AO81" s="1930"/>
      <c r="AP81" s="1931"/>
      <c r="AQ81" s="1932"/>
    </row>
    <row r="82" spans="1:43" ht="16.5" x14ac:dyDescent="0.25">
      <c r="A82" s="53" t="s">
        <v>43</v>
      </c>
      <c r="B82" s="54" t="s">
        <v>110</v>
      </c>
      <c r="C82" s="55"/>
      <c r="D82" s="56"/>
      <c r="E82" s="57"/>
      <c r="F82" s="58"/>
      <c r="G82" s="59"/>
      <c r="H82" s="431">
        <v>0</v>
      </c>
      <c r="I82" s="432">
        <v>0</v>
      </c>
      <c r="J82" s="433">
        <v>0</v>
      </c>
      <c r="K82" s="431">
        <v>0</v>
      </c>
      <c r="L82" s="432">
        <v>0</v>
      </c>
      <c r="M82" s="433">
        <v>0</v>
      </c>
      <c r="N82" s="431">
        <v>0</v>
      </c>
      <c r="O82" s="432">
        <v>0</v>
      </c>
      <c r="P82" s="433">
        <v>0</v>
      </c>
      <c r="Q82" s="431">
        <v>0</v>
      </c>
      <c r="R82" s="432">
        <v>0</v>
      </c>
      <c r="S82" s="433">
        <v>0</v>
      </c>
      <c r="T82" s="431">
        <v>0</v>
      </c>
      <c r="U82" s="432">
        <v>0</v>
      </c>
      <c r="V82" s="433">
        <v>0</v>
      </c>
      <c r="W82" s="431">
        <v>0</v>
      </c>
      <c r="X82" s="432">
        <v>0</v>
      </c>
      <c r="Y82" s="433">
        <v>0</v>
      </c>
      <c r="Z82" s="431">
        <v>0</v>
      </c>
      <c r="AA82" s="432">
        <v>0</v>
      </c>
      <c r="AB82" s="433">
        <v>0</v>
      </c>
      <c r="AC82" s="431">
        <v>0</v>
      </c>
      <c r="AD82" s="432">
        <v>0</v>
      </c>
      <c r="AE82" s="433">
        <v>0</v>
      </c>
      <c r="AF82" s="431">
        <v>0</v>
      </c>
      <c r="AG82" s="432">
        <v>0</v>
      </c>
      <c r="AH82" s="433">
        <v>0</v>
      </c>
      <c r="AI82" s="431">
        <v>0</v>
      </c>
      <c r="AJ82" s="432">
        <v>0</v>
      </c>
      <c r="AK82" s="433">
        <v>0</v>
      </c>
      <c r="AL82" s="431">
        <v>0</v>
      </c>
      <c r="AM82" s="432">
        <v>0</v>
      </c>
      <c r="AN82" s="433">
        <v>0</v>
      </c>
      <c r="AO82" s="431">
        <v>0</v>
      </c>
      <c r="AP82" s="432">
        <v>0</v>
      </c>
      <c r="AQ82" s="433">
        <v>0</v>
      </c>
    </row>
    <row r="83" spans="1:43" ht="16.5" x14ac:dyDescent="0.25">
      <c r="A83" s="60" t="s">
        <v>111</v>
      </c>
      <c r="B83" s="61" t="s">
        <v>112</v>
      </c>
      <c r="C83" s="62"/>
      <c r="D83" s="63"/>
      <c r="E83" s="64"/>
      <c r="F83" s="65"/>
      <c r="G83" s="66"/>
      <c r="H83" s="434">
        <v>90</v>
      </c>
      <c r="I83" s="429">
        <v>0.74399999999999999</v>
      </c>
      <c r="J83" s="430">
        <v>0.152</v>
      </c>
      <c r="K83" s="434">
        <v>90</v>
      </c>
      <c r="L83" s="429">
        <v>0.74399999999999999</v>
      </c>
      <c r="M83" s="430">
        <v>0.152</v>
      </c>
      <c r="N83" s="434">
        <v>90</v>
      </c>
      <c r="O83" s="429">
        <v>0.74399999999999999</v>
      </c>
      <c r="P83" s="430">
        <v>0.152</v>
      </c>
      <c r="Q83" s="434">
        <v>90</v>
      </c>
      <c r="R83" s="429">
        <v>0.74399999999999999</v>
      </c>
      <c r="S83" s="430">
        <v>0.152</v>
      </c>
      <c r="T83" s="434">
        <v>90</v>
      </c>
      <c r="U83" s="429">
        <v>0.74399999999999999</v>
      </c>
      <c r="V83" s="430">
        <v>0.152</v>
      </c>
      <c r="W83" s="434">
        <v>60</v>
      </c>
      <c r="X83" s="429">
        <v>0.752</v>
      </c>
      <c r="Y83" s="430">
        <v>0.1464</v>
      </c>
      <c r="Z83" s="434">
        <v>60</v>
      </c>
      <c r="AA83" s="429">
        <v>0.752</v>
      </c>
      <c r="AB83" s="430">
        <v>0.1464</v>
      </c>
      <c r="AC83" s="434">
        <v>60</v>
      </c>
      <c r="AD83" s="429">
        <v>0.752</v>
      </c>
      <c r="AE83" s="430">
        <v>0.1464</v>
      </c>
      <c r="AF83" s="434">
        <v>60</v>
      </c>
      <c r="AG83" s="429">
        <v>0.752</v>
      </c>
      <c r="AH83" s="430">
        <v>0.1464</v>
      </c>
      <c r="AI83" s="434">
        <v>60</v>
      </c>
      <c r="AJ83" s="429">
        <v>0.752</v>
      </c>
      <c r="AK83" s="430">
        <v>0.1464</v>
      </c>
      <c r="AL83" s="434">
        <v>60</v>
      </c>
      <c r="AM83" s="429">
        <v>0.752</v>
      </c>
      <c r="AN83" s="430">
        <v>0.1464</v>
      </c>
      <c r="AO83" s="434">
        <v>60</v>
      </c>
      <c r="AP83" s="429">
        <v>0.752</v>
      </c>
      <c r="AQ83" s="430">
        <v>0.1464</v>
      </c>
    </row>
    <row r="84" spans="1:43" ht="16.5" x14ac:dyDescent="0.25">
      <c r="A84" s="60" t="s">
        <v>47</v>
      </c>
      <c r="B84" s="61" t="s">
        <v>113</v>
      </c>
      <c r="C84" s="62"/>
      <c r="D84" s="63"/>
      <c r="E84" s="64"/>
      <c r="F84" s="65"/>
      <c r="G84" s="66"/>
      <c r="H84" s="434">
        <v>75</v>
      </c>
      <c r="I84" s="429">
        <v>0.50819999999999999</v>
      </c>
      <c r="J84" s="430">
        <v>8.2199999999999995E-2</v>
      </c>
      <c r="K84" s="434">
        <v>75</v>
      </c>
      <c r="L84" s="429">
        <v>0.50819999999999999</v>
      </c>
      <c r="M84" s="430">
        <v>8.2199999999999995E-2</v>
      </c>
      <c r="N84" s="434">
        <v>75</v>
      </c>
      <c r="O84" s="429">
        <v>0.50819999999999999</v>
      </c>
      <c r="P84" s="430">
        <v>8.2199999999999995E-2</v>
      </c>
      <c r="Q84" s="434">
        <v>75</v>
      </c>
      <c r="R84" s="429">
        <v>0.50819999999999999</v>
      </c>
      <c r="S84" s="430">
        <v>8.2199999999999995E-2</v>
      </c>
      <c r="T84" s="434">
        <v>75</v>
      </c>
      <c r="U84" s="429">
        <v>0.50819999999999999</v>
      </c>
      <c r="V84" s="430">
        <v>8.2199999999999995E-2</v>
      </c>
      <c r="W84" s="434">
        <v>60</v>
      </c>
      <c r="X84" s="429">
        <v>0.48599999999999999</v>
      </c>
      <c r="Y84" s="430">
        <v>2.8200000000000003E-2</v>
      </c>
      <c r="Z84" s="434">
        <v>60</v>
      </c>
      <c r="AA84" s="429">
        <v>0.48599999999999999</v>
      </c>
      <c r="AB84" s="430">
        <v>2.8200000000000003E-2</v>
      </c>
      <c r="AC84" s="434">
        <v>60</v>
      </c>
      <c r="AD84" s="429">
        <v>0.48599999999999999</v>
      </c>
      <c r="AE84" s="430">
        <v>2.8200000000000003E-2</v>
      </c>
      <c r="AF84" s="434">
        <v>60</v>
      </c>
      <c r="AG84" s="429">
        <v>0.48599999999999999</v>
      </c>
      <c r="AH84" s="430">
        <v>2.8200000000000003E-2</v>
      </c>
      <c r="AI84" s="434">
        <v>60</v>
      </c>
      <c r="AJ84" s="429">
        <v>0.48599999999999999</v>
      </c>
      <c r="AK84" s="430">
        <v>2.8200000000000003E-2</v>
      </c>
      <c r="AL84" s="434">
        <v>60</v>
      </c>
      <c r="AM84" s="429">
        <v>0.48599999999999999</v>
      </c>
      <c r="AN84" s="430">
        <v>2.8200000000000003E-2</v>
      </c>
      <c r="AO84" s="434">
        <v>60</v>
      </c>
      <c r="AP84" s="429">
        <v>0.48599999999999999</v>
      </c>
      <c r="AQ84" s="430">
        <v>2.8200000000000003E-2</v>
      </c>
    </row>
    <row r="85" spans="1:43" ht="16.5" x14ac:dyDescent="0.25">
      <c r="A85" s="60" t="s">
        <v>114</v>
      </c>
      <c r="B85" s="61" t="s">
        <v>115</v>
      </c>
      <c r="C85" s="62"/>
      <c r="D85" s="63"/>
      <c r="E85" s="64"/>
      <c r="F85" s="65"/>
      <c r="G85" s="66"/>
      <c r="H85" s="434">
        <v>240</v>
      </c>
      <c r="I85" s="429">
        <v>2.532</v>
      </c>
      <c r="J85" s="430">
        <v>0.46559999999999996</v>
      </c>
      <c r="K85" s="434">
        <v>240</v>
      </c>
      <c r="L85" s="429">
        <v>2.532</v>
      </c>
      <c r="M85" s="430">
        <v>0.46559999999999996</v>
      </c>
      <c r="N85" s="434">
        <v>240</v>
      </c>
      <c r="O85" s="429">
        <v>2.532</v>
      </c>
      <c r="P85" s="430">
        <v>0.46559999999999996</v>
      </c>
      <c r="Q85" s="434">
        <v>240</v>
      </c>
      <c r="R85" s="429">
        <v>2.532</v>
      </c>
      <c r="S85" s="430">
        <v>0.46559999999999996</v>
      </c>
      <c r="T85" s="434">
        <v>240</v>
      </c>
      <c r="U85" s="429">
        <v>2.532</v>
      </c>
      <c r="V85" s="430">
        <v>0.46559999999999996</v>
      </c>
      <c r="W85" s="434">
        <v>140</v>
      </c>
      <c r="X85" s="429">
        <v>1.9176</v>
      </c>
      <c r="Y85" s="430">
        <v>0.312</v>
      </c>
      <c r="Z85" s="434">
        <v>140</v>
      </c>
      <c r="AA85" s="429">
        <v>1.9176</v>
      </c>
      <c r="AB85" s="430">
        <v>0.312</v>
      </c>
      <c r="AC85" s="434">
        <v>140</v>
      </c>
      <c r="AD85" s="429">
        <v>1.9176</v>
      </c>
      <c r="AE85" s="430">
        <v>0.312</v>
      </c>
      <c r="AF85" s="434">
        <v>140</v>
      </c>
      <c r="AG85" s="429">
        <v>1.9176</v>
      </c>
      <c r="AH85" s="430">
        <v>0.312</v>
      </c>
      <c r="AI85" s="434">
        <v>140</v>
      </c>
      <c r="AJ85" s="429">
        <v>1.9176</v>
      </c>
      <c r="AK85" s="430">
        <v>0.312</v>
      </c>
      <c r="AL85" s="434">
        <v>140</v>
      </c>
      <c r="AM85" s="429">
        <v>1.9176</v>
      </c>
      <c r="AN85" s="430">
        <v>0.312</v>
      </c>
      <c r="AO85" s="434">
        <v>140</v>
      </c>
      <c r="AP85" s="429">
        <v>1.9176</v>
      </c>
      <c r="AQ85" s="430">
        <v>0.312</v>
      </c>
    </row>
    <row r="86" spans="1:43" ht="16.5" x14ac:dyDescent="0.25">
      <c r="A86" s="60" t="s">
        <v>49</v>
      </c>
      <c r="B86" s="61" t="s">
        <v>116</v>
      </c>
      <c r="C86" s="62"/>
      <c r="D86" s="63"/>
      <c r="E86" s="64"/>
      <c r="F86" s="65"/>
      <c r="G86" s="66"/>
      <c r="H86" s="434">
        <v>0</v>
      </c>
      <c r="I86" s="429">
        <v>0</v>
      </c>
      <c r="J86" s="430">
        <v>0</v>
      </c>
      <c r="K86" s="434">
        <v>0</v>
      </c>
      <c r="L86" s="429">
        <v>0</v>
      </c>
      <c r="M86" s="430">
        <v>0</v>
      </c>
      <c r="N86" s="434">
        <v>0</v>
      </c>
      <c r="O86" s="429">
        <v>0</v>
      </c>
      <c r="P86" s="430">
        <v>0</v>
      </c>
      <c r="Q86" s="434">
        <v>0</v>
      </c>
      <c r="R86" s="429">
        <v>0</v>
      </c>
      <c r="S86" s="430">
        <v>0</v>
      </c>
      <c r="T86" s="434">
        <v>0</v>
      </c>
      <c r="U86" s="429">
        <v>0</v>
      </c>
      <c r="V86" s="430">
        <v>0</v>
      </c>
      <c r="W86" s="434">
        <v>0</v>
      </c>
      <c r="X86" s="429">
        <v>0</v>
      </c>
      <c r="Y86" s="430">
        <v>0</v>
      </c>
      <c r="Z86" s="434">
        <v>0</v>
      </c>
      <c r="AA86" s="429">
        <v>0</v>
      </c>
      <c r="AB86" s="430">
        <v>0</v>
      </c>
      <c r="AC86" s="434">
        <v>0</v>
      </c>
      <c r="AD86" s="429">
        <v>0</v>
      </c>
      <c r="AE86" s="430">
        <v>0</v>
      </c>
      <c r="AF86" s="434">
        <v>0</v>
      </c>
      <c r="AG86" s="429">
        <v>0</v>
      </c>
      <c r="AH86" s="430">
        <v>0</v>
      </c>
      <c r="AI86" s="434">
        <v>0</v>
      </c>
      <c r="AJ86" s="429">
        <v>0</v>
      </c>
      <c r="AK86" s="430">
        <v>0</v>
      </c>
      <c r="AL86" s="434">
        <v>0</v>
      </c>
      <c r="AM86" s="429">
        <v>0</v>
      </c>
      <c r="AN86" s="430">
        <v>0</v>
      </c>
      <c r="AO86" s="434">
        <v>0</v>
      </c>
      <c r="AP86" s="429">
        <v>0</v>
      </c>
      <c r="AQ86" s="430">
        <v>0</v>
      </c>
    </row>
    <row r="87" spans="1:43" ht="16.5" x14ac:dyDescent="0.25">
      <c r="A87" s="60" t="s">
        <v>59</v>
      </c>
      <c r="B87" s="61" t="s">
        <v>117</v>
      </c>
      <c r="C87" s="62"/>
      <c r="D87" s="63"/>
      <c r="E87" s="64"/>
      <c r="F87" s="65"/>
      <c r="G87" s="66"/>
      <c r="H87" s="434">
        <v>170</v>
      </c>
      <c r="I87" s="429">
        <v>2.1708000000000003</v>
      </c>
      <c r="J87" s="430">
        <v>0.40439999999999998</v>
      </c>
      <c r="K87" s="434">
        <v>170</v>
      </c>
      <c r="L87" s="429">
        <v>2.1708000000000003</v>
      </c>
      <c r="M87" s="430">
        <v>0.40439999999999998</v>
      </c>
      <c r="N87" s="434">
        <v>170</v>
      </c>
      <c r="O87" s="429">
        <v>2.1708000000000003</v>
      </c>
      <c r="P87" s="430">
        <v>0.40439999999999998</v>
      </c>
      <c r="Q87" s="434">
        <v>170</v>
      </c>
      <c r="R87" s="429">
        <v>2.1708000000000003</v>
      </c>
      <c r="S87" s="430">
        <v>0.40439999999999998</v>
      </c>
      <c r="T87" s="434">
        <v>170</v>
      </c>
      <c r="U87" s="429">
        <v>2.1708000000000003</v>
      </c>
      <c r="V87" s="430">
        <v>0.40439999999999998</v>
      </c>
      <c r="W87" s="434">
        <v>125</v>
      </c>
      <c r="X87" s="429">
        <v>1.6464000000000001</v>
      </c>
      <c r="Y87" s="430">
        <v>0.35160000000000002</v>
      </c>
      <c r="Z87" s="434">
        <v>125</v>
      </c>
      <c r="AA87" s="429">
        <v>1.6464000000000001</v>
      </c>
      <c r="AB87" s="430">
        <v>0.35160000000000002</v>
      </c>
      <c r="AC87" s="434">
        <v>125</v>
      </c>
      <c r="AD87" s="429">
        <v>1.6464000000000001</v>
      </c>
      <c r="AE87" s="430">
        <v>0.35160000000000002</v>
      </c>
      <c r="AF87" s="434">
        <v>125</v>
      </c>
      <c r="AG87" s="429">
        <v>1.6464000000000001</v>
      </c>
      <c r="AH87" s="430">
        <v>0.35160000000000002</v>
      </c>
      <c r="AI87" s="434">
        <v>125</v>
      </c>
      <c r="AJ87" s="429">
        <v>1.6464000000000001</v>
      </c>
      <c r="AK87" s="430">
        <v>0.35160000000000002</v>
      </c>
      <c r="AL87" s="434">
        <v>125</v>
      </c>
      <c r="AM87" s="429">
        <v>1.6464000000000001</v>
      </c>
      <c r="AN87" s="430">
        <v>0.35160000000000002</v>
      </c>
      <c r="AO87" s="434">
        <v>125</v>
      </c>
      <c r="AP87" s="429">
        <v>1.6464000000000001</v>
      </c>
      <c r="AQ87" s="430">
        <v>0.35160000000000002</v>
      </c>
    </row>
    <row r="88" spans="1:43" ht="16.5" x14ac:dyDescent="0.25">
      <c r="A88" s="60" t="s">
        <v>69</v>
      </c>
      <c r="B88" s="61" t="s">
        <v>118</v>
      </c>
      <c r="C88" s="62"/>
      <c r="D88" s="63"/>
      <c r="E88" s="64"/>
      <c r="F88" s="65"/>
      <c r="G88" s="66"/>
      <c r="H88" s="434">
        <v>0</v>
      </c>
      <c r="I88" s="429">
        <v>0</v>
      </c>
      <c r="J88" s="430">
        <v>0</v>
      </c>
      <c r="K88" s="434">
        <v>0</v>
      </c>
      <c r="L88" s="429">
        <v>0</v>
      </c>
      <c r="M88" s="430">
        <v>0</v>
      </c>
      <c r="N88" s="434">
        <v>0</v>
      </c>
      <c r="O88" s="429">
        <v>0</v>
      </c>
      <c r="P88" s="430">
        <v>0</v>
      </c>
      <c r="Q88" s="434">
        <v>0</v>
      </c>
      <c r="R88" s="429">
        <v>0</v>
      </c>
      <c r="S88" s="430">
        <v>0</v>
      </c>
      <c r="T88" s="434">
        <v>0</v>
      </c>
      <c r="U88" s="429">
        <v>0</v>
      </c>
      <c r="V88" s="430">
        <v>0</v>
      </c>
      <c r="W88" s="434">
        <v>0</v>
      </c>
      <c r="X88" s="429">
        <v>0</v>
      </c>
      <c r="Y88" s="430">
        <v>0</v>
      </c>
      <c r="Z88" s="434">
        <v>0</v>
      </c>
      <c r="AA88" s="429">
        <v>0</v>
      </c>
      <c r="AB88" s="430">
        <v>0</v>
      </c>
      <c r="AC88" s="434">
        <v>0</v>
      </c>
      <c r="AD88" s="429">
        <v>0</v>
      </c>
      <c r="AE88" s="430">
        <v>0</v>
      </c>
      <c r="AF88" s="434">
        <v>0</v>
      </c>
      <c r="AG88" s="429">
        <v>0</v>
      </c>
      <c r="AH88" s="430">
        <v>0</v>
      </c>
      <c r="AI88" s="434">
        <v>0</v>
      </c>
      <c r="AJ88" s="429">
        <v>0</v>
      </c>
      <c r="AK88" s="430">
        <v>0</v>
      </c>
      <c r="AL88" s="434">
        <v>0</v>
      </c>
      <c r="AM88" s="429">
        <v>0</v>
      </c>
      <c r="AN88" s="430">
        <v>0</v>
      </c>
      <c r="AO88" s="434">
        <v>0</v>
      </c>
      <c r="AP88" s="429">
        <v>0</v>
      </c>
      <c r="AQ88" s="430">
        <v>0</v>
      </c>
    </row>
    <row r="89" spans="1:43" ht="16.5" x14ac:dyDescent="0.25">
      <c r="A89" s="60" t="s">
        <v>119</v>
      </c>
      <c r="B89" s="61" t="s">
        <v>120</v>
      </c>
      <c r="C89" s="62"/>
      <c r="D89" s="63"/>
      <c r="E89" s="64"/>
      <c r="F89" s="65"/>
      <c r="G89" s="66"/>
      <c r="H89" s="434">
        <v>60</v>
      </c>
      <c r="I89" s="429">
        <v>0.32339999999999997</v>
      </c>
      <c r="J89" s="430">
        <v>6.0000000000000006E-4</v>
      </c>
      <c r="K89" s="434">
        <v>60</v>
      </c>
      <c r="L89" s="429">
        <v>0.32339999999999997</v>
      </c>
      <c r="M89" s="430">
        <v>6.0000000000000006E-4</v>
      </c>
      <c r="N89" s="434">
        <v>60</v>
      </c>
      <c r="O89" s="429">
        <v>0.32339999999999997</v>
      </c>
      <c r="P89" s="430">
        <v>6.0000000000000006E-4</v>
      </c>
      <c r="Q89" s="434">
        <v>60</v>
      </c>
      <c r="R89" s="429">
        <v>0.32339999999999997</v>
      </c>
      <c r="S89" s="430">
        <v>6.0000000000000006E-4</v>
      </c>
      <c r="T89" s="434">
        <v>60</v>
      </c>
      <c r="U89" s="429">
        <v>0.32339999999999997</v>
      </c>
      <c r="V89" s="430">
        <v>6.0000000000000006E-4</v>
      </c>
      <c r="W89" s="434">
        <v>30</v>
      </c>
      <c r="X89" s="429">
        <v>0.30719999999999997</v>
      </c>
      <c r="Y89" s="427">
        <v>0</v>
      </c>
      <c r="Z89" s="434">
        <v>30</v>
      </c>
      <c r="AA89" s="429">
        <v>0.30719999999999997</v>
      </c>
      <c r="AB89" s="427">
        <v>0</v>
      </c>
      <c r="AC89" s="434">
        <v>30</v>
      </c>
      <c r="AD89" s="429">
        <v>0.30719999999999997</v>
      </c>
      <c r="AE89" s="427">
        <v>0</v>
      </c>
      <c r="AF89" s="434">
        <v>30</v>
      </c>
      <c r="AG89" s="429">
        <v>0.30719999999999997</v>
      </c>
      <c r="AH89" s="427">
        <v>0</v>
      </c>
      <c r="AI89" s="434">
        <v>30</v>
      </c>
      <c r="AJ89" s="429">
        <v>0.30719999999999997</v>
      </c>
      <c r="AK89" s="427">
        <v>0</v>
      </c>
      <c r="AL89" s="434">
        <v>30</v>
      </c>
      <c r="AM89" s="429">
        <v>0.30719999999999997</v>
      </c>
      <c r="AN89" s="427">
        <v>0</v>
      </c>
      <c r="AO89" s="434">
        <v>30</v>
      </c>
      <c r="AP89" s="429">
        <v>0.30719999999999997</v>
      </c>
      <c r="AQ89" s="427">
        <v>0</v>
      </c>
    </row>
    <row r="90" spans="1:43" ht="16.5" x14ac:dyDescent="0.25">
      <c r="A90" s="60" t="s">
        <v>121</v>
      </c>
      <c r="B90" s="61" t="s">
        <v>122</v>
      </c>
      <c r="C90" s="62"/>
      <c r="D90" s="63"/>
      <c r="E90" s="64"/>
      <c r="F90" s="65"/>
      <c r="G90" s="66"/>
      <c r="H90" s="434">
        <v>20</v>
      </c>
      <c r="I90" s="429">
        <v>0.55840000000000001</v>
      </c>
      <c r="J90" s="430">
        <v>0.1656</v>
      </c>
      <c r="K90" s="434">
        <v>20</v>
      </c>
      <c r="L90" s="429">
        <v>0.55840000000000001</v>
      </c>
      <c r="M90" s="430">
        <v>0.1656</v>
      </c>
      <c r="N90" s="434">
        <v>20</v>
      </c>
      <c r="O90" s="429">
        <v>0.55840000000000001</v>
      </c>
      <c r="P90" s="430">
        <v>0.1656</v>
      </c>
      <c r="Q90" s="434">
        <v>20</v>
      </c>
      <c r="R90" s="429">
        <v>0.55840000000000001</v>
      </c>
      <c r="S90" s="430">
        <v>0.1656</v>
      </c>
      <c r="T90" s="434">
        <v>20</v>
      </c>
      <c r="U90" s="429">
        <v>0.55840000000000001</v>
      </c>
      <c r="V90" s="430">
        <v>0.1656</v>
      </c>
      <c r="W90" s="434">
        <v>0</v>
      </c>
      <c r="X90" s="429">
        <v>0.50480000000000003</v>
      </c>
      <c r="Y90" s="430">
        <v>0.14880000000000002</v>
      </c>
      <c r="Z90" s="434">
        <v>0</v>
      </c>
      <c r="AA90" s="429">
        <v>0.50480000000000003</v>
      </c>
      <c r="AB90" s="430">
        <v>0.14880000000000002</v>
      </c>
      <c r="AC90" s="434">
        <v>0</v>
      </c>
      <c r="AD90" s="429">
        <v>0.50480000000000003</v>
      </c>
      <c r="AE90" s="430">
        <v>0.14880000000000002</v>
      </c>
      <c r="AF90" s="434">
        <v>0</v>
      </c>
      <c r="AG90" s="429">
        <v>0.50480000000000003</v>
      </c>
      <c r="AH90" s="430">
        <v>0.14880000000000002</v>
      </c>
      <c r="AI90" s="434">
        <v>0</v>
      </c>
      <c r="AJ90" s="429">
        <v>0.50480000000000003</v>
      </c>
      <c r="AK90" s="430">
        <v>0.14880000000000002</v>
      </c>
      <c r="AL90" s="434">
        <v>0</v>
      </c>
      <c r="AM90" s="429">
        <v>0.50480000000000003</v>
      </c>
      <c r="AN90" s="430">
        <v>0.14880000000000002</v>
      </c>
      <c r="AO90" s="434">
        <v>0</v>
      </c>
      <c r="AP90" s="429">
        <v>0.50480000000000003</v>
      </c>
      <c r="AQ90" s="430">
        <v>0.14880000000000002</v>
      </c>
    </row>
    <row r="91" spans="1:43" ht="16.5" x14ac:dyDescent="0.25">
      <c r="A91" s="60" t="s">
        <v>123</v>
      </c>
      <c r="B91" s="61" t="s">
        <v>124</v>
      </c>
      <c r="C91" s="62"/>
      <c r="D91" s="63"/>
      <c r="E91" s="64"/>
      <c r="F91" s="65"/>
      <c r="G91" s="66"/>
      <c r="H91" s="434">
        <v>0</v>
      </c>
      <c r="I91" s="429">
        <v>0</v>
      </c>
      <c r="J91" s="430">
        <v>0</v>
      </c>
      <c r="K91" s="434">
        <v>0</v>
      </c>
      <c r="L91" s="429">
        <v>0</v>
      </c>
      <c r="M91" s="430">
        <v>0</v>
      </c>
      <c r="N91" s="434">
        <v>0</v>
      </c>
      <c r="O91" s="429">
        <v>0</v>
      </c>
      <c r="P91" s="430">
        <v>0</v>
      </c>
      <c r="Q91" s="434">
        <v>0</v>
      </c>
      <c r="R91" s="429">
        <v>0</v>
      </c>
      <c r="S91" s="430">
        <v>0</v>
      </c>
      <c r="T91" s="434">
        <v>0</v>
      </c>
      <c r="U91" s="429">
        <v>0</v>
      </c>
      <c r="V91" s="430">
        <v>0</v>
      </c>
      <c r="W91" s="434">
        <v>0</v>
      </c>
      <c r="X91" s="429">
        <v>0</v>
      </c>
      <c r="Y91" s="430">
        <v>0</v>
      </c>
      <c r="Z91" s="434">
        <v>0</v>
      </c>
      <c r="AA91" s="429">
        <v>0</v>
      </c>
      <c r="AB91" s="430">
        <v>0</v>
      </c>
      <c r="AC91" s="434">
        <v>0</v>
      </c>
      <c r="AD91" s="429">
        <v>0</v>
      </c>
      <c r="AE91" s="430">
        <v>0</v>
      </c>
      <c r="AF91" s="434">
        <v>0</v>
      </c>
      <c r="AG91" s="429">
        <v>0</v>
      </c>
      <c r="AH91" s="430">
        <v>0</v>
      </c>
      <c r="AI91" s="434">
        <v>0</v>
      </c>
      <c r="AJ91" s="429">
        <v>0</v>
      </c>
      <c r="AK91" s="430">
        <v>0</v>
      </c>
      <c r="AL91" s="434">
        <v>0</v>
      </c>
      <c r="AM91" s="429">
        <v>0</v>
      </c>
      <c r="AN91" s="430">
        <v>0</v>
      </c>
      <c r="AO91" s="434">
        <v>0</v>
      </c>
      <c r="AP91" s="429">
        <v>0</v>
      </c>
      <c r="AQ91" s="430">
        <v>0</v>
      </c>
    </row>
    <row r="92" spans="1:43" ht="16.5" x14ac:dyDescent="0.25">
      <c r="A92" s="60" t="s">
        <v>136</v>
      </c>
      <c r="B92" s="61" t="s">
        <v>170</v>
      </c>
      <c r="C92" s="62"/>
      <c r="D92" s="68"/>
      <c r="E92" s="69"/>
      <c r="F92" s="70"/>
      <c r="G92" s="71"/>
      <c r="H92" s="428">
        <v>8</v>
      </c>
      <c r="I92" s="429">
        <v>0.41</v>
      </c>
      <c r="J92" s="430">
        <v>5.0799999999999998E-2</v>
      </c>
      <c r="K92" s="428">
        <v>8</v>
      </c>
      <c r="L92" s="429">
        <v>0.41</v>
      </c>
      <c r="M92" s="430">
        <v>5.0799999999999998E-2</v>
      </c>
      <c r="N92" s="428">
        <v>8</v>
      </c>
      <c r="O92" s="429">
        <v>0.41</v>
      </c>
      <c r="P92" s="430">
        <v>5.0799999999999998E-2</v>
      </c>
      <c r="Q92" s="428">
        <v>8</v>
      </c>
      <c r="R92" s="429">
        <v>0.41</v>
      </c>
      <c r="S92" s="430">
        <v>5.0799999999999998E-2</v>
      </c>
      <c r="T92" s="428">
        <v>8</v>
      </c>
      <c r="U92" s="429">
        <v>0.41</v>
      </c>
      <c r="V92" s="430">
        <v>5.0799999999999998E-2</v>
      </c>
      <c r="W92" s="428">
        <v>5</v>
      </c>
      <c r="X92" s="429">
        <v>0.41</v>
      </c>
      <c r="Y92" s="430">
        <v>5.0799999999999998E-2</v>
      </c>
      <c r="Z92" s="428">
        <v>5</v>
      </c>
      <c r="AA92" s="429">
        <v>0.41</v>
      </c>
      <c r="AB92" s="430">
        <v>5.0799999999999998E-2</v>
      </c>
      <c r="AC92" s="428">
        <v>5</v>
      </c>
      <c r="AD92" s="429">
        <v>0.41</v>
      </c>
      <c r="AE92" s="430">
        <v>5.0799999999999998E-2</v>
      </c>
      <c r="AF92" s="428">
        <v>5</v>
      </c>
      <c r="AG92" s="429">
        <v>0.41</v>
      </c>
      <c r="AH92" s="430">
        <v>5.0799999999999998E-2</v>
      </c>
      <c r="AI92" s="428">
        <v>5</v>
      </c>
      <c r="AJ92" s="429">
        <v>0.41</v>
      </c>
      <c r="AK92" s="430">
        <v>5.0799999999999998E-2</v>
      </c>
      <c r="AL92" s="428">
        <v>5</v>
      </c>
      <c r="AM92" s="429">
        <v>0.41</v>
      </c>
      <c r="AN92" s="430">
        <v>5.0799999999999998E-2</v>
      </c>
      <c r="AO92" s="428">
        <v>5</v>
      </c>
      <c r="AP92" s="429">
        <v>0.41</v>
      </c>
      <c r="AQ92" s="430">
        <v>5.0799999999999998E-2</v>
      </c>
    </row>
    <row r="93" spans="1:43" ht="16.5" x14ac:dyDescent="0.25">
      <c r="A93" s="60" t="s">
        <v>138</v>
      </c>
      <c r="B93" s="61" t="s">
        <v>171</v>
      </c>
      <c r="C93" s="62"/>
      <c r="D93" s="68"/>
      <c r="E93" s="69"/>
      <c r="F93" s="70"/>
      <c r="G93" s="71"/>
      <c r="H93" s="428">
        <v>8</v>
      </c>
      <c r="I93" s="429">
        <v>0.41</v>
      </c>
      <c r="J93" s="430">
        <v>5.0799999999999998E-2</v>
      </c>
      <c r="K93" s="428">
        <v>8</v>
      </c>
      <c r="L93" s="429">
        <v>0.41</v>
      </c>
      <c r="M93" s="430">
        <v>5.0799999999999998E-2</v>
      </c>
      <c r="N93" s="428">
        <v>8</v>
      </c>
      <c r="O93" s="429">
        <v>0.41</v>
      </c>
      <c r="P93" s="430">
        <v>5.0799999999999998E-2</v>
      </c>
      <c r="Q93" s="428">
        <v>8</v>
      </c>
      <c r="R93" s="429">
        <v>0.41</v>
      </c>
      <c r="S93" s="430">
        <v>5.0799999999999998E-2</v>
      </c>
      <c r="T93" s="428">
        <v>8</v>
      </c>
      <c r="U93" s="429">
        <v>0.41</v>
      </c>
      <c r="V93" s="430">
        <v>5.0799999999999998E-2</v>
      </c>
      <c r="W93" s="428">
        <v>5</v>
      </c>
      <c r="X93" s="429">
        <v>0.41</v>
      </c>
      <c r="Y93" s="430">
        <v>5.0799999999999998E-2</v>
      </c>
      <c r="Z93" s="428">
        <v>5</v>
      </c>
      <c r="AA93" s="429">
        <v>0.41</v>
      </c>
      <c r="AB93" s="430">
        <v>5.0799999999999998E-2</v>
      </c>
      <c r="AC93" s="428">
        <v>5</v>
      </c>
      <c r="AD93" s="429">
        <v>0.41</v>
      </c>
      <c r="AE93" s="430">
        <v>5.0799999999999998E-2</v>
      </c>
      <c r="AF93" s="428">
        <v>5</v>
      </c>
      <c r="AG93" s="429">
        <v>0.41</v>
      </c>
      <c r="AH93" s="430">
        <v>5.0799999999999998E-2</v>
      </c>
      <c r="AI93" s="428">
        <v>5</v>
      </c>
      <c r="AJ93" s="429">
        <v>0.41</v>
      </c>
      <c r="AK93" s="430">
        <v>5.0799999999999998E-2</v>
      </c>
      <c r="AL93" s="428">
        <v>5</v>
      </c>
      <c r="AM93" s="429">
        <v>0.41</v>
      </c>
      <c r="AN93" s="430">
        <v>5.0799999999999998E-2</v>
      </c>
      <c r="AO93" s="428">
        <v>5</v>
      </c>
      <c r="AP93" s="429">
        <v>0.41</v>
      </c>
      <c r="AQ93" s="430">
        <v>5.0799999999999998E-2</v>
      </c>
    </row>
    <row r="94" spans="1:43" ht="16.5" x14ac:dyDescent="0.25">
      <c r="A94" s="67"/>
      <c r="B94" s="61" t="s">
        <v>75</v>
      </c>
      <c r="C94" s="62"/>
      <c r="D94" s="68"/>
      <c r="E94" s="69"/>
      <c r="F94" s="70"/>
      <c r="G94" s="71"/>
      <c r="H94" s="428">
        <v>2</v>
      </c>
      <c r="I94" s="429">
        <v>1E-3</v>
      </c>
      <c r="J94" s="430">
        <v>1.8199999999999998E-3</v>
      </c>
      <c r="K94" s="428">
        <v>2</v>
      </c>
      <c r="L94" s="429">
        <v>1E-3</v>
      </c>
      <c r="M94" s="430">
        <v>1.8199999999999998E-3</v>
      </c>
      <c r="N94" s="428">
        <v>2</v>
      </c>
      <c r="O94" s="429">
        <v>1E-3</v>
      </c>
      <c r="P94" s="430">
        <v>1.8199999999999998E-3</v>
      </c>
      <c r="Q94" s="428">
        <v>2</v>
      </c>
      <c r="R94" s="429">
        <v>1E-3</v>
      </c>
      <c r="S94" s="430">
        <v>1.8199999999999998E-3</v>
      </c>
      <c r="T94" s="428">
        <v>2</v>
      </c>
      <c r="U94" s="429">
        <v>1E-3</v>
      </c>
      <c r="V94" s="430">
        <v>1.8199999999999998E-3</v>
      </c>
      <c r="W94" s="428">
        <f>SQRT(X94^2+Y94^2)*1000/(1.73*0.4)</f>
        <v>2.7703484315194817</v>
      </c>
      <c r="X94" s="429">
        <v>7.6000000000000004E-4</v>
      </c>
      <c r="Y94" s="430">
        <v>1.7600000000000001E-3</v>
      </c>
      <c r="Z94" s="428">
        <f>SQRT(AA94^2+AB94^2)*1000/(1.73*0.4)</f>
        <v>2.7703484315194817</v>
      </c>
      <c r="AA94" s="429">
        <v>7.6000000000000004E-4</v>
      </c>
      <c r="AB94" s="430">
        <v>1.7600000000000001E-3</v>
      </c>
      <c r="AC94" s="428">
        <f>SQRT(AD94^2+AE94^2)*1000/(1.73*0.4)</f>
        <v>2.7703484315194817</v>
      </c>
      <c r="AD94" s="429">
        <v>7.6000000000000004E-4</v>
      </c>
      <c r="AE94" s="430">
        <v>1.7600000000000001E-3</v>
      </c>
      <c r="AF94" s="428">
        <f>SQRT(AG94^2+AH94^2)*1000/(1.73*0.4)</f>
        <v>2.7703484315194817</v>
      </c>
      <c r="AG94" s="429">
        <v>7.6000000000000004E-4</v>
      </c>
      <c r="AH94" s="430">
        <v>1.7600000000000001E-3</v>
      </c>
      <c r="AI94" s="428">
        <f>SQRT(AJ94^2+AK94^2)*1000/(1.73*0.4)</f>
        <v>2.7703484315194817</v>
      </c>
      <c r="AJ94" s="429">
        <v>7.6000000000000004E-4</v>
      </c>
      <c r="AK94" s="430">
        <v>1.7600000000000001E-3</v>
      </c>
      <c r="AL94" s="428">
        <f>SQRT(AM94^2+AN94^2)*1000/(1.73*0.4)</f>
        <v>2.7703484315194817</v>
      </c>
      <c r="AM94" s="429">
        <v>7.6000000000000004E-4</v>
      </c>
      <c r="AN94" s="430">
        <v>1.7600000000000001E-3</v>
      </c>
      <c r="AO94" s="428">
        <f>SQRT(AP94^2+AQ94^2)*1000/(1.73*0.4)</f>
        <v>2.7703484315194817</v>
      </c>
      <c r="AP94" s="429">
        <v>7.6000000000000004E-4</v>
      </c>
      <c r="AQ94" s="430">
        <v>1.7600000000000001E-3</v>
      </c>
    </row>
    <row r="95" spans="1:43" ht="17.25" thickBot="1" x14ac:dyDescent="0.3">
      <c r="A95" s="72"/>
      <c r="B95" s="73" t="s">
        <v>76</v>
      </c>
      <c r="C95" s="74"/>
      <c r="D95" s="75"/>
      <c r="E95" s="69"/>
      <c r="F95" s="76"/>
      <c r="G95" s="77"/>
      <c r="H95" s="428">
        <v>0</v>
      </c>
      <c r="I95" s="493">
        <v>2.6000000000000003E-4</v>
      </c>
      <c r="J95" s="546">
        <v>4.0000000000000002E-4</v>
      </c>
      <c r="K95" s="428">
        <v>0</v>
      </c>
      <c r="L95" s="493">
        <v>2.6000000000000003E-4</v>
      </c>
      <c r="M95" s="546">
        <v>4.0000000000000002E-4</v>
      </c>
      <c r="N95" s="428">
        <v>0</v>
      </c>
      <c r="O95" s="493">
        <v>2.6000000000000003E-4</v>
      </c>
      <c r="P95" s="546">
        <v>4.0000000000000002E-4</v>
      </c>
      <c r="Q95" s="428">
        <v>0</v>
      </c>
      <c r="R95" s="493">
        <v>2.6000000000000003E-4</v>
      </c>
      <c r="S95" s="546">
        <v>4.0000000000000002E-4</v>
      </c>
      <c r="T95" s="428">
        <v>0</v>
      </c>
      <c r="U95" s="493">
        <v>2.6000000000000003E-4</v>
      </c>
      <c r="V95" s="546">
        <v>4.0000000000000002E-4</v>
      </c>
      <c r="W95" s="428">
        <f>SQRT(X95^2+Y95^2)*1000/(1.73*0.4)</f>
        <v>0.70558124946437584</v>
      </c>
      <c r="X95" s="493">
        <v>2.8000000000000003E-4</v>
      </c>
      <c r="Y95" s="546">
        <v>4.0000000000000002E-4</v>
      </c>
      <c r="Z95" s="428">
        <f>SQRT(AA95^2+AB95^2)*1000/(1.73*0.4)</f>
        <v>0.70558124946437584</v>
      </c>
      <c r="AA95" s="493">
        <v>2.8000000000000003E-4</v>
      </c>
      <c r="AB95" s="546">
        <v>4.0000000000000002E-4</v>
      </c>
      <c r="AC95" s="428">
        <f>SQRT(AD95^2+AE95^2)*1000/(1.73*0.4)</f>
        <v>0.70558124946437584</v>
      </c>
      <c r="AD95" s="493">
        <v>2.8000000000000003E-4</v>
      </c>
      <c r="AE95" s="546">
        <v>4.0000000000000002E-4</v>
      </c>
      <c r="AF95" s="428">
        <f>SQRT(AG95^2+AH95^2)*1000/(1.73*0.4)</f>
        <v>0.70558124946437584</v>
      </c>
      <c r="AG95" s="493">
        <v>2.8000000000000003E-4</v>
      </c>
      <c r="AH95" s="546">
        <v>4.0000000000000002E-4</v>
      </c>
      <c r="AI95" s="428">
        <f>SQRT(AJ95^2+AK95^2)*1000/(1.73*0.4)</f>
        <v>0.70558124946437584</v>
      </c>
      <c r="AJ95" s="493">
        <v>2.8000000000000003E-4</v>
      </c>
      <c r="AK95" s="546">
        <v>4.0000000000000002E-4</v>
      </c>
      <c r="AL95" s="428">
        <f>SQRT(AM95^2+AN95^2)*1000/(1.73*0.4)</f>
        <v>0.70558124946437584</v>
      </c>
      <c r="AM95" s="493">
        <v>2.8000000000000003E-4</v>
      </c>
      <c r="AN95" s="546">
        <v>4.0000000000000002E-4</v>
      </c>
      <c r="AO95" s="428">
        <f>SQRT(AP95^2+AQ95^2)*1000/(1.73*0.4)</f>
        <v>0.70558124946437584</v>
      </c>
      <c r="AP95" s="493">
        <v>2.8000000000000003E-4</v>
      </c>
      <c r="AQ95" s="546">
        <v>4.0000000000000002E-4</v>
      </c>
    </row>
    <row r="96" spans="1:43" ht="16.5" x14ac:dyDescent="0.25">
      <c r="A96" s="2011" t="s">
        <v>77</v>
      </c>
      <c r="B96" s="2012"/>
      <c r="C96" s="2012"/>
      <c r="D96" s="2012"/>
      <c r="E96" s="2012"/>
      <c r="F96" s="2012"/>
      <c r="G96" s="2013"/>
      <c r="H96" s="431">
        <f t="shared" ref="H96:S96" si="25">H82+H83+H84+H86+H85</f>
        <v>405</v>
      </c>
      <c r="I96" s="432">
        <f t="shared" si="25"/>
        <v>3.7842000000000002</v>
      </c>
      <c r="J96" s="433">
        <f t="shared" si="25"/>
        <v>0.69979999999999998</v>
      </c>
      <c r="K96" s="431">
        <f t="shared" si="25"/>
        <v>405</v>
      </c>
      <c r="L96" s="432">
        <f t="shared" si="25"/>
        <v>3.7842000000000002</v>
      </c>
      <c r="M96" s="433">
        <f t="shared" si="25"/>
        <v>0.69979999999999998</v>
      </c>
      <c r="N96" s="431">
        <f t="shared" si="25"/>
        <v>405</v>
      </c>
      <c r="O96" s="432">
        <f t="shared" si="25"/>
        <v>3.7842000000000002</v>
      </c>
      <c r="P96" s="433">
        <f t="shared" si="25"/>
        <v>0.69979999999999998</v>
      </c>
      <c r="Q96" s="431">
        <f t="shared" si="25"/>
        <v>405</v>
      </c>
      <c r="R96" s="432">
        <f t="shared" si="25"/>
        <v>3.7842000000000002</v>
      </c>
      <c r="S96" s="433">
        <f t="shared" si="25"/>
        <v>0.69979999999999998</v>
      </c>
      <c r="T96" s="431">
        <f t="shared" ref="T96:AH96" si="26">T82+T83+T84+T86+T85</f>
        <v>405</v>
      </c>
      <c r="U96" s="432">
        <f t="shared" si="26"/>
        <v>3.7842000000000002</v>
      </c>
      <c r="V96" s="433">
        <f t="shared" si="26"/>
        <v>0.69979999999999998</v>
      </c>
      <c r="W96" s="431">
        <f t="shared" ref="W96:AE96" si="27">W82+W83+W84+W86+W85</f>
        <v>260</v>
      </c>
      <c r="X96" s="432">
        <f t="shared" si="27"/>
        <v>3.1555999999999997</v>
      </c>
      <c r="Y96" s="433">
        <f t="shared" si="27"/>
        <v>0.48660000000000003</v>
      </c>
      <c r="Z96" s="431">
        <f t="shared" si="27"/>
        <v>260</v>
      </c>
      <c r="AA96" s="432">
        <f t="shared" si="27"/>
        <v>3.1555999999999997</v>
      </c>
      <c r="AB96" s="433">
        <f t="shared" si="27"/>
        <v>0.48660000000000003</v>
      </c>
      <c r="AC96" s="431">
        <f t="shared" si="27"/>
        <v>260</v>
      </c>
      <c r="AD96" s="432">
        <f t="shared" si="27"/>
        <v>3.1555999999999997</v>
      </c>
      <c r="AE96" s="433">
        <f t="shared" si="27"/>
        <v>0.48660000000000003</v>
      </c>
      <c r="AF96" s="431">
        <f t="shared" si="26"/>
        <v>260</v>
      </c>
      <c r="AG96" s="432">
        <f t="shared" si="26"/>
        <v>3.1555999999999997</v>
      </c>
      <c r="AH96" s="433">
        <f t="shared" si="26"/>
        <v>0.48660000000000003</v>
      </c>
      <c r="AI96" s="431">
        <f t="shared" ref="AI96:AQ96" si="28">AI82+AI83+AI84+AI86+AI85</f>
        <v>260</v>
      </c>
      <c r="AJ96" s="432">
        <f t="shared" si="28"/>
        <v>3.1555999999999997</v>
      </c>
      <c r="AK96" s="433">
        <f t="shared" si="28"/>
        <v>0.48660000000000003</v>
      </c>
      <c r="AL96" s="431">
        <f t="shared" si="28"/>
        <v>260</v>
      </c>
      <c r="AM96" s="432">
        <f t="shared" si="28"/>
        <v>3.1555999999999997</v>
      </c>
      <c r="AN96" s="433">
        <f t="shared" si="28"/>
        <v>0.48660000000000003</v>
      </c>
      <c r="AO96" s="431">
        <f t="shared" si="28"/>
        <v>260</v>
      </c>
      <c r="AP96" s="432">
        <f t="shared" si="28"/>
        <v>3.1555999999999997</v>
      </c>
      <c r="AQ96" s="433">
        <f t="shared" si="28"/>
        <v>0.48660000000000003</v>
      </c>
    </row>
    <row r="97" spans="1:43" ht="17.25" thickBot="1" x14ac:dyDescent="0.3">
      <c r="A97" s="2015" t="s">
        <v>78</v>
      </c>
      <c r="B97" s="2016"/>
      <c r="C97" s="2016"/>
      <c r="D97" s="2016"/>
      <c r="E97" s="2016"/>
      <c r="F97" s="2016"/>
      <c r="G97" s="2017"/>
      <c r="H97" s="495">
        <f t="shared" ref="H97:S97" si="29">H91+H90+H89+H88+H87</f>
        <v>250</v>
      </c>
      <c r="I97" s="496">
        <f t="shared" si="29"/>
        <v>3.0526</v>
      </c>
      <c r="J97" s="497">
        <f t="shared" si="29"/>
        <v>0.5706</v>
      </c>
      <c r="K97" s="495">
        <f t="shared" si="29"/>
        <v>250</v>
      </c>
      <c r="L97" s="496">
        <f t="shared" si="29"/>
        <v>3.0526</v>
      </c>
      <c r="M97" s="497">
        <f t="shared" si="29"/>
        <v>0.5706</v>
      </c>
      <c r="N97" s="495">
        <f t="shared" si="29"/>
        <v>250</v>
      </c>
      <c r="O97" s="496">
        <f t="shared" si="29"/>
        <v>3.0526</v>
      </c>
      <c r="P97" s="497">
        <f t="shared" si="29"/>
        <v>0.5706</v>
      </c>
      <c r="Q97" s="495">
        <f t="shared" si="29"/>
        <v>250</v>
      </c>
      <c r="R97" s="496">
        <f t="shared" si="29"/>
        <v>3.0526</v>
      </c>
      <c r="S97" s="497">
        <f t="shared" si="29"/>
        <v>0.5706</v>
      </c>
      <c r="T97" s="495">
        <f t="shared" ref="T97:AH97" si="30">T91+T90+T89+T88+T87</f>
        <v>250</v>
      </c>
      <c r="U97" s="496">
        <f t="shared" si="30"/>
        <v>3.0526</v>
      </c>
      <c r="V97" s="497">
        <f t="shared" si="30"/>
        <v>0.5706</v>
      </c>
      <c r="W97" s="495">
        <f t="shared" ref="W97:AE97" si="31">W91+W90+W89+W88+W87</f>
        <v>155</v>
      </c>
      <c r="X97" s="496">
        <f t="shared" si="31"/>
        <v>2.4584000000000001</v>
      </c>
      <c r="Y97" s="497">
        <f t="shared" si="31"/>
        <v>0.50040000000000007</v>
      </c>
      <c r="Z97" s="495">
        <f t="shared" si="31"/>
        <v>155</v>
      </c>
      <c r="AA97" s="496">
        <f t="shared" si="31"/>
        <v>2.4584000000000001</v>
      </c>
      <c r="AB97" s="497">
        <f t="shared" si="31"/>
        <v>0.50040000000000007</v>
      </c>
      <c r="AC97" s="495">
        <f t="shared" si="31"/>
        <v>155</v>
      </c>
      <c r="AD97" s="496">
        <f t="shared" si="31"/>
        <v>2.4584000000000001</v>
      </c>
      <c r="AE97" s="497">
        <f t="shared" si="31"/>
        <v>0.50040000000000007</v>
      </c>
      <c r="AF97" s="495">
        <f t="shared" si="30"/>
        <v>155</v>
      </c>
      <c r="AG97" s="496">
        <f t="shared" si="30"/>
        <v>2.4584000000000001</v>
      </c>
      <c r="AH97" s="497">
        <f t="shared" si="30"/>
        <v>0.50040000000000007</v>
      </c>
      <c r="AI97" s="495">
        <f t="shared" ref="AI97:AQ97" si="32">AI91+AI90+AI89+AI88+AI87</f>
        <v>155</v>
      </c>
      <c r="AJ97" s="496">
        <f t="shared" si="32"/>
        <v>2.4584000000000001</v>
      </c>
      <c r="AK97" s="497">
        <f t="shared" si="32"/>
        <v>0.50040000000000007</v>
      </c>
      <c r="AL97" s="495">
        <f t="shared" si="32"/>
        <v>155</v>
      </c>
      <c r="AM97" s="496">
        <f t="shared" si="32"/>
        <v>2.4584000000000001</v>
      </c>
      <c r="AN97" s="497">
        <f t="shared" si="32"/>
        <v>0.50040000000000007</v>
      </c>
      <c r="AO97" s="495">
        <f t="shared" si="32"/>
        <v>155</v>
      </c>
      <c r="AP97" s="496">
        <f t="shared" si="32"/>
        <v>2.4584000000000001</v>
      </c>
      <c r="AQ97" s="497">
        <f t="shared" si="32"/>
        <v>0.50040000000000007</v>
      </c>
    </row>
    <row r="98" spans="1:43" ht="17.25" thickBot="1" x14ac:dyDescent="0.3">
      <c r="A98" s="2018" t="s">
        <v>79</v>
      </c>
      <c r="B98" s="2019"/>
      <c r="C98" s="2019"/>
      <c r="D98" s="2019"/>
      <c r="E98" s="2019"/>
      <c r="F98" s="2019"/>
      <c r="G98" s="2019"/>
      <c r="H98" s="498">
        <f t="shared" ref="H98:S98" si="33">H96+H97</f>
        <v>655</v>
      </c>
      <c r="I98" s="499">
        <f t="shared" si="33"/>
        <v>6.8368000000000002</v>
      </c>
      <c r="J98" s="500">
        <f t="shared" si="33"/>
        <v>1.2704</v>
      </c>
      <c r="K98" s="498">
        <f t="shared" si="33"/>
        <v>655</v>
      </c>
      <c r="L98" s="499">
        <f t="shared" si="33"/>
        <v>6.8368000000000002</v>
      </c>
      <c r="M98" s="500">
        <f t="shared" si="33"/>
        <v>1.2704</v>
      </c>
      <c r="N98" s="498">
        <f t="shared" si="33"/>
        <v>655</v>
      </c>
      <c r="O98" s="499">
        <f t="shared" si="33"/>
        <v>6.8368000000000002</v>
      </c>
      <c r="P98" s="500">
        <f t="shared" si="33"/>
        <v>1.2704</v>
      </c>
      <c r="Q98" s="498">
        <f t="shared" si="33"/>
        <v>655</v>
      </c>
      <c r="R98" s="499">
        <f t="shared" si="33"/>
        <v>6.8368000000000002</v>
      </c>
      <c r="S98" s="500">
        <f t="shared" si="33"/>
        <v>1.2704</v>
      </c>
      <c r="T98" s="498">
        <f t="shared" ref="T98:AH98" si="34">T96+T97</f>
        <v>655</v>
      </c>
      <c r="U98" s="499">
        <f t="shared" si="34"/>
        <v>6.8368000000000002</v>
      </c>
      <c r="V98" s="500">
        <f t="shared" si="34"/>
        <v>1.2704</v>
      </c>
      <c r="W98" s="498">
        <f t="shared" ref="W98:AE98" si="35">W96+W97</f>
        <v>415</v>
      </c>
      <c r="X98" s="499">
        <f t="shared" si="35"/>
        <v>5.6139999999999999</v>
      </c>
      <c r="Y98" s="500">
        <f t="shared" si="35"/>
        <v>0.9870000000000001</v>
      </c>
      <c r="Z98" s="498">
        <f t="shared" si="35"/>
        <v>415</v>
      </c>
      <c r="AA98" s="499">
        <f t="shared" si="35"/>
        <v>5.6139999999999999</v>
      </c>
      <c r="AB98" s="500">
        <f t="shared" si="35"/>
        <v>0.9870000000000001</v>
      </c>
      <c r="AC98" s="498">
        <f t="shared" si="35"/>
        <v>415</v>
      </c>
      <c r="AD98" s="499">
        <f t="shared" si="35"/>
        <v>5.6139999999999999</v>
      </c>
      <c r="AE98" s="500">
        <f t="shared" si="35"/>
        <v>0.9870000000000001</v>
      </c>
      <c r="AF98" s="498">
        <f t="shared" si="34"/>
        <v>415</v>
      </c>
      <c r="AG98" s="499">
        <f t="shared" si="34"/>
        <v>5.6139999999999999</v>
      </c>
      <c r="AH98" s="500">
        <f t="shared" si="34"/>
        <v>0.9870000000000001</v>
      </c>
      <c r="AI98" s="498">
        <f t="shared" ref="AI98:AQ98" si="36">AI96+AI97</f>
        <v>415</v>
      </c>
      <c r="AJ98" s="499">
        <f t="shared" si="36"/>
        <v>5.6139999999999999</v>
      </c>
      <c r="AK98" s="500">
        <f t="shared" si="36"/>
        <v>0.9870000000000001</v>
      </c>
      <c r="AL98" s="498">
        <f t="shared" si="36"/>
        <v>415</v>
      </c>
      <c r="AM98" s="499">
        <f t="shared" si="36"/>
        <v>5.6139999999999999</v>
      </c>
      <c r="AN98" s="500">
        <f t="shared" si="36"/>
        <v>0.9870000000000001</v>
      </c>
      <c r="AO98" s="498">
        <f t="shared" si="36"/>
        <v>415</v>
      </c>
      <c r="AP98" s="499">
        <f t="shared" si="36"/>
        <v>5.6139999999999999</v>
      </c>
      <c r="AQ98" s="500">
        <f t="shared" si="36"/>
        <v>0.9870000000000001</v>
      </c>
    </row>
    <row r="99" spans="1:43" ht="16.5" x14ac:dyDescent="0.25">
      <c r="A99" s="78"/>
      <c r="B99" s="25"/>
      <c r="C99" s="45"/>
      <c r="D99" s="47"/>
      <c r="E99" s="48"/>
      <c r="F99" s="47"/>
      <c r="G99" s="48"/>
      <c r="H99" s="465"/>
      <c r="I99" s="436"/>
      <c r="J99" s="436"/>
      <c r="K99" s="465"/>
      <c r="L99" s="436"/>
      <c r="M99" s="436"/>
      <c r="N99" s="465"/>
      <c r="O99" s="436"/>
      <c r="P99" s="436"/>
      <c r="Q99" s="465"/>
      <c r="R99" s="436"/>
      <c r="S99" s="436"/>
      <c r="T99" s="465"/>
      <c r="U99" s="436"/>
      <c r="V99" s="436"/>
      <c r="W99" s="465"/>
      <c r="X99" s="436"/>
      <c r="Y99" s="436"/>
      <c r="Z99" s="465"/>
      <c r="AA99" s="436"/>
      <c r="AB99" s="436"/>
      <c r="AC99" s="465"/>
      <c r="AD99" s="436"/>
      <c r="AE99" s="436"/>
      <c r="AF99" s="465"/>
      <c r="AG99" s="436"/>
      <c r="AH99" s="436"/>
      <c r="AI99" s="465"/>
      <c r="AJ99" s="436"/>
      <c r="AK99" s="436"/>
      <c r="AL99" s="465"/>
      <c r="AM99" s="436"/>
      <c r="AN99" s="436"/>
      <c r="AO99" s="465"/>
      <c r="AP99" s="436"/>
      <c r="AQ99" s="436"/>
    </row>
    <row r="100" spans="1:43" ht="17.25" thickBot="1" x14ac:dyDescent="0.3">
      <c r="A100" s="79" t="s">
        <v>80</v>
      </c>
      <c r="B100" s="25"/>
      <c r="C100" s="25"/>
      <c r="D100" s="25"/>
      <c r="E100" s="25"/>
      <c r="F100" s="25"/>
      <c r="G100" s="25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4"/>
      <c r="AF100" s="504"/>
      <c r="AG100" s="504"/>
      <c r="AH100" s="504"/>
      <c r="AI100" s="504"/>
      <c r="AJ100" s="504"/>
      <c r="AK100" s="504"/>
      <c r="AL100" s="504"/>
      <c r="AM100" s="504"/>
      <c r="AN100" s="504"/>
      <c r="AO100" s="504"/>
      <c r="AP100" s="504"/>
      <c r="AQ100" s="504"/>
    </row>
    <row r="101" spans="1:43" ht="16.5" x14ac:dyDescent="0.25">
      <c r="A101" s="1976" t="s">
        <v>23</v>
      </c>
      <c r="B101" s="81" t="s">
        <v>81</v>
      </c>
      <c r="C101" s="82"/>
      <c r="D101" s="82" t="s">
        <v>82</v>
      </c>
      <c r="E101" s="82"/>
      <c r="F101" s="82"/>
      <c r="G101" s="83"/>
      <c r="H101" s="508">
        <f>$C$47/1000</f>
        <v>1.34E-2</v>
      </c>
      <c r="I101" s="509" t="s">
        <v>83</v>
      </c>
      <c r="J101" s="510">
        <f>$G$47/1000</f>
        <v>6.2399999999999997E-2</v>
      </c>
      <c r="K101" s="508">
        <f>$C$47/1000</f>
        <v>1.34E-2</v>
      </c>
      <c r="L101" s="509" t="s">
        <v>83</v>
      </c>
      <c r="M101" s="510">
        <f>$G$47/1000</f>
        <v>6.2399999999999997E-2</v>
      </c>
      <c r="N101" s="508">
        <f>$C$47/1000</f>
        <v>1.34E-2</v>
      </c>
      <c r="O101" s="509" t="s">
        <v>83</v>
      </c>
      <c r="P101" s="510">
        <f>$G$47/1000</f>
        <v>6.2399999999999997E-2</v>
      </c>
      <c r="Q101" s="508">
        <f>$C$47/1000</f>
        <v>1.34E-2</v>
      </c>
      <c r="R101" s="509" t="s">
        <v>83</v>
      </c>
      <c r="S101" s="510">
        <f>$G$47/1000</f>
        <v>6.2399999999999997E-2</v>
      </c>
      <c r="T101" s="508">
        <f>$C$47/1000</f>
        <v>1.34E-2</v>
      </c>
      <c r="U101" s="509" t="s">
        <v>83</v>
      </c>
      <c r="V101" s="510">
        <f>$G$47/1000</f>
        <v>6.2399999999999997E-2</v>
      </c>
      <c r="W101" s="508">
        <f>$C$47/1000</f>
        <v>1.34E-2</v>
      </c>
      <c r="X101" s="509" t="s">
        <v>83</v>
      </c>
      <c r="Y101" s="510">
        <f>$G$47/1000</f>
        <v>6.2399999999999997E-2</v>
      </c>
      <c r="Z101" s="508">
        <f>$C$47/1000</f>
        <v>1.34E-2</v>
      </c>
      <c r="AA101" s="509" t="s">
        <v>83</v>
      </c>
      <c r="AB101" s="510">
        <f>$G$47/1000</f>
        <v>6.2399999999999997E-2</v>
      </c>
      <c r="AC101" s="508">
        <f>$C$47/1000</f>
        <v>1.34E-2</v>
      </c>
      <c r="AD101" s="509" t="s">
        <v>83</v>
      </c>
      <c r="AE101" s="510">
        <f>$G$47/1000</f>
        <v>6.2399999999999997E-2</v>
      </c>
      <c r="AF101" s="508">
        <f>$C$47/1000</f>
        <v>1.34E-2</v>
      </c>
      <c r="AG101" s="509" t="s">
        <v>83</v>
      </c>
      <c r="AH101" s="510">
        <f>$G$47/1000</f>
        <v>6.2399999999999997E-2</v>
      </c>
      <c r="AI101" s="508">
        <f>$C$47/1000</f>
        <v>1.34E-2</v>
      </c>
      <c r="AJ101" s="509" t="s">
        <v>83</v>
      </c>
      <c r="AK101" s="510">
        <f>$G$47/1000</f>
        <v>6.2399999999999997E-2</v>
      </c>
      <c r="AL101" s="508">
        <f>$C$47/1000</f>
        <v>1.34E-2</v>
      </c>
      <c r="AM101" s="509" t="s">
        <v>83</v>
      </c>
      <c r="AN101" s="510">
        <f>$G$47/1000</f>
        <v>6.2399999999999997E-2</v>
      </c>
      <c r="AO101" s="508">
        <f>$C$47/1000</f>
        <v>1.34E-2</v>
      </c>
      <c r="AP101" s="509" t="s">
        <v>83</v>
      </c>
      <c r="AQ101" s="510">
        <f>$G$47/1000</f>
        <v>6.2399999999999997E-2</v>
      </c>
    </row>
    <row r="102" spans="1:43" ht="17.25" thickBot="1" x14ac:dyDescent="0.3">
      <c r="A102" s="1977"/>
      <c r="B102" s="84" t="s">
        <v>84</v>
      </c>
      <c r="C102" s="85"/>
      <c r="D102" s="85" t="s">
        <v>85</v>
      </c>
      <c r="E102" s="85"/>
      <c r="F102" s="85"/>
      <c r="G102" s="86"/>
      <c r="H102" s="514">
        <f>((I64^2+J64^2)*$G$48/1000)/$C$7*$C$7</f>
        <v>1.1366947412594799</v>
      </c>
      <c r="I102" s="515" t="s">
        <v>83</v>
      </c>
      <c r="J102" s="460">
        <f>((I64^2+J64^2)*$J$48)/(100*$C$7)</f>
        <v>0.100961315838725</v>
      </c>
      <c r="K102" s="514">
        <f>((L64^2+M64^2)*$G$48/1000)/$C$7*$C$7</f>
        <v>1.1366947412594799</v>
      </c>
      <c r="L102" s="515" t="s">
        <v>83</v>
      </c>
      <c r="M102" s="460">
        <f>((L64^2+M64^2)*$J$48)/(100*$C$7)</f>
        <v>0.100961315838725</v>
      </c>
      <c r="N102" s="514">
        <f>((O64^2+P64^2)*$G$48/1000)/$C$7*$C$7</f>
        <v>1.1366947412594799</v>
      </c>
      <c r="O102" s="515" t="s">
        <v>83</v>
      </c>
      <c r="P102" s="460">
        <f>((O64^2+P64^2)*$J$48)/(100*$C$7)</f>
        <v>0.100961315838725</v>
      </c>
      <c r="Q102" s="514">
        <f>((R64^2+S64^2)*$G$48/1000)/$C$7*$C$7</f>
        <v>1.1366947412594799</v>
      </c>
      <c r="R102" s="515" t="s">
        <v>83</v>
      </c>
      <c r="S102" s="460">
        <f>((R64^2+S64^2)*$J$48)/(100*$C$7)</f>
        <v>0.100961315838725</v>
      </c>
      <c r="T102" s="514">
        <f>((U64^2+V64^2)*$G$48/1000)/$C$7*$C$7</f>
        <v>1.1366947412594799</v>
      </c>
      <c r="U102" s="515" t="s">
        <v>83</v>
      </c>
      <c r="V102" s="460">
        <f>((U64^2+V64^2)*$J$48)/(100*$C$7)</f>
        <v>0.100961315838725</v>
      </c>
      <c r="W102" s="514">
        <f>((X64^2+Y64^2)*$G$48/1000)/$C$7*$C$7</f>
        <v>0.78242467213664002</v>
      </c>
      <c r="X102" s="515" t="s">
        <v>83</v>
      </c>
      <c r="Y102" s="460">
        <f>((X64^2+Y64^2)*$J$48)/(100*$C$7)</f>
        <v>6.9495020585799996E-2</v>
      </c>
      <c r="Z102" s="514">
        <f>((AA64^2+AB64^2)*$G$48/1000)/$C$7*$C$7</f>
        <v>0.78242467213664002</v>
      </c>
      <c r="AA102" s="515" t="s">
        <v>83</v>
      </c>
      <c r="AB102" s="460">
        <f>((AA64^2+AB64^2)*$J$48)/(100*$C$7)</f>
        <v>6.9495020585799996E-2</v>
      </c>
      <c r="AC102" s="514">
        <f>((AD64^2+AE64^2)*$G$48/1000)/$C$7*$C$7</f>
        <v>0.78242467213664002</v>
      </c>
      <c r="AD102" s="515" t="s">
        <v>83</v>
      </c>
      <c r="AE102" s="460">
        <f>((AD64^2+AE64^2)*$J$48)/(100*$C$7)</f>
        <v>6.9495020585799996E-2</v>
      </c>
      <c r="AF102" s="514">
        <f>((AG64^2+AH64^2)*$G$48/1000)/$C$7*$C$7</f>
        <v>0.78242467213664002</v>
      </c>
      <c r="AG102" s="515" t="s">
        <v>83</v>
      </c>
      <c r="AH102" s="460">
        <f>((AG64^2+AH64^2)*$J$48)/(100*$C$7)</f>
        <v>6.9495020585799996E-2</v>
      </c>
      <c r="AI102" s="514">
        <f>((AJ64^2+AK64^2)*$G$48/1000)/$C$7*$C$7</f>
        <v>0.78242467213664002</v>
      </c>
      <c r="AJ102" s="515" t="s">
        <v>83</v>
      </c>
      <c r="AK102" s="460">
        <f>((AJ64^2+AK64^2)*$J$48)/(100*$C$7)</f>
        <v>6.9495020585799996E-2</v>
      </c>
      <c r="AL102" s="514">
        <f>((AM64^2+AN64^2)*$G$48/1000)/$C$7*$C$7</f>
        <v>0.78242467213664002</v>
      </c>
      <c r="AM102" s="515" t="s">
        <v>83</v>
      </c>
      <c r="AN102" s="460">
        <f>((AM64^2+AN64^2)*$J$48)/(100*$C$7)</f>
        <v>6.9495020585799996E-2</v>
      </c>
      <c r="AO102" s="514">
        <f>((AP64^2+AQ64^2)*$G$48/1000)/$C$7*$C$7</f>
        <v>0.78242467213664002</v>
      </c>
      <c r="AP102" s="515" t="s">
        <v>83</v>
      </c>
      <c r="AQ102" s="460">
        <f>((AP64^2+AQ64^2)*$J$48)/(100*$C$7)</f>
        <v>6.9495020585799996E-2</v>
      </c>
    </row>
    <row r="103" spans="1:43" ht="16.5" x14ac:dyDescent="0.25">
      <c r="A103" s="1977"/>
      <c r="B103" s="87" t="s">
        <v>86</v>
      </c>
      <c r="C103" s="88">
        <v>13.4</v>
      </c>
      <c r="D103" s="89"/>
      <c r="E103" s="2014" t="s">
        <v>87</v>
      </c>
      <c r="F103" s="2014"/>
      <c r="G103" s="90">
        <v>62.4</v>
      </c>
      <c r="H103" s="518"/>
      <c r="I103" s="519"/>
      <c r="J103" s="456"/>
      <c r="K103" s="1925"/>
      <c r="L103" s="1937"/>
      <c r="M103" s="1926"/>
      <c r="N103" s="1925"/>
      <c r="O103" s="1937"/>
      <c r="P103" s="1926"/>
      <c r="Q103" s="1925"/>
      <c r="R103" s="1937"/>
      <c r="S103" s="1926"/>
      <c r="T103" s="1925"/>
      <c r="U103" s="1937"/>
      <c r="V103" s="1926"/>
      <c r="W103" s="1925"/>
      <c r="X103" s="1937"/>
      <c r="Y103" s="1926"/>
      <c r="Z103" s="1925"/>
      <c r="AA103" s="1937"/>
      <c r="AB103" s="1926"/>
      <c r="AC103" s="1925"/>
      <c r="AD103" s="1937"/>
      <c r="AE103" s="1926"/>
      <c r="AF103" s="1925"/>
      <c r="AG103" s="1937"/>
      <c r="AH103" s="1926"/>
      <c r="AI103" s="1925"/>
      <c r="AJ103" s="1937"/>
      <c r="AK103" s="1926"/>
      <c r="AL103" s="1925"/>
      <c r="AM103" s="1937"/>
      <c r="AN103" s="1926"/>
      <c r="AO103" s="1925"/>
      <c r="AP103" s="1937"/>
      <c r="AQ103" s="1926"/>
    </row>
    <row r="104" spans="1:43" ht="17.25" thickBot="1" x14ac:dyDescent="0.3">
      <c r="A104" s="1977"/>
      <c r="B104" s="39"/>
      <c r="C104" s="42"/>
      <c r="D104" s="44"/>
      <c r="E104" s="91"/>
      <c r="F104" s="91" t="s">
        <v>88</v>
      </c>
      <c r="G104" s="40">
        <v>76.7</v>
      </c>
      <c r="H104" s="1938" t="s">
        <v>89</v>
      </c>
      <c r="I104" s="1939"/>
      <c r="J104" s="460">
        <v>10.9</v>
      </c>
      <c r="K104" s="1927"/>
      <c r="L104" s="1914"/>
      <c r="M104" s="1928"/>
      <c r="N104" s="1927"/>
      <c r="O104" s="1914"/>
      <c r="P104" s="1928"/>
      <c r="Q104" s="1927"/>
      <c r="R104" s="1914"/>
      <c r="S104" s="1928"/>
      <c r="T104" s="1927"/>
      <c r="U104" s="1914"/>
      <c r="V104" s="1928"/>
      <c r="W104" s="1927"/>
      <c r="X104" s="1914"/>
      <c r="Y104" s="1928"/>
      <c r="Z104" s="1927"/>
      <c r="AA104" s="1914"/>
      <c r="AB104" s="1928"/>
      <c r="AC104" s="1927"/>
      <c r="AD104" s="1914"/>
      <c r="AE104" s="1928"/>
      <c r="AF104" s="1927"/>
      <c r="AG104" s="1914"/>
      <c r="AH104" s="1928"/>
      <c r="AI104" s="1927"/>
      <c r="AJ104" s="1914"/>
      <c r="AK104" s="1928"/>
      <c r="AL104" s="1927"/>
      <c r="AM104" s="1914"/>
      <c r="AN104" s="1928"/>
      <c r="AO104" s="1927"/>
      <c r="AP104" s="1914"/>
      <c r="AQ104" s="1928"/>
    </row>
    <row r="105" spans="1:43" ht="17.25" thickBot="1" x14ac:dyDescent="0.3">
      <c r="A105" s="1978"/>
      <c r="B105" s="2008" t="s">
        <v>90</v>
      </c>
      <c r="C105" s="2009"/>
      <c r="D105" s="2009"/>
      <c r="E105" s="2009"/>
      <c r="F105" s="2009"/>
      <c r="G105" s="2010"/>
      <c r="H105" s="521">
        <f>H101+H102+I64</f>
        <v>4.9352947412594803</v>
      </c>
      <c r="I105" s="522" t="s">
        <v>83</v>
      </c>
      <c r="J105" s="523">
        <f>J101+J102+J64</f>
        <v>0.86498131583872495</v>
      </c>
      <c r="K105" s="521">
        <f>K101+K102+L64</f>
        <v>4.9352947412594803</v>
      </c>
      <c r="L105" s="522" t="s">
        <v>83</v>
      </c>
      <c r="M105" s="523">
        <f>M101+M102+M64</f>
        <v>0.86498131583872495</v>
      </c>
      <c r="N105" s="521">
        <f>N101+N102+O64</f>
        <v>4.9352947412594803</v>
      </c>
      <c r="O105" s="522" t="s">
        <v>83</v>
      </c>
      <c r="P105" s="523">
        <f>P101+P102+P64</f>
        <v>0.86498131583872495</v>
      </c>
      <c r="Q105" s="521">
        <f>Q101+Q102+R64</f>
        <v>4.9352947412594803</v>
      </c>
      <c r="R105" s="522" t="s">
        <v>83</v>
      </c>
      <c r="S105" s="523">
        <f>S101+S102+S64</f>
        <v>0.86498131583872495</v>
      </c>
      <c r="T105" s="521">
        <f>T101+T102+U64</f>
        <v>4.9352947412594803</v>
      </c>
      <c r="U105" s="522" t="s">
        <v>83</v>
      </c>
      <c r="V105" s="523">
        <f>V101+V102+V64</f>
        <v>0.86498131583872495</v>
      </c>
      <c r="W105" s="521">
        <f>W101+W102+X64</f>
        <v>3.9521846721366396</v>
      </c>
      <c r="X105" s="522" t="s">
        <v>83</v>
      </c>
      <c r="Y105" s="523">
        <f>Y101+Y102+Y64</f>
        <v>0.62025502058579995</v>
      </c>
      <c r="Z105" s="521">
        <f>Z101+Z102+AA64</f>
        <v>3.9521846721366396</v>
      </c>
      <c r="AA105" s="522" t="s">
        <v>83</v>
      </c>
      <c r="AB105" s="523">
        <f>AB101+AB102+AB64</f>
        <v>0.62025502058579995</v>
      </c>
      <c r="AC105" s="521">
        <f>AC101+AC102+AD64</f>
        <v>3.9521846721366396</v>
      </c>
      <c r="AD105" s="522" t="s">
        <v>83</v>
      </c>
      <c r="AE105" s="523">
        <f>AE101+AE102+AE64</f>
        <v>0.62025502058579995</v>
      </c>
      <c r="AF105" s="521">
        <f>AF101+AF102+AG64</f>
        <v>3.9521846721366396</v>
      </c>
      <c r="AG105" s="522" t="s">
        <v>83</v>
      </c>
      <c r="AH105" s="523">
        <f>AH101+AH102+AH64</f>
        <v>0.62025502058579995</v>
      </c>
      <c r="AI105" s="521">
        <f>AI101+AI102+AJ64</f>
        <v>3.9521846721366396</v>
      </c>
      <c r="AJ105" s="522" t="s">
        <v>83</v>
      </c>
      <c r="AK105" s="523">
        <f>AK101+AK102+AK64</f>
        <v>0.62025502058579995</v>
      </c>
      <c r="AL105" s="521">
        <f>AL101+AL102+AM64</f>
        <v>3.9521846721366396</v>
      </c>
      <c r="AM105" s="522" t="s">
        <v>83</v>
      </c>
      <c r="AN105" s="523">
        <f>AN101+AN102+AN64</f>
        <v>0.62025502058579995</v>
      </c>
      <c r="AO105" s="521">
        <f>AO101+AO102+AP64</f>
        <v>3.9521846721366396</v>
      </c>
      <c r="AP105" s="522" t="s">
        <v>83</v>
      </c>
      <c r="AQ105" s="523">
        <f>AQ101+AQ102+AQ64</f>
        <v>0.62025502058579995</v>
      </c>
    </row>
    <row r="106" spans="1:43" ht="16.5" x14ac:dyDescent="0.25">
      <c r="A106" s="1976" t="s">
        <v>91</v>
      </c>
      <c r="B106" s="81" t="s">
        <v>81</v>
      </c>
      <c r="C106" s="82"/>
      <c r="D106" s="82" t="s">
        <v>82</v>
      </c>
      <c r="E106" s="82"/>
      <c r="F106" s="82"/>
      <c r="G106" s="82"/>
      <c r="H106" s="508">
        <f>$C$52/1000</f>
        <v>1.9E-2</v>
      </c>
      <c r="I106" s="509" t="s">
        <v>83</v>
      </c>
      <c r="J106" s="510">
        <f>$G$52/1000</f>
        <v>8.3839999999999998E-2</v>
      </c>
      <c r="K106" s="508">
        <f>$C$52/1000</f>
        <v>1.9E-2</v>
      </c>
      <c r="L106" s="509" t="s">
        <v>83</v>
      </c>
      <c r="M106" s="510">
        <f>$G$52/1000</f>
        <v>8.3839999999999998E-2</v>
      </c>
      <c r="N106" s="508">
        <f>$C$52/1000</f>
        <v>1.9E-2</v>
      </c>
      <c r="O106" s="509" t="s">
        <v>83</v>
      </c>
      <c r="P106" s="510">
        <f>$G$52/1000</f>
        <v>8.3839999999999998E-2</v>
      </c>
      <c r="Q106" s="508">
        <f>$C$52/1000</f>
        <v>1.9E-2</v>
      </c>
      <c r="R106" s="509" t="s">
        <v>83</v>
      </c>
      <c r="S106" s="510">
        <f>$G$52/1000</f>
        <v>8.3839999999999998E-2</v>
      </c>
      <c r="T106" s="508">
        <f>$C$52/1000</f>
        <v>1.9E-2</v>
      </c>
      <c r="U106" s="509" t="s">
        <v>83</v>
      </c>
      <c r="V106" s="510">
        <f>$G$52/1000</f>
        <v>8.3839999999999998E-2</v>
      </c>
      <c r="W106" s="508">
        <f>$C$52/1000</f>
        <v>1.9E-2</v>
      </c>
      <c r="X106" s="509" t="s">
        <v>83</v>
      </c>
      <c r="Y106" s="510">
        <f>$G$52/1000</f>
        <v>8.3839999999999998E-2</v>
      </c>
      <c r="Z106" s="508">
        <f>$C$52/1000</f>
        <v>1.9E-2</v>
      </c>
      <c r="AA106" s="509" t="s">
        <v>83</v>
      </c>
      <c r="AB106" s="510">
        <f>$G$52/1000</f>
        <v>8.3839999999999998E-2</v>
      </c>
      <c r="AC106" s="508">
        <f>$C$52/1000</f>
        <v>1.9E-2</v>
      </c>
      <c r="AD106" s="509" t="s">
        <v>83</v>
      </c>
      <c r="AE106" s="510">
        <f>$G$52/1000</f>
        <v>8.3839999999999998E-2</v>
      </c>
      <c r="AF106" s="508">
        <f>$C$52/1000</f>
        <v>1.9E-2</v>
      </c>
      <c r="AG106" s="509" t="s">
        <v>83</v>
      </c>
      <c r="AH106" s="510">
        <f>$G$52/1000</f>
        <v>8.3839999999999998E-2</v>
      </c>
      <c r="AI106" s="508">
        <f>$C$52/1000</f>
        <v>1.9E-2</v>
      </c>
      <c r="AJ106" s="509" t="s">
        <v>83</v>
      </c>
      <c r="AK106" s="510">
        <f>$G$52/1000</f>
        <v>8.3839999999999998E-2</v>
      </c>
      <c r="AL106" s="508">
        <f>$C$52/1000</f>
        <v>1.9E-2</v>
      </c>
      <c r="AM106" s="509" t="s">
        <v>83</v>
      </c>
      <c r="AN106" s="510">
        <f>$G$52/1000</f>
        <v>8.3839999999999998E-2</v>
      </c>
      <c r="AO106" s="508">
        <f>$C$52/1000</f>
        <v>1.9E-2</v>
      </c>
      <c r="AP106" s="509" t="s">
        <v>83</v>
      </c>
      <c r="AQ106" s="510">
        <f>$G$52/1000</f>
        <v>8.3839999999999998E-2</v>
      </c>
    </row>
    <row r="107" spans="1:43" ht="17.25" thickBot="1" x14ac:dyDescent="0.3">
      <c r="A107" s="1977"/>
      <c r="B107" s="84" t="s">
        <v>84</v>
      </c>
      <c r="C107" s="85"/>
      <c r="D107" s="85" t="s">
        <v>85</v>
      </c>
      <c r="E107" s="85"/>
      <c r="F107" s="85"/>
      <c r="G107" s="92"/>
      <c r="H107" s="514">
        <f>((I70^2+J70^2)*$G$53/1000)/$C$13*$C$7</f>
        <v>0.88646695700524003</v>
      </c>
      <c r="I107" s="515" t="s">
        <v>83</v>
      </c>
      <c r="J107" s="460">
        <f>((I70^2+J70^2)*$J$53)/(100*$C$13)</f>
        <v>6.2698968667400004E-2</v>
      </c>
      <c r="K107" s="514">
        <f>((L70^2+M70^2)*$G$53/1000)/$C$13*$C$7</f>
        <v>0.88646695700524003</v>
      </c>
      <c r="L107" s="515" t="s">
        <v>83</v>
      </c>
      <c r="M107" s="460">
        <f>((L70^2+M70^2)*$J$53)/(100*$C$13)</f>
        <v>6.2698968667400004E-2</v>
      </c>
      <c r="N107" s="514">
        <f>((O70^2+P70^2)*$G$53/1000)/$C$13*$C$7</f>
        <v>0.88646695700524003</v>
      </c>
      <c r="O107" s="515" t="s">
        <v>83</v>
      </c>
      <c r="P107" s="460">
        <f>((O70^2+P70^2)*$J$53)/(100*$C$13)</f>
        <v>6.2698968667400004E-2</v>
      </c>
      <c r="Q107" s="514">
        <f>((R70^2+S70^2)*$G$53/1000)/$C$13*$C$7</f>
        <v>0.88646695700524003</v>
      </c>
      <c r="R107" s="515" t="s">
        <v>83</v>
      </c>
      <c r="S107" s="460">
        <f>((R70^2+S70^2)*$J$53)/(100*$C$13)</f>
        <v>6.2698968667400004E-2</v>
      </c>
      <c r="T107" s="514">
        <f>((U70^2+V70^2)*$G$53/1000)/$C$13*$C$7</f>
        <v>0.88646695700524003</v>
      </c>
      <c r="U107" s="515" t="s">
        <v>83</v>
      </c>
      <c r="V107" s="460">
        <f>((U70^2+V70^2)*$J$53)/(100*$C$13)</f>
        <v>6.2698968667400004E-2</v>
      </c>
      <c r="W107" s="514">
        <f>((X70^2+Y70^2)*$G$53/1000)/$C$13*$C$7</f>
        <v>0.57859394358256011</v>
      </c>
      <c r="X107" s="515" t="s">
        <v>83</v>
      </c>
      <c r="Y107" s="460">
        <f>((X70^2+Y70^2)*$J$53)/(100*$C$13)</f>
        <v>4.0923401885600008E-2</v>
      </c>
      <c r="Z107" s="514">
        <f>((AA70^2+AB70^2)*$G$53/1000)/$C$13*$C$7</f>
        <v>0.57859394358256011</v>
      </c>
      <c r="AA107" s="515" t="s">
        <v>83</v>
      </c>
      <c r="AB107" s="460">
        <f>((AA70^2+AB70^2)*$J$53)/(100*$C$13)</f>
        <v>4.0923401885600008E-2</v>
      </c>
      <c r="AC107" s="514">
        <f>((AD70^2+AE70^2)*$G$53/1000)/$C$13*$C$7</f>
        <v>0.57859394358256011</v>
      </c>
      <c r="AD107" s="515" t="s">
        <v>83</v>
      </c>
      <c r="AE107" s="460">
        <f>((AD70^2+AE70^2)*$J$53)/(100*$C$13)</f>
        <v>4.0923401885600008E-2</v>
      </c>
      <c r="AF107" s="514">
        <f>((AG70^2+AH70^2)*$G$53/1000)/$C$13*$C$7</f>
        <v>0.57859394358256011</v>
      </c>
      <c r="AG107" s="515" t="s">
        <v>83</v>
      </c>
      <c r="AH107" s="460">
        <f>((AG70^2+AH70^2)*$J$53)/(100*$C$13)</f>
        <v>4.0923401885600008E-2</v>
      </c>
      <c r="AI107" s="514">
        <f>((AJ70^2+AK70^2)*$G$53/1000)/$C$13*$C$7</f>
        <v>0.57859394358256011</v>
      </c>
      <c r="AJ107" s="515" t="s">
        <v>83</v>
      </c>
      <c r="AK107" s="460">
        <f>((AJ70^2+AK70^2)*$J$53)/(100*$C$13)</f>
        <v>4.0923401885600008E-2</v>
      </c>
      <c r="AL107" s="514">
        <f>((AM70^2+AN70^2)*$G$53/1000)/$C$13*$C$7</f>
        <v>0.57859394358256011</v>
      </c>
      <c r="AM107" s="515" t="s">
        <v>83</v>
      </c>
      <c r="AN107" s="460">
        <f>((AM70^2+AN70^2)*$J$53)/(100*$C$13)</f>
        <v>4.0923401885600008E-2</v>
      </c>
      <c r="AO107" s="514">
        <f>((AP70^2+AQ70^2)*$G$53/1000)/$C$13*$C$7</f>
        <v>0.57859394358256011</v>
      </c>
      <c r="AP107" s="515" t="s">
        <v>83</v>
      </c>
      <c r="AQ107" s="460">
        <f>((AP70^2+AQ70^2)*$J$53)/(100*$C$13)</f>
        <v>4.0923401885600008E-2</v>
      </c>
    </row>
    <row r="108" spans="1:43" ht="16.5" x14ac:dyDescent="0.25">
      <c r="A108" s="1977"/>
      <c r="B108" s="87" t="s">
        <v>86</v>
      </c>
      <c r="C108" s="93">
        <v>19</v>
      </c>
      <c r="D108" s="89"/>
      <c r="E108" s="2014" t="s">
        <v>87</v>
      </c>
      <c r="F108" s="2014"/>
      <c r="G108" s="94">
        <v>83.84</v>
      </c>
      <c r="H108" s="518"/>
      <c r="I108" s="519"/>
      <c r="J108" s="456"/>
      <c r="K108" s="1925"/>
      <c r="L108" s="1937"/>
      <c r="M108" s="1926"/>
      <c r="N108" s="1925"/>
      <c r="O108" s="1937"/>
      <c r="P108" s="1926"/>
      <c r="Q108" s="1925"/>
      <c r="R108" s="1937"/>
      <c r="S108" s="1926"/>
      <c r="T108" s="1925"/>
      <c r="U108" s="1937"/>
      <c r="V108" s="1926"/>
      <c r="W108" s="1925"/>
      <c r="X108" s="1937"/>
      <c r="Y108" s="1926"/>
      <c r="Z108" s="1925"/>
      <c r="AA108" s="1937"/>
      <c r="AB108" s="1926"/>
      <c r="AC108" s="1925"/>
      <c r="AD108" s="1937"/>
      <c r="AE108" s="1926"/>
      <c r="AF108" s="1925"/>
      <c r="AG108" s="1937"/>
      <c r="AH108" s="1926"/>
      <c r="AI108" s="1925"/>
      <c r="AJ108" s="1937"/>
      <c r="AK108" s="1926"/>
      <c r="AL108" s="1925"/>
      <c r="AM108" s="1937"/>
      <c r="AN108" s="1926"/>
      <c r="AO108" s="1925"/>
      <c r="AP108" s="1937"/>
      <c r="AQ108" s="1926"/>
    </row>
    <row r="109" spans="1:43" ht="17.25" thickBot="1" x14ac:dyDescent="0.3">
      <c r="A109" s="1977"/>
      <c r="B109" s="95"/>
      <c r="C109" s="80"/>
      <c r="D109" s="25"/>
      <c r="E109" s="91"/>
      <c r="F109" s="91" t="s">
        <v>88</v>
      </c>
      <c r="G109" s="96">
        <v>91.9</v>
      </c>
      <c r="H109" s="1938" t="s">
        <v>89</v>
      </c>
      <c r="I109" s="1939"/>
      <c r="J109" s="460">
        <v>10.4</v>
      </c>
      <c r="K109" s="1927"/>
      <c r="L109" s="1914"/>
      <c r="M109" s="1928"/>
      <c r="N109" s="1927"/>
      <c r="O109" s="1914"/>
      <c r="P109" s="1928"/>
      <c r="Q109" s="1927"/>
      <c r="R109" s="1914"/>
      <c r="S109" s="1928"/>
      <c r="T109" s="1927"/>
      <c r="U109" s="1914"/>
      <c r="V109" s="1928"/>
      <c r="W109" s="1927"/>
      <c r="X109" s="1914"/>
      <c r="Y109" s="1928"/>
      <c r="Z109" s="1927"/>
      <c r="AA109" s="1914"/>
      <c r="AB109" s="1928"/>
      <c r="AC109" s="1927"/>
      <c r="AD109" s="1914"/>
      <c r="AE109" s="1928"/>
      <c r="AF109" s="1927"/>
      <c r="AG109" s="1914"/>
      <c r="AH109" s="1928"/>
      <c r="AI109" s="1927"/>
      <c r="AJ109" s="1914"/>
      <c r="AK109" s="1928"/>
      <c r="AL109" s="1927"/>
      <c r="AM109" s="1914"/>
      <c r="AN109" s="1928"/>
      <c r="AO109" s="1927"/>
      <c r="AP109" s="1914"/>
      <c r="AQ109" s="1928"/>
    </row>
    <row r="110" spans="1:43" ht="17.25" thickBot="1" x14ac:dyDescent="0.3">
      <c r="A110" s="1978"/>
      <c r="B110" s="2008" t="s">
        <v>90</v>
      </c>
      <c r="C110" s="2009"/>
      <c r="D110" s="2009"/>
      <c r="E110" s="2009"/>
      <c r="F110" s="2009"/>
      <c r="G110" s="2010"/>
      <c r="H110" s="526">
        <f>H107+H106+I70</f>
        <v>3.95832695700524</v>
      </c>
      <c r="I110" s="527" t="s">
        <v>83</v>
      </c>
      <c r="J110" s="528">
        <f>J106+J107+J70</f>
        <v>0.71753896866739997</v>
      </c>
      <c r="K110" s="526">
        <f>K107+K106+L70</f>
        <v>3.95832695700524</v>
      </c>
      <c r="L110" s="527" t="s">
        <v>83</v>
      </c>
      <c r="M110" s="528">
        <f>M106+M107+M70</f>
        <v>0.71753896866739997</v>
      </c>
      <c r="N110" s="526">
        <f>N107+N106+O70</f>
        <v>3.95832695700524</v>
      </c>
      <c r="O110" s="527" t="s">
        <v>83</v>
      </c>
      <c r="P110" s="528">
        <f>P106+P107+P70</f>
        <v>0.71753896866739997</v>
      </c>
      <c r="Q110" s="526">
        <f>Q107+Q106+R70</f>
        <v>3.95832695700524</v>
      </c>
      <c r="R110" s="527" t="s">
        <v>83</v>
      </c>
      <c r="S110" s="528">
        <f>S106+S107+S70</f>
        <v>0.71753896866739997</v>
      </c>
      <c r="T110" s="526">
        <f>T107+T106+U70</f>
        <v>3.95832695700524</v>
      </c>
      <c r="U110" s="527" t="s">
        <v>83</v>
      </c>
      <c r="V110" s="528">
        <f>V106+V107+V70</f>
        <v>0.71753896866739997</v>
      </c>
      <c r="W110" s="526">
        <f>W107+W106+X70</f>
        <v>3.0562739435825605</v>
      </c>
      <c r="X110" s="527" t="s">
        <v>83</v>
      </c>
      <c r="Y110" s="528">
        <f>Y106+Y107+Y70</f>
        <v>0.6255634018856</v>
      </c>
      <c r="Z110" s="526">
        <f>Z107+Z106+AA70</f>
        <v>3.0562739435825605</v>
      </c>
      <c r="AA110" s="527" t="s">
        <v>83</v>
      </c>
      <c r="AB110" s="528">
        <f>AB106+AB107+AB70</f>
        <v>0.6255634018856</v>
      </c>
      <c r="AC110" s="526">
        <f>AC107+AC106+AD70</f>
        <v>3.0562739435825605</v>
      </c>
      <c r="AD110" s="527" t="s">
        <v>83</v>
      </c>
      <c r="AE110" s="528">
        <f>AE106+AE107+AE70</f>
        <v>0.6255634018856</v>
      </c>
      <c r="AF110" s="526">
        <f>AF107+AF106+AG70</f>
        <v>3.0562739435825605</v>
      </c>
      <c r="AG110" s="527" t="s">
        <v>83</v>
      </c>
      <c r="AH110" s="528">
        <f>AH106+AH107+AH70</f>
        <v>0.6255634018856</v>
      </c>
      <c r="AI110" s="526">
        <f>AI107+AI106+AJ70</f>
        <v>3.0562739435825605</v>
      </c>
      <c r="AJ110" s="527" t="s">
        <v>83</v>
      </c>
      <c r="AK110" s="528">
        <f>AK106+AK107+AK70</f>
        <v>0.6255634018856</v>
      </c>
      <c r="AL110" s="526">
        <f>AL107+AL106+AM70</f>
        <v>3.0562739435825605</v>
      </c>
      <c r="AM110" s="527" t="s">
        <v>83</v>
      </c>
      <c r="AN110" s="528">
        <f>AN106+AN107+AN70</f>
        <v>0.6255634018856</v>
      </c>
      <c r="AO110" s="526">
        <f>AO107+AO106+AP70</f>
        <v>3.0562739435825605</v>
      </c>
      <c r="AP110" s="527" t="s">
        <v>83</v>
      </c>
      <c r="AQ110" s="528">
        <f>AQ106+AQ107+AQ70</f>
        <v>0.6255634018856</v>
      </c>
    </row>
    <row r="111" spans="1:43" ht="16.5" x14ac:dyDescent="0.25">
      <c r="A111" s="1992" t="s">
        <v>92</v>
      </c>
      <c r="B111" s="1993"/>
      <c r="C111" s="1993"/>
      <c r="D111" s="1993"/>
      <c r="E111" s="1993"/>
      <c r="F111" s="1993"/>
      <c r="G111" s="2020"/>
      <c r="H111" s="529"/>
      <c r="I111" s="530"/>
      <c r="J111" s="456"/>
      <c r="K111" s="529"/>
      <c r="L111" s="530"/>
      <c r="M111" s="456"/>
      <c r="N111" s="529"/>
      <c r="O111" s="530"/>
      <c r="P111" s="456"/>
      <c r="Q111" s="529"/>
      <c r="R111" s="530"/>
      <c r="S111" s="456"/>
      <c r="T111" s="529"/>
      <c r="U111" s="530"/>
      <c r="V111" s="456"/>
      <c r="W111" s="529"/>
      <c r="X111" s="530"/>
      <c r="Y111" s="456"/>
      <c r="Z111" s="529"/>
      <c r="AA111" s="530"/>
      <c r="AB111" s="456"/>
      <c r="AC111" s="529"/>
      <c r="AD111" s="530"/>
      <c r="AE111" s="456"/>
      <c r="AF111" s="529"/>
      <c r="AG111" s="530"/>
      <c r="AH111" s="456"/>
      <c r="AI111" s="529"/>
      <c r="AJ111" s="530"/>
      <c r="AK111" s="456"/>
      <c r="AL111" s="529"/>
      <c r="AM111" s="530"/>
      <c r="AN111" s="456"/>
      <c r="AO111" s="529"/>
      <c r="AP111" s="530"/>
      <c r="AQ111" s="456"/>
    </row>
    <row r="112" spans="1:43" ht="17.25" thickBot="1" x14ac:dyDescent="0.3">
      <c r="A112" s="99" t="s">
        <v>93</v>
      </c>
      <c r="B112" s="100"/>
      <c r="C112" s="101"/>
      <c r="D112" s="100"/>
      <c r="E112" s="44"/>
      <c r="F112" s="100" t="s">
        <v>94</v>
      </c>
      <c r="G112" s="43"/>
      <c r="H112" s="534">
        <f>SUM(H105,H110)</f>
        <v>8.8936216982647203</v>
      </c>
      <c r="I112" s="533" t="s">
        <v>83</v>
      </c>
      <c r="J112" s="535">
        <f>SUM(J105,J110)</f>
        <v>1.582520284506125</v>
      </c>
      <c r="K112" s="534">
        <f>SUM(K105,K110)</f>
        <v>8.8936216982647203</v>
      </c>
      <c r="L112" s="533" t="s">
        <v>83</v>
      </c>
      <c r="M112" s="535">
        <f>SUM(M105,M110)</f>
        <v>1.582520284506125</v>
      </c>
      <c r="N112" s="534">
        <f>SUM(N105,N110)</f>
        <v>8.8936216982647203</v>
      </c>
      <c r="O112" s="533" t="s">
        <v>83</v>
      </c>
      <c r="P112" s="535">
        <f>SUM(P105,P110)</f>
        <v>1.582520284506125</v>
      </c>
      <c r="Q112" s="534">
        <f>SUM(Q105,Q110)</f>
        <v>8.8936216982647203</v>
      </c>
      <c r="R112" s="533" t="s">
        <v>83</v>
      </c>
      <c r="S112" s="535">
        <f>SUM(S105,S110)</f>
        <v>1.582520284506125</v>
      </c>
      <c r="T112" s="534">
        <f>SUM(T105,T110)</f>
        <v>8.8936216982647203</v>
      </c>
      <c r="U112" s="533" t="s">
        <v>83</v>
      </c>
      <c r="V112" s="535">
        <f>SUM(V105,V110)</f>
        <v>1.582520284506125</v>
      </c>
      <c r="W112" s="534">
        <f>SUM(W105,W110)</f>
        <v>7.0084586157192001</v>
      </c>
      <c r="X112" s="533" t="s">
        <v>83</v>
      </c>
      <c r="Y112" s="535">
        <f>SUM(Y105,Y110)</f>
        <v>1.2458184224714</v>
      </c>
      <c r="Z112" s="534">
        <f>SUM(Z105,Z110)</f>
        <v>7.0084586157192001</v>
      </c>
      <c r="AA112" s="533" t="s">
        <v>83</v>
      </c>
      <c r="AB112" s="535">
        <f>SUM(AB105,AB110)</f>
        <v>1.2458184224714</v>
      </c>
      <c r="AC112" s="534">
        <f>SUM(AC105,AC110)</f>
        <v>7.0084586157192001</v>
      </c>
      <c r="AD112" s="533" t="s">
        <v>83</v>
      </c>
      <c r="AE112" s="535">
        <f>SUM(AE105,AE110)</f>
        <v>1.2458184224714</v>
      </c>
      <c r="AF112" s="534">
        <f>SUM(AF105,AF110)</f>
        <v>7.0084586157192001</v>
      </c>
      <c r="AG112" s="533" t="s">
        <v>83</v>
      </c>
      <c r="AH112" s="535">
        <f>SUM(AH105,AH110)</f>
        <v>1.2458184224714</v>
      </c>
      <c r="AI112" s="534">
        <f>SUM(AI105,AI110)</f>
        <v>7.0084586157192001</v>
      </c>
      <c r="AJ112" s="533" t="s">
        <v>83</v>
      </c>
      <c r="AK112" s="535">
        <f>SUM(AK105,AK110)</f>
        <v>1.2458184224714</v>
      </c>
      <c r="AL112" s="534">
        <f>SUM(AL105,AL110)</f>
        <v>7.0084586157192001</v>
      </c>
      <c r="AM112" s="533" t="s">
        <v>83</v>
      </c>
      <c r="AN112" s="535">
        <f>SUM(AN105,AN110)</f>
        <v>1.2458184224714</v>
      </c>
      <c r="AO112" s="534">
        <f>SUM(AO105,AO110)</f>
        <v>7.0084586157192001</v>
      </c>
      <c r="AP112" s="533" t="s">
        <v>83</v>
      </c>
      <c r="AQ112" s="535">
        <f>SUM(AQ105,AQ110)</f>
        <v>1.2458184224714</v>
      </c>
    </row>
    <row r="113" spans="1:43" ht="16.5" hidden="1" x14ac:dyDescent="0.25">
      <c r="A113" s="102" t="s">
        <v>95</v>
      </c>
      <c r="B113" s="97"/>
      <c r="C113" s="97"/>
      <c r="D113" s="97"/>
      <c r="E113" s="97"/>
      <c r="F113" s="97"/>
      <c r="G113" s="97"/>
      <c r="H113" s="97"/>
      <c r="I113" s="103">
        <f>J112/H112</f>
        <v>0.17793879008985716</v>
      </c>
      <c r="J113" s="97"/>
      <c r="K113" s="97"/>
      <c r="L113" s="103">
        <f>M112/K112</f>
        <v>0.17793879008985716</v>
      </c>
      <c r="M113" s="97"/>
      <c r="N113" s="97"/>
      <c r="O113" s="103">
        <f>P112/N112</f>
        <v>0.17793879008985716</v>
      </c>
      <c r="P113" s="97"/>
      <c r="Q113" s="97"/>
      <c r="R113" s="103">
        <f>S112/Q112</f>
        <v>0.17793879008985716</v>
      </c>
      <c r="S113" s="97"/>
      <c r="T113" s="97"/>
      <c r="U113" s="103">
        <f>V112/T112</f>
        <v>0.17793879008985716</v>
      </c>
      <c r="V113" s="97"/>
      <c r="W113" s="97"/>
      <c r="X113" s="103">
        <f>Y112/W112</f>
        <v>0.17775926074203627</v>
      </c>
      <c r="Y113" s="97"/>
      <c r="Z113" s="97"/>
      <c r="AA113" s="103">
        <f>AB112/Z112</f>
        <v>0.17775926074203627</v>
      </c>
      <c r="AB113" s="97"/>
      <c r="AC113" s="97"/>
      <c r="AD113" s="103">
        <f>AE112/AC112</f>
        <v>0.17775926074203627</v>
      </c>
      <c r="AE113" s="97"/>
      <c r="AF113" s="97"/>
      <c r="AG113" s="103">
        <f>AH112/AF112</f>
        <v>0.17775926074203627</v>
      </c>
      <c r="AH113" s="97"/>
      <c r="AI113" s="97"/>
      <c r="AJ113" s="103">
        <f>AK112/AI112</f>
        <v>0.17775926074203627</v>
      </c>
      <c r="AK113" s="97"/>
      <c r="AL113" s="97"/>
      <c r="AM113" s="103">
        <f>AN112/AL112</f>
        <v>0.17775926074203627</v>
      </c>
      <c r="AN113" s="97"/>
      <c r="AO113" s="97"/>
      <c r="AP113" s="103">
        <f>AQ112/AO112</f>
        <v>0.17775926074203627</v>
      </c>
      <c r="AQ113" s="97"/>
    </row>
    <row r="114" spans="1:43" ht="16.5" hidden="1" x14ac:dyDescent="0.25">
      <c r="A114" s="102" t="s">
        <v>96</v>
      </c>
      <c r="B114" s="102"/>
      <c r="C114" s="102"/>
      <c r="D114" s="102"/>
      <c r="E114" s="102"/>
      <c r="F114" s="102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</row>
    <row r="118" spans="1:43" x14ac:dyDescent="0.2">
      <c r="I118" s="113"/>
      <c r="L118" s="113"/>
      <c r="O118" s="113"/>
      <c r="R118" s="113"/>
      <c r="U118" s="113"/>
      <c r="X118" s="113"/>
      <c r="AA118" s="113"/>
      <c r="AD118" s="113"/>
      <c r="AG118" s="113"/>
      <c r="AJ118" s="113"/>
      <c r="AM118" s="113"/>
      <c r="AP118" s="113"/>
    </row>
  </sheetData>
  <mergeCells count="379">
    <mergeCell ref="AO108:AQ109"/>
    <mergeCell ref="H109:I109"/>
    <mergeCell ref="B110:G110"/>
    <mergeCell ref="A111:G111"/>
    <mergeCell ref="W108:Y109"/>
    <mergeCell ref="Z108:AB109"/>
    <mergeCell ref="AC108:AE109"/>
    <mergeCell ref="AF108:AH109"/>
    <mergeCell ref="AI108:AK109"/>
    <mergeCell ref="AL108:AN109"/>
    <mergeCell ref="A106:A110"/>
    <mergeCell ref="E108:F108"/>
    <mergeCell ref="K108:M109"/>
    <mergeCell ref="N108:P109"/>
    <mergeCell ref="Q108:S109"/>
    <mergeCell ref="T108:V109"/>
    <mergeCell ref="AL103:AN104"/>
    <mergeCell ref="AO103:AQ104"/>
    <mergeCell ref="H104:I104"/>
    <mergeCell ref="B105:G105"/>
    <mergeCell ref="N103:P104"/>
    <mergeCell ref="Q103:S104"/>
    <mergeCell ref="T103:V104"/>
    <mergeCell ref="W103:Y104"/>
    <mergeCell ref="Z103:AB104"/>
    <mergeCell ref="AC103:AE104"/>
    <mergeCell ref="A96:G96"/>
    <mergeCell ref="A97:G97"/>
    <mergeCell ref="A98:G98"/>
    <mergeCell ref="A101:A105"/>
    <mergeCell ref="E103:F103"/>
    <mergeCell ref="K103:M104"/>
    <mergeCell ref="AC80:AE81"/>
    <mergeCell ref="AF80:AH81"/>
    <mergeCell ref="AI80:AK81"/>
    <mergeCell ref="AF103:AH104"/>
    <mergeCell ref="AI103:AK104"/>
    <mergeCell ref="AL80:AN81"/>
    <mergeCell ref="AO80:AQ81"/>
    <mergeCell ref="A81:C81"/>
    <mergeCell ref="K80:M81"/>
    <mergeCell ref="N80:P81"/>
    <mergeCell ref="Q80:S81"/>
    <mergeCell ref="T80:V81"/>
    <mergeCell ref="W80:Y81"/>
    <mergeCell ref="Z80:AB81"/>
    <mergeCell ref="E77:F77"/>
    <mergeCell ref="E78:F78"/>
    <mergeCell ref="A80:C80"/>
    <mergeCell ref="D80:E80"/>
    <mergeCell ref="F80:G80"/>
    <mergeCell ref="H80:J81"/>
    <mergeCell ref="AC74:AE74"/>
    <mergeCell ref="AF74:AH74"/>
    <mergeCell ref="AI74:AK74"/>
    <mergeCell ref="A75:C76"/>
    <mergeCell ref="D75:E76"/>
    <mergeCell ref="F75:G75"/>
    <mergeCell ref="F76:G76"/>
    <mergeCell ref="AO72:AQ72"/>
    <mergeCell ref="F73:G73"/>
    <mergeCell ref="H73:J73"/>
    <mergeCell ref="K73:M73"/>
    <mergeCell ref="N73:P73"/>
    <mergeCell ref="Q73:S73"/>
    <mergeCell ref="AL74:AN74"/>
    <mergeCell ref="AO74:AQ74"/>
    <mergeCell ref="AL73:AN73"/>
    <mergeCell ref="AO73:AQ73"/>
    <mergeCell ref="D74:G74"/>
    <mergeCell ref="H74:J74"/>
    <mergeCell ref="K74:M74"/>
    <mergeCell ref="N74:P74"/>
    <mergeCell ref="Q74:S74"/>
    <mergeCell ref="T74:V74"/>
    <mergeCell ref="W74:Y74"/>
    <mergeCell ref="Z74:AB74"/>
    <mergeCell ref="T73:V73"/>
    <mergeCell ref="W73:Y73"/>
    <mergeCell ref="Z73:AB73"/>
    <mergeCell ref="AC73:AE73"/>
    <mergeCell ref="AF73:AH73"/>
    <mergeCell ref="AI73:AK73"/>
    <mergeCell ref="H71:J71"/>
    <mergeCell ref="K71:M71"/>
    <mergeCell ref="N71:P71"/>
    <mergeCell ref="Q71:S71"/>
    <mergeCell ref="T71:V71"/>
    <mergeCell ref="AC72:AE72"/>
    <mergeCell ref="AF72:AH72"/>
    <mergeCell ref="AI72:AK72"/>
    <mergeCell ref="AL72:AN72"/>
    <mergeCell ref="AL68:AN68"/>
    <mergeCell ref="AO68:AQ68"/>
    <mergeCell ref="A69:B74"/>
    <mergeCell ref="C69:C74"/>
    <mergeCell ref="D69:E70"/>
    <mergeCell ref="F69:G69"/>
    <mergeCell ref="F70:G70"/>
    <mergeCell ref="AO71:AQ71"/>
    <mergeCell ref="D72:E73"/>
    <mergeCell ref="F72:G72"/>
    <mergeCell ref="H72:J72"/>
    <mergeCell ref="K72:M72"/>
    <mergeCell ref="N72:P72"/>
    <mergeCell ref="Q72:S72"/>
    <mergeCell ref="T72:V72"/>
    <mergeCell ref="W72:Y72"/>
    <mergeCell ref="Z72:AB72"/>
    <mergeCell ref="W71:Y71"/>
    <mergeCell ref="Z71:AB71"/>
    <mergeCell ref="AC71:AE71"/>
    <mergeCell ref="AF71:AH71"/>
    <mergeCell ref="AI71:AK71"/>
    <mergeCell ref="AL71:AN71"/>
    <mergeCell ref="D71:G71"/>
    <mergeCell ref="W68:Y68"/>
    <mergeCell ref="Z68:AB68"/>
    <mergeCell ref="T67:V67"/>
    <mergeCell ref="W67:Y67"/>
    <mergeCell ref="Z67:AB67"/>
    <mergeCell ref="AC67:AE67"/>
    <mergeCell ref="AF67:AH67"/>
    <mergeCell ref="AI67:AK67"/>
    <mergeCell ref="AC68:AE68"/>
    <mergeCell ref="AF68:AH68"/>
    <mergeCell ref="AI68:AK68"/>
    <mergeCell ref="AI66:AK66"/>
    <mergeCell ref="AL66:AN66"/>
    <mergeCell ref="AO66:AQ66"/>
    <mergeCell ref="F67:G67"/>
    <mergeCell ref="H67:J67"/>
    <mergeCell ref="K67:M67"/>
    <mergeCell ref="N67:P67"/>
    <mergeCell ref="Q67:S67"/>
    <mergeCell ref="AL67:AN67"/>
    <mergeCell ref="AO67:AQ67"/>
    <mergeCell ref="AO65:AQ65"/>
    <mergeCell ref="D66:E67"/>
    <mergeCell ref="F66:G66"/>
    <mergeCell ref="H66:J66"/>
    <mergeCell ref="K66:M66"/>
    <mergeCell ref="N66:P66"/>
    <mergeCell ref="Q66:S66"/>
    <mergeCell ref="T66:V66"/>
    <mergeCell ref="W66:Y66"/>
    <mergeCell ref="Z66:AB66"/>
    <mergeCell ref="W65:Y65"/>
    <mergeCell ref="Z65:AB65"/>
    <mergeCell ref="AC65:AE65"/>
    <mergeCell ref="AF65:AH65"/>
    <mergeCell ref="AI65:AK65"/>
    <mergeCell ref="AL65:AN65"/>
    <mergeCell ref="D65:G65"/>
    <mergeCell ref="H65:J65"/>
    <mergeCell ref="K65:M65"/>
    <mergeCell ref="N65:P65"/>
    <mergeCell ref="Q65:S65"/>
    <mergeCell ref="T65:V65"/>
    <mergeCell ref="AC66:AE66"/>
    <mergeCell ref="AF66:AH66"/>
    <mergeCell ref="A61:B62"/>
    <mergeCell ref="C61:C62"/>
    <mergeCell ref="D61:G62"/>
    <mergeCell ref="A63:B68"/>
    <mergeCell ref="C63:C68"/>
    <mergeCell ref="D63:E64"/>
    <mergeCell ref="F63:G63"/>
    <mergeCell ref="F64:G64"/>
    <mergeCell ref="T60:V60"/>
    <mergeCell ref="D68:G68"/>
    <mergeCell ref="H68:J68"/>
    <mergeCell ref="K68:M68"/>
    <mergeCell ref="N68:P68"/>
    <mergeCell ref="Q68:S68"/>
    <mergeCell ref="T68:V68"/>
    <mergeCell ref="AL52:AN53"/>
    <mergeCell ref="AO52:AQ53"/>
    <mergeCell ref="H53:I53"/>
    <mergeCell ref="B54:G54"/>
    <mergeCell ref="AC52:AE53"/>
    <mergeCell ref="AF52:AH53"/>
    <mergeCell ref="AI52:AK53"/>
    <mergeCell ref="A55:G55"/>
    <mergeCell ref="A60:G60"/>
    <mergeCell ref="H60:J60"/>
    <mergeCell ref="K60:M60"/>
    <mergeCell ref="N60:P60"/>
    <mergeCell ref="Q60:S60"/>
    <mergeCell ref="T52:V53"/>
    <mergeCell ref="W52:Y53"/>
    <mergeCell ref="Z52:AB53"/>
    <mergeCell ref="AL60:AN60"/>
    <mergeCell ref="AO60:AQ60"/>
    <mergeCell ref="W60:Y60"/>
    <mergeCell ref="Z60:AB60"/>
    <mergeCell ref="AC60:AE60"/>
    <mergeCell ref="AF60:AH60"/>
    <mergeCell ref="AI60:AK60"/>
    <mergeCell ref="A50:A54"/>
    <mergeCell ref="E52:F52"/>
    <mergeCell ref="K52:M53"/>
    <mergeCell ref="N52:P53"/>
    <mergeCell ref="Q52:S53"/>
    <mergeCell ref="Q47:S48"/>
    <mergeCell ref="T47:V48"/>
    <mergeCell ref="W47:Y48"/>
    <mergeCell ref="Z47:AB48"/>
    <mergeCell ref="AO17:AQ17"/>
    <mergeCell ref="D18:G18"/>
    <mergeCell ref="H18:J18"/>
    <mergeCell ref="K18:M18"/>
    <mergeCell ref="N18:P18"/>
    <mergeCell ref="A41:G41"/>
    <mergeCell ref="A42:G42"/>
    <mergeCell ref="A45:A49"/>
    <mergeCell ref="E47:F47"/>
    <mergeCell ref="K47:M48"/>
    <mergeCell ref="N47:P48"/>
    <mergeCell ref="AF24:AH25"/>
    <mergeCell ref="AI24:AK25"/>
    <mergeCell ref="AL24:AN25"/>
    <mergeCell ref="AI47:AK48"/>
    <mergeCell ref="AL47:AN48"/>
    <mergeCell ref="B49:G49"/>
    <mergeCell ref="AC47:AE48"/>
    <mergeCell ref="AF47:AH48"/>
    <mergeCell ref="A40:G40"/>
    <mergeCell ref="N24:P25"/>
    <mergeCell ref="Q24:S25"/>
    <mergeCell ref="T24:V25"/>
    <mergeCell ref="W24:Y25"/>
    <mergeCell ref="Z24:AB25"/>
    <mergeCell ref="AC24:AE25"/>
    <mergeCell ref="D13:E14"/>
    <mergeCell ref="F13:G13"/>
    <mergeCell ref="F14:G14"/>
    <mergeCell ref="D15:G15"/>
    <mergeCell ref="H15:J15"/>
    <mergeCell ref="K15:M15"/>
    <mergeCell ref="N15:P15"/>
    <mergeCell ref="AO47:AQ48"/>
    <mergeCell ref="H48:I48"/>
    <mergeCell ref="Q18:S18"/>
    <mergeCell ref="T18:V18"/>
    <mergeCell ref="E22:F22"/>
    <mergeCell ref="A24:C24"/>
    <mergeCell ref="D24:E24"/>
    <mergeCell ref="F24:G24"/>
    <mergeCell ref="H24:J25"/>
    <mergeCell ref="K24:M25"/>
    <mergeCell ref="AO18:AQ18"/>
    <mergeCell ref="A19:C20"/>
    <mergeCell ref="D19:E20"/>
    <mergeCell ref="F19:G19"/>
    <mergeCell ref="F20:G20"/>
    <mergeCell ref="E21:F21"/>
    <mergeCell ref="W18:Y18"/>
    <mergeCell ref="Z18:AB18"/>
    <mergeCell ref="AC18:AE18"/>
    <mergeCell ref="AF18:AH18"/>
    <mergeCell ref="AI18:AK18"/>
    <mergeCell ref="AL18:AN18"/>
    <mergeCell ref="AO24:AQ25"/>
    <mergeCell ref="A25:C25"/>
    <mergeCell ref="A13:B18"/>
    <mergeCell ref="C13:C18"/>
    <mergeCell ref="Z17:AB17"/>
    <mergeCell ref="AC17:AE17"/>
    <mergeCell ref="W16:Y16"/>
    <mergeCell ref="Z16:AB16"/>
    <mergeCell ref="AC16:AE16"/>
    <mergeCell ref="AF16:AH16"/>
    <mergeCell ref="AI16:AK16"/>
    <mergeCell ref="AL16:AN16"/>
    <mergeCell ref="AF17:AH17"/>
    <mergeCell ref="AI17:AK17"/>
    <mergeCell ref="AL17:AN17"/>
    <mergeCell ref="AI15:AK15"/>
    <mergeCell ref="AL15:AN15"/>
    <mergeCell ref="AO15:AQ15"/>
    <mergeCell ref="D16:E17"/>
    <mergeCell ref="F16:G16"/>
    <mergeCell ref="H16:J16"/>
    <mergeCell ref="K16:M16"/>
    <mergeCell ref="N16:P16"/>
    <mergeCell ref="Q16:S16"/>
    <mergeCell ref="T16:V16"/>
    <mergeCell ref="Q15:S15"/>
    <mergeCell ref="T15:V15"/>
    <mergeCell ref="W15:Y15"/>
    <mergeCell ref="Z15:AB15"/>
    <mergeCell ref="AC15:AE15"/>
    <mergeCell ref="AF15:AH15"/>
    <mergeCell ref="AO16:AQ16"/>
    <mergeCell ref="F17:G17"/>
    <mergeCell ref="H17:J17"/>
    <mergeCell ref="K17:M17"/>
    <mergeCell ref="N17:P17"/>
    <mergeCell ref="Q17:S17"/>
    <mergeCell ref="T17:V17"/>
    <mergeCell ref="W17:Y17"/>
    <mergeCell ref="AL11:AN11"/>
    <mergeCell ref="AO11:AQ11"/>
    <mergeCell ref="D12:G12"/>
    <mergeCell ref="H12:J12"/>
    <mergeCell ref="K12:M12"/>
    <mergeCell ref="N12:P12"/>
    <mergeCell ref="Q12:S12"/>
    <mergeCell ref="T12:V12"/>
    <mergeCell ref="AO12:AQ12"/>
    <mergeCell ref="W12:Y12"/>
    <mergeCell ref="Z12:AB12"/>
    <mergeCell ref="AC12:AE12"/>
    <mergeCell ref="AF12:AH12"/>
    <mergeCell ref="AI12:AK12"/>
    <mergeCell ref="AL12:AN12"/>
    <mergeCell ref="AO10:AQ10"/>
    <mergeCell ref="F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W10:Y10"/>
    <mergeCell ref="Z10:AB10"/>
    <mergeCell ref="AC10:AE10"/>
    <mergeCell ref="AF10:AH10"/>
    <mergeCell ref="AI10:AK10"/>
    <mergeCell ref="AL10:AN10"/>
    <mergeCell ref="F10:G10"/>
    <mergeCell ref="H10:J10"/>
    <mergeCell ref="K10:M10"/>
    <mergeCell ref="N10:P10"/>
    <mergeCell ref="Q10:S10"/>
    <mergeCell ref="T10:V10"/>
    <mergeCell ref="AF11:AH11"/>
    <mergeCell ref="AI11:AK11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5:B6"/>
    <mergeCell ref="C5:C6"/>
    <mergeCell ref="D5:G6"/>
    <mergeCell ref="A7:B12"/>
    <mergeCell ref="C7:C12"/>
    <mergeCell ref="D7:E8"/>
    <mergeCell ref="F7:G7"/>
    <mergeCell ref="F8:G8"/>
    <mergeCell ref="D9:G9"/>
    <mergeCell ref="D10:E11"/>
    <mergeCell ref="Z4:AB4"/>
    <mergeCell ref="AC4:AE4"/>
    <mergeCell ref="AF4:AH4"/>
    <mergeCell ref="AI4:AK4"/>
    <mergeCell ref="AL4:AN4"/>
    <mergeCell ref="AO4:AQ4"/>
    <mergeCell ref="A1:AQ1"/>
    <mergeCell ref="AN2:AQ2"/>
    <mergeCell ref="BX2:CA2"/>
    <mergeCell ref="A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pageSetup paperSize="8" scale="49" fitToHeight="0" orientation="landscape" horizontalDpi="120" verticalDpi="144" r:id="rId1"/>
  <headerFooter alignWithMargins="0">
    <oddFooter xml:space="preserve">&amp;R
</oddFooter>
  </headerFooter>
  <rowBreaks count="1" manualBreakCount="1">
    <brk id="58" max="4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24"/>
  <sheetViews>
    <sheetView view="pageBreakPreview" topLeftCell="A55" zoomScale="70" zoomScaleNormal="100" zoomScaleSheetLayoutView="70" workbookViewId="0">
      <selection activeCell="AL104" sqref="AL104"/>
    </sheetView>
  </sheetViews>
  <sheetFormatPr defaultRowHeight="12.75" x14ac:dyDescent="0.2"/>
  <cols>
    <col min="1" max="2" width="13.28515625" style="104" customWidth="1"/>
    <col min="3" max="4" width="12.140625" style="104" customWidth="1"/>
    <col min="5" max="5" width="5.140625" style="104" customWidth="1"/>
    <col min="6" max="6" width="8.140625" style="104" customWidth="1"/>
    <col min="7" max="7" width="8.5703125" style="104" customWidth="1"/>
    <col min="8" max="8" width="10" style="104" customWidth="1"/>
    <col min="9" max="37" width="8.7109375" style="104" customWidth="1"/>
    <col min="38" max="38" width="10.28515625" style="104" customWidth="1"/>
    <col min="39" max="79" width="8.7109375" style="104" customWidth="1"/>
    <col min="80" max="256" width="9.140625" style="104"/>
    <col min="257" max="258" width="13.28515625" style="104" customWidth="1"/>
    <col min="259" max="260" width="12.140625" style="104" customWidth="1"/>
    <col min="261" max="261" width="5.140625" style="104" customWidth="1"/>
    <col min="262" max="262" width="8.140625" style="104" customWidth="1"/>
    <col min="263" max="263" width="8.5703125" style="104" customWidth="1"/>
    <col min="264" max="264" width="10" style="104" customWidth="1"/>
    <col min="265" max="335" width="8.7109375" style="104" customWidth="1"/>
    <col min="336" max="512" width="9.140625" style="104"/>
    <col min="513" max="514" width="13.28515625" style="104" customWidth="1"/>
    <col min="515" max="516" width="12.140625" style="104" customWidth="1"/>
    <col min="517" max="517" width="5.140625" style="104" customWidth="1"/>
    <col min="518" max="518" width="8.140625" style="104" customWidth="1"/>
    <col min="519" max="519" width="8.5703125" style="104" customWidth="1"/>
    <col min="520" max="520" width="10" style="104" customWidth="1"/>
    <col min="521" max="591" width="8.7109375" style="104" customWidth="1"/>
    <col min="592" max="768" width="9.140625" style="104"/>
    <col min="769" max="770" width="13.28515625" style="104" customWidth="1"/>
    <col min="771" max="772" width="12.140625" style="104" customWidth="1"/>
    <col min="773" max="773" width="5.140625" style="104" customWidth="1"/>
    <col min="774" max="774" width="8.140625" style="104" customWidth="1"/>
    <col min="775" max="775" width="8.5703125" style="104" customWidth="1"/>
    <col min="776" max="776" width="10" style="104" customWidth="1"/>
    <col min="777" max="847" width="8.7109375" style="104" customWidth="1"/>
    <col min="848" max="1024" width="9.140625" style="104"/>
    <col min="1025" max="1026" width="13.28515625" style="104" customWidth="1"/>
    <col min="1027" max="1028" width="12.140625" style="104" customWidth="1"/>
    <col min="1029" max="1029" width="5.140625" style="104" customWidth="1"/>
    <col min="1030" max="1030" width="8.140625" style="104" customWidth="1"/>
    <col min="1031" max="1031" width="8.5703125" style="104" customWidth="1"/>
    <col min="1032" max="1032" width="10" style="104" customWidth="1"/>
    <col min="1033" max="1103" width="8.7109375" style="104" customWidth="1"/>
    <col min="1104" max="1280" width="9.140625" style="104"/>
    <col min="1281" max="1282" width="13.28515625" style="104" customWidth="1"/>
    <col min="1283" max="1284" width="12.140625" style="104" customWidth="1"/>
    <col min="1285" max="1285" width="5.140625" style="104" customWidth="1"/>
    <col min="1286" max="1286" width="8.140625" style="104" customWidth="1"/>
    <col min="1287" max="1287" width="8.5703125" style="104" customWidth="1"/>
    <col min="1288" max="1288" width="10" style="104" customWidth="1"/>
    <col min="1289" max="1359" width="8.7109375" style="104" customWidth="1"/>
    <col min="1360" max="1536" width="9.140625" style="104"/>
    <col min="1537" max="1538" width="13.28515625" style="104" customWidth="1"/>
    <col min="1539" max="1540" width="12.140625" style="104" customWidth="1"/>
    <col min="1541" max="1541" width="5.140625" style="104" customWidth="1"/>
    <col min="1542" max="1542" width="8.140625" style="104" customWidth="1"/>
    <col min="1543" max="1543" width="8.5703125" style="104" customWidth="1"/>
    <col min="1544" max="1544" width="10" style="104" customWidth="1"/>
    <col min="1545" max="1615" width="8.7109375" style="104" customWidth="1"/>
    <col min="1616" max="1792" width="9.140625" style="104"/>
    <col min="1793" max="1794" width="13.28515625" style="104" customWidth="1"/>
    <col min="1795" max="1796" width="12.140625" style="104" customWidth="1"/>
    <col min="1797" max="1797" width="5.140625" style="104" customWidth="1"/>
    <col min="1798" max="1798" width="8.140625" style="104" customWidth="1"/>
    <col min="1799" max="1799" width="8.5703125" style="104" customWidth="1"/>
    <col min="1800" max="1800" width="10" style="104" customWidth="1"/>
    <col min="1801" max="1871" width="8.7109375" style="104" customWidth="1"/>
    <col min="1872" max="2048" width="9.140625" style="104"/>
    <col min="2049" max="2050" width="13.28515625" style="104" customWidth="1"/>
    <col min="2051" max="2052" width="12.140625" style="104" customWidth="1"/>
    <col min="2053" max="2053" width="5.140625" style="104" customWidth="1"/>
    <col min="2054" max="2054" width="8.140625" style="104" customWidth="1"/>
    <col min="2055" max="2055" width="8.5703125" style="104" customWidth="1"/>
    <col min="2056" max="2056" width="10" style="104" customWidth="1"/>
    <col min="2057" max="2127" width="8.7109375" style="104" customWidth="1"/>
    <col min="2128" max="2304" width="9.140625" style="104"/>
    <col min="2305" max="2306" width="13.28515625" style="104" customWidth="1"/>
    <col min="2307" max="2308" width="12.140625" style="104" customWidth="1"/>
    <col min="2309" max="2309" width="5.140625" style="104" customWidth="1"/>
    <col min="2310" max="2310" width="8.140625" style="104" customWidth="1"/>
    <col min="2311" max="2311" width="8.5703125" style="104" customWidth="1"/>
    <col min="2312" max="2312" width="10" style="104" customWidth="1"/>
    <col min="2313" max="2383" width="8.7109375" style="104" customWidth="1"/>
    <col min="2384" max="2560" width="9.140625" style="104"/>
    <col min="2561" max="2562" width="13.28515625" style="104" customWidth="1"/>
    <col min="2563" max="2564" width="12.140625" style="104" customWidth="1"/>
    <col min="2565" max="2565" width="5.140625" style="104" customWidth="1"/>
    <col min="2566" max="2566" width="8.140625" style="104" customWidth="1"/>
    <col min="2567" max="2567" width="8.5703125" style="104" customWidth="1"/>
    <col min="2568" max="2568" width="10" style="104" customWidth="1"/>
    <col min="2569" max="2639" width="8.7109375" style="104" customWidth="1"/>
    <col min="2640" max="2816" width="9.140625" style="104"/>
    <col min="2817" max="2818" width="13.28515625" style="104" customWidth="1"/>
    <col min="2819" max="2820" width="12.140625" style="104" customWidth="1"/>
    <col min="2821" max="2821" width="5.140625" style="104" customWidth="1"/>
    <col min="2822" max="2822" width="8.140625" style="104" customWidth="1"/>
    <col min="2823" max="2823" width="8.5703125" style="104" customWidth="1"/>
    <col min="2824" max="2824" width="10" style="104" customWidth="1"/>
    <col min="2825" max="2895" width="8.7109375" style="104" customWidth="1"/>
    <col min="2896" max="3072" width="9.140625" style="104"/>
    <col min="3073" max="3074" width="13.28515625" style="104" customWidth="1"/>
    <col min="3075" max="3076" width="12.140625" style="104" customWidth="1"/>
    <col min="3077" max="3077" width="5.140625" style="104" customWidth="1"/>
    <col min="3078" max="3078" width="8.140625" style="104" customWidth="1"/>
    <col min="3079" max="3079" width="8.5703125" style="104" customWidth="1"/>
    <col min="3080" max="3080" width="10" style="104" customWidth="1"/>
    <col min="3081" max="3151" width="8.7109375" style="104" customWidth="1"/>
    <col min="3152" max="3328" width="9.140625" style="104"/>
    <col min="3329" max="3330" width="13.28515625" style="104" customWidth="1"/>
    <col min="3331" max="3332" width="12.140625" style="104" customWidth="1"/>
    <col min="3333" max="3333" width="5.140625" style="104" customWidth="1"/>
    <col min="3334" max="3334" width="8.140625" style="104" customWidth="1"/>
    <col min="3335" max="3335" width="8.5703125" style="104" customWidth="1"/>
    <col min="3336" max="3336" width="10" style="104" customWidth="1"/>
    <col min="3337" max="3407" width="8.7109375" style="104" customWidth="1"/>
    <col min="3408" max="3584" width="9.140625" style="104"/>
    <col min="3585" max="3586" width="13.28515625" style="104" customWidth="1"/>
    <col min="3587" max="3588" width="12.140625" style="104" customWidth="1"/>
    <col min="3589" max="3589" width="5.140625" style="104" customWidth="1"/>
    <col min="3590" max="3590" width="8.140625" style="104" customWidth="1"/>
    <col min="3591" max="3591" width="8.5703125" style="104" customWidth="1"/>
    <col min="3592" max="3592" width="10" style="104" customWidth="1"/>
    <col min="3593" max="3663" width="8.7109375" style="104" customWidth="1"/>
    <col min="3664" max="3840" width="9.140625" style="104"/>
    <col min="3841" max="3842" width="13.28515625" style="104" customWidth="1"/>
    <col min="3843" max="3844" width="12.140625" style="104" customWidth="1"/>
    <col min="3845" max="3845" width="5.140625" style="104" customWidth="1"/>
    <col min="3846" max="3846" width="8.140625" style="104" customWidth="1"/>
    <col min="3847" max="3847" width="8.5703125" style="104" customWidth="1"/>
    <col min="3848" max="3848" width="10" style="104" customWidth="1"/>
    <col min="3849" max="3919" width="8.7109375" style="104" customWidth="1"/>
    <col min="3920" max="4096" width="9.140625" style="104"/>
    <col min="4097" max="4098" width="13.28515625" style="104" customWidth="1"/>
    <col min="4099" max="4100" width="12.140625" style="104" customWidth="1"/>
    <col min="4101" max="4101" width="5.140625" style="104" customWidth="1"/>
    <col min="4102" max="4102" width="8.140625" style="104" customWidth="1"/>
    <col min="4103" max="4103" width="8.5703125" style="104" customWidth="1"/>
    <col min="4104" max="4104" width="10" style="104" customWidth="1"/>
    <col min="4105" max="4175" width="8.7109375" style="104" customWidth="1"/>
    <col min="4176" max="4352" width="9.140625" style="104"/>
    <col min="4353" max="4354" width="13.28515625" style="104" customWidth="1"/>
    <col min="4355" max="4356" width="12.140625" style="104" customWidth="1"/>
    <col min="4357" max="4357" width="5.140625" style="104" customWidth="1"/>
    <col min="4358" max="4358" width="8.140625" style="104" customWidth="1"/>
    <col min="4359" max="4359" width="8.5703125" style="104" customWidth="1"/>
    <col min="4360" max="4360" width="10" style="104" customWidth="1"/>
    <col min="4361" max="4431" width="8.7109375" style="104" customWidth="1"/>
    <col min="4432" max="4608" width="9.140625" style="104"/>
    <col min="4609" max="4610" width="13.28515625" style="104" customWidth="1"/>
    <col min="4611" max="4612" width="12.140625" style="104" customWidth="1"/>
    <col min="4613" max="4613" width="5.140625" style="104" customWidth="1"/>
    <col min="4614" max="4614" width="8.140625" style="104" customWidth="1"/>
    <col min="4615" max="4615" width="8.5703125" style="104" customWidth="1"/>
    <col min="4616" max="4616" width="10" style="104" customWidth="1"/>
    <col min="4617" max="4687" width="8.7109375" style="104" customWidth="1"/>
    <col min="4688" max="4864" width="9.140625" style="104"/>
    <col min="4865" max="4866" width="13.28515625" style="104" customWidth="1"/>
    <col min="4867" max="4868" width="12.140625" style="104" customWidth="1"/>
    <col min="4869" max="4869" width="5.140625" style="104" customWidth="1"/>
    <col min="4870" max="4870" width="8.140625" style="104" customWidth="1"/>
    <col min="4871" max="4871" width="8.5703125" style="104" customWidth="1"/>
    <col min="4872" max="4872" width="10" style="104" customWidth="1"/>
    <col min="4873" max="4943" width="8.7109375" style="104" customWidth="1"/>
    <col min="4944" max="5120" width="9.140625" style="104"/>
    <col min="5121" max="5122" width="13.28515625" style="104" customWidth="1"/>
    <col min="5123" max="5124" width="12.140625" style="104" customWidth="1"/>
    <col min="5125" max="5125" width="5.140625" style="104" customWidth="1"/>
    <col min="5126" max="5126" width="8.140625" style="104" customWidth="1"/>
    <col min="5127" max="5127" width="8.5703125" style="104" customWidth="1"/>
    <col min="5128" max="5128" width="10" style="104" customWidth="1"/>
    <col min="5129" max="5199" width="8.7109375" style="104" customWidth="1"/>
    <col min="5200" max="5376" width="9.140625" style="104"/>
    <col min="5377" max="5378" width="13.28515625" style="104" customWidth="1"/>
    <col min="5379" max="5380" width="12.140625" style="104" customWidth="1"/>
    <col min="5381" max="5381" width="5.140625" style="104" customWidth="1"/>
    <col min="5382" max="5382" width="8.140625" style="104" customWidth="1"/>
    <col min="5383" max="5383" width="8.5703125" style="104" customWidth="1"/>
    <col min="5384" max="5384" width="10" style="104" customWidth="1"/>
    <col min="5385" max="5455" width="8.7109375" style="104" customWidth="1"/>
    <col min="5456" max="5632" width="9.140625" style="104"/>
    <col min="5633" max="5634" width="13.28515625" style="104" customWidth="1"/>
    <col min="5635" max="5636" width="12.140625" style="104" customWidth="1"/>
    <col min="5637" max="5637" width="5.140625" style="104" customWidth="1"/>
    <col min="5638" max="5638" width="8.140625" style="104" customWidth="1"/>
    <col min="5639" max="5639" width="8.5703125" style="104" customWidth="1"/>
    <col min="5640" max="5640" width="10" style="104" customWidth="1"/>
    <col min="5641" max="5711" width="8.7109375" style="104" customWidth="1"/>
    <col min="5712" max="5888" width="9.140625" style="104"/>
    <col min="5889" max="5890" width="13.28515625" style="104" customWidth="1"/>
    <col min="5891" max="5892" width="12.140625" style="104" customWidth="1"/>
    <col min="5893" max="5893" width="5.140625" style="104" customWidth="1"/>
    <col min="5894" max="5894" width="8.140625" style="104" customWidth="1"/>
    <col min="5895" max="5895" width="8.5703125" style="104" customWidth="1"/>
    <col min="5896" max="5896" width="10" style="104" customWidth="1"/>
    <col min="5897" max="5967" width="8.7109375" style="104" customWidth="1"/>
    <col min="5968" max="6144" width="9.140625" style="104"/>
    <col min="6145" max="6146" width="13.28515625" style="104" customWidth="1"/>
    <col min="6147" max="6148" width="12.140625" style="104" customWidth="1"/>
    <col min="6149" max="6149" width="5.140625" style="104" customWidth="1"/>
    <col min="6150" max="6150" width="8.140625" style="104" customWidth="1"/>
    <col min="6151" max="6151" width="8.5703125" style="104" customWidth="1"/>
    <col min="6152" max="6152" width="10" style="104" customWidth="1"/>
    <col min="6153" max="6223" width="8.7109375" style="104" customWidth="1"/>
    <col min="6224" max="6400" width="9.140625" style="104"/>
    <col min="6401" max="6402" width="13.28515625" style="104" customWidth="1"/>
    <col min="6403" max="6404" width="12.140625" style="104" customWidth="1"/>
    <col min="6405" max="6405" width="5.140625" style="104" customWidth="1"/>
    <col min="6406" max="6406" width="8.140625" style="104" customWidth="1"/>
    <col min="6407" max="6407" width="8.5703125" style="104" customWidth="1"/>
    <col min="6408" max="6408" width="10" style="104" customWidth="1"/>
    <col min="6409" max="6479" width="8.7109375" style="104" customWidth="1"/>
    <col min="6480" max="6656" width="9.140625" style="104"/>
    <col min="6657" max="6658" width="13.28515625" style="104" customWidth="1"/>
    <col min="6659" max="6660" width="12.140625" style="104" customWidth="1"/>
    <col min="6661" max="6661" width="5.140625" style="104" customWidth="1"/>
    <col min="6662" max="6662" width="8.140625" style="104" customWidth="1"/>
    <col min="6663" max="6663" width="8.5703125" style="104" customWidth="1"/>
    <col min="6664" max="6664" width="10" style="104" customWidth="1"/>
    <col min="6665" max="6735" width="8.7109375" style="104" customWidth="1"/>
    <col min="6736" max="6912" width="9.140625" style="104"/>
    <col min="6913" max="6914" width="13.28515625" style="104" customWidth="1"/>
    <col min="6915" max="6916" width="12.140625" style="104" customWidth="1"/>
    <col min="6917" max="6917" width="5.140625" style="104" customWidth="1"/>
    <col min="6918" max="6918" width="8.140625" style="104" customWidth="1"/>
    <col min="6919" max="6919" width="8.5703125" style="104" customWidth="1"/>
    <col min="6920" max="6920" width="10" style="104" customWidth="1"/>
    <col min="6921" max="6991" width="8.7109375" style="104" customWidth="1"/>
    <col min="6992" max="7168" width="9.140625" style="104"/>
    <col min="7169" max="7170" width="13.28515625" style="104" customWidth="1"/>
    <col min="7171" max="7172" width="12.140625" style="104" customWidth="1"/>
    <col min="7173" max="7173" width="5.140625" style="104" customWidth="1"/>
    <col min="7174" max="7174" width="8.140625" style="104" customWidth="1"/>
    <col min="7175" max="7175" width="8.5703125" style="104" customWidth="1"/>
    <col min="7176" max="7176" width="10" style="104" customWidth="1"/>
    <col min="7177" max="7247" width="8.7109375" style="104" customWidth="1"/>
    <col min="7248" max="7424" width="9.140625" style="104"/>
    <col min="7425" max="7426" width="13.28515625" style="104" customWidth="1"/>
    <col min="7427" max="7428" width="12.140625" style="104" customWidth="1"/>
    <col min="7429" max="7429" width="5.140625" style="104" customWidth="1"/>
    <col min="7430" max="7430" width="8.140625" style="104" customWidth="1"/>
    <col min="7431" max="7431" width="8.5703125" style="104" customWidth="1"/>
    <col min="7432" max="7432" width="10" style="104" customWidth="1"/>
    <col min="7433" max="7503" width="8.7109375" style="104" customWidth="1"/>
    <col min="7504" max="7680" width="9.140625" style="104"/>
    <col min="7681" max="7682" width="13.28515625" style="104" customWidth="1"/>
    <col min="7683" max="7684" width="12.140625" style="104" customWidth="1"/>
    <col min="7685" max="7685" width="5.140625" style="104" customWidth="1"/>
    <col min="7686" max="7686" width="8.140625" style="104" customWidth="1"/>
    <col min="7687" max="7687" width="8.5703125" style="104" customWidth="1"/>
    <col min="7688" max="7688" width="10" style="104" customWidth="1"/>
    <col min="7689" max="7759" width="8.7109375" style="104" customWidth="1"/>
    <col min="7760" max="7936" width="9.140625" style="104"/>
    <col min="7937" max="7938" width="13.28515625" style="104" customWidth="1"/>
    <col min="7939" max="7940" width="12.140625" style="104" customWidth="1"/>
    <col min="7941" max="7941" width="5.140625" style="104" customWidth="1"/>
    <col min="7942" max="7942" width="8.140625" style="104" customWidth="1"/>
    <col min="7943" max="7943" width="8.5703125" style="104" customWidth="1"/>
    <col min="7944" max="7944" width="10" style="104" customWidth="1"/>
    <col min="7945" max="8015" width="8.7109375" style="104" customWidth="1"/>
    <col min="8016" max="8192" width="9.140625" style="104"/>
    <col min="8193" max="8194" width="13.28515625" style="104" customWidth="1"/>
    <col min="8195" max="8196" width="12.140625" style="104" customWidth="1"/>
    <col min="8197" max="8197" width="5.140625" style="104" customWidth="1"/>
    <col min="8198" max="8198" width="8.140625" style="104" customWidth="1"/>
    <col min="8199" max="8199" width="8.5703125" style="104" customWidth="1"/>
    <col min="8200" max="8200" width="10" style="104" customWidth="1"/>
    <col min="8201" max="8271" width="8.7109375" style="104" customWidth="1"/>
    <col min="8272" max="8448" width="9.140625" style="104"/>
    <col min="8449" max="8450" width="13.28515625" style="104" customWidth="1"/>
    <col min="8451" max="8452" width="12.140625" style="104" customWidth="1"/>
    <col min="8453" max="8453" width="5.140625" style="104" customWidth="1"/>
    <col min="8454" max="8454" width="8.140625" style="104" customWidth="1"/>
    <col min="8455" max="8455" width="8.5703125" style="104" customWidth="1"/>
    <col min="8456" max="8456" width="10" style="104" customWidth="1"/>
    <col min="8457" max="8527" width="8.7109375" style="104" customWidth="1"/>
    <col min="8528" max="8704" width="9.140625" style="104"/>
    <col min="8705" max="8706" width="13.28515625" style="104" customWidth="1"/>
    <col min="8707" max="8708" width="12.140625" style="104" customWidth="1"/>
    <col min="8709" max="8709" width="5.140625" style="104" customWidth="1"/>
    <col min="8710" max="8710" width="8.140625" style="104" customWidth="1"/>
    <col min="8711" max="8711" width="8.5703125" style="104" customWidth="1"/>
    <col min="8712" max="8712" width="10" style="104" customWidth="1"/>
    <col min="8713" max="8783" width="8.7109375" style="104" customWidth="1"/>
    <col min="8784" max="8960" width="9.140625" style="104"/>
    <col min="8961" max="8962" width="13.28515625" style="104" customWidth="1"/>
    <col min="8963" max="8964" width="12.140625" style="104" customWidth="1"/>
    <col min="8965" max="8965" width="5.140625" style="104" customWidth="1"/>
    <col min="8966" max="8966" width="8.140625" style="104" customWidth="1"/>
    <col min="8967" max="8967" width="8.5703125" style="104" customWidth="1"/>
    <col min="8968" max="8968" width="10" style="104" customWidth="1"/>
    <col min="8969" max="9039" width="8.7109375" style="104" customWidth="1"/>
    <col min="9040" max="9216" width="9.140625" style="104"/>
    <col min="9217" max="9218" width="13.28515625" style="104" customWidth="1"/>
    <col min="9219" max="9220" width="12.140625" style="104" customWidth="1"/>
    <col min="9221" max="9221" width="5.140625" style="104" customWidth="1"/>
    <col min="9222" max="9222" width="8.140625" style="104" customWidth="1"/>
    <col min="9223" max="9223" width="8.5703125" style="104" customWidth="1"/>
    <col min="9224" max="9224" width="10" style="104" customWidth="1"/>
    <col min="9225" max="9295" width="8.7109375" style="104" customWidth="1"/>
    <col min="9296" max="9472" width="9.140625" style="104"/>
    <col min="9473" max="9474" width="13.28515625" style="104" customWidth="1"/>
    <col min="9475" max="9476" width="12.140625" style="104" customWidth="1"/>
    <col min="9477" max="9477" width="5.140625" style="104" customWidth="1"/>
    <col min="9478" max="9478" width="8.140625" style="104" customWidth="1"/>
    <col min="9479" max="9479" width="8.5703125" style="104" customWidth="1"/>
    <col min="9480" max="9480" width="10" style="104" customWidth="1"/>
    <col min="9481" max="9551" width="8.7109375" style="104" customWidth="1"/>
    <col min="9552" max="9728" width="9.140625" style="104"/>
    <col min="9729" max="9730" width="13.28515625" style="104" customWidth="1"/>
    <col min="9731" max="9732" width="12.140625" style="104" customWidth="1"/>
    <col min="9733" max="9733" width="5.140625" style="104" customWidth="1"/>
    <col min="9734" max="9734" width="8.140625" style="104" customWidth="1"/>
    <col min="9735" max="9735" width="8.5703125" style="104" customWidth="1"/>
    <col min="9736" max="9736" width="10" style="104" customWidth="1"/>
    <col min="9737" max="9807" width="8.7109375" style="104" customWidth="1"/>
    <col min="9808" max="9984" width="9.140625" style="104"/>
    <col min="9985" max="9986" width="13.28515625" style="104" customWidth="1"/>
    <col min="9987" max="9988" width="12.140625" style="104" customWidth="1"/>
    <col min="9989" max="9989" width="5.140625" style="104" customWidth="1"/>
    <col min="9990" max="9990" width="8.140625" style="104" customWidth="1"/>
    <col min="9991" max="9991" width="8.5703125" style="104" customWidth="1"/>
    <col min="9992" max="9992" width="10" style="104" customWidth="1"/>
    <col min="9993" max="10063" width="8.7109375" style="104" customWidth="1"/>
    <col min="10064" max="10240" width="9.140625" style="104"/>
    <col min="10241" max="10242" width="13.28515625" style="104" customWidth="1"/>
    <col min="10243" max="10244" width="12.140625" style="104" customWidth="1"/>
    <col min="10245" max="10245" width="5.140625" style="104" customWidth="1"/>
    <col min="10246" max="10246" width="8.140625" style="104" customWidth="1"/>
    <col min="10247" max="10247" width="8.5703125" style="104" customWidth="1"/>
    <col min="10248" max="10248" width="10" style="104" customWidth="1"/>
    <col min="10249" max="10319" width="8.7109375" style="104" customWidth="1"/>
    <col min="10320" max="10496" width="9.140625" style="104"/>
    <col min="10497" max="10498" width="13.28515625" style="104" customWidth="1"/>
    <col min="10499" max="10500" width="12.140625" style="104" customWidth="1"/>
    <col min="10501" max="10501" width="5.140625" style="104" customWidth="1"/>
    <col min="10502" max="10502" width="8.140625" style="104" customWidth="1"/>
    <col min="10503" max="10503" width="8.5703125" style="104" customWidth="1"/>
    <col min="10504" max="10504" width="10" style="104" customWidth="1"/>
    <col min="10505" max="10575" width="8.7109375" style="104" customWidth="1"/>
    <col min="10576" max="10752" width="9.140625" style="104"/>
    <col min="10753" max="10754" width="13.28515625" style="104" customWidth="1"/>
    <col min="10755" max="10756" width="12.140625" style="104" customWidth="1"/>
    <col min="10757" max="10757" width="5.140625" style="104" customWidth="1"/>
    <col min="10758" max="10758" width="8.140625" style="104" customWidth="1"/>
    <col min="10759" max="10759" width="8.5703125" style="104" customWidth="1"/>
    <col min="10760" max="10760" width="10" style="104" customWidth="1"/>
    <col min="10761" max="10831" width="8.7109375" style="104" customWidth="1"/>
    <col min="10832" max="11008" width="9.140625" style="104"/>
    <col min="11009" max="11010" width="13.28515625" style="104" customWidth="1"/>
    <col min="11011" max="11012" width="12.140625" style="104" customWidth="1"/>
    <col min="11013" max="11013" width="5.140625" style="104" customWidth="1"/>
    <col min="11014" max="11014" width="8.140625" style="104" customWidth="1"/>
    <col min="11015" max="11015" width="8.5703125" style="104" customWidth="1"/>
    <col min="11016" max="11016" width="10" style="104" customWidth="1"/>
    <col min="11017" max="11087" width="8.7109375" style="104" customWidth="1"/>
    <col min="11088" max="11264" width="9.140625" style="104"/>
    <col min="11265" max="11266" width="13.28515625" style="104" customWidth="1"/>
    <col min="11267" max="11268" width="12.140625" style="104" customWidth="1"/>
    <col min="11269" max="11269" width="5.140625" style="104" customWidth="1"/>
    <col min="11270" max="11270" width="8.140625" style="104" customWidth="1"/>
    <col min="11271" max="11271" width="8.5703125" style="104" customWidth="1"/>
    <col min="11272" max="11272" width="10" style="104" customWidth="1"/>
    <col min="11273" max="11343" width="8.7109375" style="104" customWidth="1"/>
    <col min="11344" max="11520" width="9.140625" style="104"/>
    <col min="11521" max="11522" width="13.28515625" style="104" customWidth="1"/>
    <col min="11523" max="11524" width="12.140625" style="104" customWidth="1"/>
    <col min="11525" max="11525" width="5.140625" style="104" customWidth="1"/>
    <col min="11526" max="11526" width="8.140625" style="104" customWidth="1"/>
    <col min="11527" max="11527" width="8.5703125" style="104" customWidth="1"/>
    <col min="11528" max="11528" width="10" style="104" customWidth="1"/>
    <col min="11529" max="11599" width="8.7109375" style="104" customWidth="1"/>
    <col min="11600" max="11776" width="9.140625" style="104"/>
    <col min="11777" max="11778" width="13.28515625" style="104" customWidth="1"/>
    <col min="11779" max="11780" width="12.140625" style="104" customWidth="1"/>
    <col min="11781" max="11781" width="5.140625" style="104" customWidth="1"/>
    <col min="11782" max="11782" width="8.140625" style="104" customWidth="1"/>
    <col min="11783" max="11783" width="8.5703125" style="104" customWidth="1"/>
    <col min="11784" max="11784" width="10" style="104" customWidth="1"/>
    <col min="11785" max="11855" width="8.7109375" style="104" customWidth="1"/>
    <col min="11856" max="12032" width="9.140625" style="104"/>
    <col min="12033" max="12034" width="13.28515625" style="104" customWidth="1"/>
    <col min="12035" max="12036" width="12.140625" style="104" customWidth="1"/>
    <col min="12037" max="12037" width="5.140625" style="104" customWidth="1"/>
    <col min="12038" max="12038" width="8.140625" style="104" customWidth="1"/>
    <col min="12039" max="12039" width="8.5703125" style="104" customWidth="1"/>
    <col min="12040" max="12040" width="10" style="104" customWidth="1"/>
    <col min="12041" max="12111" width="8.7109375" style="104" customWidth="1"/>
    <col min="12112" max="12288" width="9.140625" style="104"/>
    <col min="12289" max="12290" width="13.28515625" style="104" customWidth="1"/>
    <col min="12291" max="12292" width="12.140625" style="104" customWidth="1"/>
    <col min="12293" max="12293" width="5.140625" style="104" customWidth="1"/>
    <col min="12294" max="12294" width="8.140625" style="104" customWidth="1"/>
    <col min="12295" max="12295" width="8.5703125" style="104" customWidth="1"/>
    <col min="12296" max="12296" width="10" style="104" customWidth="1"/>
    <col min="12297" max="12367" width="8.7109375" style="104" customWidth="1"/>
    <col min="12368" max="12544" width="9.140625" style="104"/>
    <col min="12545" max="12546" width="13.28515625" style="104" customWidth="1"/>
    <col min="12547" max="12548" width="12.140625" style="104" customWidth="1"/>
    <col min="12549" max="12549" width="5.140625" style="104" customWidth="1"/>
    <col min="12550" max="12550" width="8.140625" style="104" customWidth="1"/>
    <col min="12551" max="12551" width="8.5703125" style="104" customWidth="1"/>
    <col min="12552" max="12552" width="10" style="104" customWidth="1"/>
    <col min="12553" max="12623" width="8.7109375" style="104" customWidth="1"/>
    <col min="12624" max="12800" width="9.140625" style="104"/>
    <col min="12801" max="12802" width="13.28515625" style="104" customWidth="1"/>
    <col min="12803" max="12804" width="12.140625" style="104" customWidth="1"/>
    <col min="12805" max="12805" width="5.140625" style="104" customWidth="1"/>
    <col min="12806" max="12806" width="8.140625" style="104" customWidth="1"/>
    <col min="12807" max="12807" width="8.5703125" style="104" customWidth="1"/>
    <col min="12808" max="12808" width="10" style="104" customWidth="1"/>
    <col min="12809" max="12879" width="8.7109375" style="104" customWidth="1"/>
    <col min="12880" max="13056" width="9.140625" style="104"/>
    <col min="13057" max="13058" width="13.28515625" style="104" customWidth="1"/>
    <col min="13059" max="13060" width="12.140625" style="104" customWidth="1"/>
    <col min="13061" max="13061" width="5.140625" style="104" customWidth="1"/>
    <col min="13062" max="13062" width="8.140625" style="104" customWidth="1"/>
    <col min="13063" max="13063" width="8.5703125" style="104" customWidth="1"/>
    <col min="13064" max="13064" width="10" style="104" customWidth="1"/>
    <col min="13065" max="13135" width="8.7109375" style="104" customWidth="1"/>
    <col min="13136" max="13312" width="9.140625" style="104"/>
    <col min="13313" max="13314" width="13.28515625" style="104" customWidth="1"/>
    <col min="13315" max="13316" width="12.140625" style="104" customWidth="1"/>
    <col min="13317" max="13317" width="5.140625" style="104" customWidth="1"/>
    <col min="13318" max="13318" width="8.140625" style="104" customWidth="1"/>
    <col min="13319" max="13319" width="8.5703125" style="104" customWidth="1"/>
    <col min="13320" max="13320" width="10" style="104" customWidth="1"/>
    <col min="13321" max="13391" width="8.7109375" style="104" customWidth="1"/>
    <col min="13392" max="13568" width="9.140625" style="104"/>
    <col min="13569" max="13570" width="13.28515625" style="104" customWidth="1"/>
    <col min="13571" max="13572" width="12.140625" style="104" customWidth="1"/>
    <col min="13573" max="13573" width="5.140625" style="104" customWidth="1"/>
    <col min="13574" max="13574" width="8.140625" style="104" customWidth="1"/>
    <col min="13575" max="13575" width="8.5703125" style="104" customWidth="1"/>
    <col min="13576" max="13576" width="10" style="104" customWidth="1"/>
    <col min="13577" max="13647" width="8.7109375" style="104" customWidth="1"/>
    <col min="13648" max="13824" width="9.140625" style="104"/>
    <col min="13825" max="13826" width="13.28515625" style="104" customWidth="1"/>
    <col min="13827" max="13828" width="12.140625" style="104" customWidth="1"/>
    <col min="13829" max="13829" width="5.140625" style="104" customWidth="1"/>
    <col min="13830" max="13830" width="8.140625" style="104" customWidth="1"/>
    <col min="13831" max="13831" width="8.5703125" style="104" customWidth="1"/>
    <col min="13832" max="13832" width="10" style="104" customWidth="1"/>
    <col min="13833" max="13903" width="8.7109375" style="104" customWidth="1"/>
    <col min="13904" max="14080" width="9.140625" style="104"/>
    <col min="14081" max="14082" width="13.28515625" style="104" customWidth="1"/>
    <col min="14083" max="14084" width="12.140625" style="104" customWidth="1"/>
    <col min="14085" max="14085" width="5.140625" style="104" customWidth="1"/>
    <col min="14086" max="14086" width="8.140625" style="104" customWidth="1"/>
    <col min="14087" max="14087" width="8.5703125" style="104" customWidth="1"/>
    <col min="14088" max="14088" width="10" style="104" customWidth="1"/>
    <col min="14089" max="14159" width="8.7109375" style="104" customWidth="1"/>
    <col min="14160" max="14336" width="9.140625" style="104"/>
    <col min="14337" max="14338" width="13.28515625" style="104" customWidth="1"/>
    <col min="14339" max="14340" width="12.140625" style="104" customWidth="1"/>
    <col min="14341" max="14341" width="5.140625" style="104" customWidth="1"/>
    <col min="14342" max="14342" width="8.140625" style="104" customWidth="1"/>
    <col min="14343" max="14343" width="8.5703125" style="104" customWidth="1"/>
    <col min="14344" max="14344" width="10" style="104" customWidth="1"/>
    <col min="14345" max="14415" width="8.7109375" style="104" customWidth="1"/>
    <col min="14416" max="14592" width="9.140625" style="104"/>
    <col min="14593" max="14594" width="13.28515625" style="104" customWidth="1"/>
    <col min="14595" max="14596" width="12.140625" style="104" customWidth="1"/>
    <col min="14597" max="14597" width="5.140625" style="104" customWidth="1"/>
    <col min="14598" max="14598" width="8.140625" style="104" customWidth="1"/>
    <col min="14599" max="14599" width="8.5703125" style="104" customWidth="1"/>
    <col min="14600" max="14600" width="10" style="104" customWidth="1"/>
    <col min="14601" max="14671" width="8.7109375" style="104" customWidth="1"/>
    <col min="14672" max="14848" width="9.140625" style="104"/>
    <col min="14849" max="14850" width="13.28515625" style="104" customWidth="1"/>
    <col min="14851" max="14852" width="12.140625" style="104" customWidth="1"/>
    <col min="14853" max="14853" width="5.140625" style="104" customWidth="1"/>
    <col min="14854" max="14854" width="8.140625" style="104" customWidth="1"/>
    <col min="14855" max="14855" width="8.5703125" style="104" customWidth="1"/>
    <col min="14856" max="14856" width="10" style="104" customWidth="1"/>
    <col min="14857" max="14927" width="8.7109375" style="104" customWidth="1"/>
    <col min="14928" max="15104" width="9.140625" style="104"/>
    <col min="15105" max="15106" width="13.28515625" style="104" customWidth="1"/>
    <col min="15107" max="15108" width="12.140625" style="104" customWidth="1"/>
    <col min="15109" max="15109" width="5.140625" style="104" customWidth="1"/>
    <col min="15110" max="15110" width="8.140625" style="104" customWidth="1"/>
    <col min="15111" max="15111" width="8.5703125" style="104" customWidth="1"/>
    <col min="15112" max="15112" width="10" style="104" customWidth="1"/>
    <col min="15113" max="15183" width="8.7109375" style="104" customWidth="1"/>
    <col min="15184" max="15360" width="9.140625" style="104"/>
    <col min="15361" max="15362" width="13.28515625" style="104" customWidth="1"/>
    <col min="15363" max="15364" width="12.140625" style="104" customWidth="1"/>
    <col min="15365" max="15365" width="5.140625" style="104" customWidth="1"/>
    <col min="15366" max="15366" width="8.140625" style="104" customWidth="1"/>
    <col min="15367" max="15367" width="8.5703125" style="104" customWidth="1"/>
    <col min="15368" max="15368" width="10" style="104" customWidth="1"/>
    <col min="15369" max="15439" width="8.7109375" style="104" customWidth="1"/>
    <col min="15440" max="15616" width="9.140625" style="104"/>
    <col min="15617" max="15618" width="13.28515625" style="104" customWidth="1"/>
    <col min="15619" max="15620" width="12.140625" style="104" customWidth="1"/>
    <col min="15621" max="15621" width="5.140625" style="104" customWidth="1"/>
    <col min="15622" max="15622" width="8.140625" style="104" customWidth="1"/>
    <col min="15623" max="15623" width="8.5703125" style="104" customWidth="1"/>
    <col min="15624" max="15624" width="10" style="104" customWidth="1"/>
    <col min="15625" max="15695" width="8.7109375" style="104" customWidth="1"/>
    <col min="15696" max="15872" width="9.140625" style="104"/>
    <col min="15873" max="15874" width="13.28515625" style="104" customWidth="1"/>
    <col min="15875" max="15876" width="12.140625" style="104" customWidth="1"/>
    <col min="15877" max="15877" width="5.140625" style="104" customWidth="1"/>
    <col min="15878" max="15878" width="8.140625" style="104" customWidth="1"/>
    <col min="15879" max="15879" width="8.5703125" style="104" customWidth="1"/>
    <col min="15880" max="15880" width="10" style="104" customWidth="1"/>
    <col min="15881" max="15951" width="8.7109375" style="104" customWidth="1"/>
    <col min="15952" max="16128" width="9.140625" style="104"/>
    <col min="16129" max="16130" width="13.28515625" style="104" customWidth="1"/>
    <col min="16131" max="16132" width="12.140625" style="104" customWidth="1"/>
    <col min="16133" max="16133" width="5.140625" style="104" customWidth="1"/>
    <col min="16134" max="16134" width="8.140625" style="104" customWidth="1"/>
    <col min="16135" max="16135" width="8.5703125" style="104" customWidth="1"/>
    <col min="16136" max="16136" width="10" style="104" customWidth="1"/>
    <col min="16137" max="16207" width="8.7109375" style="104" customWidth="1"/>
    <col min="16208" max="16384" width="9.140625" style="104"/>
  </cols>
  <sheetData>
    <row r="1" spans="1:84" s="24" customFormat="1" ht="26.25" customHeight="1" x14ac:dyDescent="0.35">
      <c r="A1" s="1954" t="s">
        <v>0</v>
      </c>
      <c r="B1" s="1954"/>
      <c r="C1" s="1954"/>
      <c r="D1" s="1954"/>
      <c r="E1" s="1954"/>
      <c r="F1" s="1954"/>
      <c r="G1" s="1954"/>
      <c r="H1" s="1954"/>
      <c r="I1" s="1954"/>
      <c r="J1" s="1954"/>
      <c r="K1" s="1954"/>
      <c r="L1" s="1954"/>
      <c r="M1" s="1954"/>
      <c r="N1" s="1954"/>
      <c r="O1" s="1954"/>
      <c r="P1" s="1954"/>
      <c r="Q1" s="1954"/>
      <c r="R1" s="1954"/>
      <c r="S1" s="1954"/>
      <c r="T1" s="1954"/>
      <c r="U1" s="1954"/>
      <c r="V1" s="1954"/>
      <c r="W1" s="1954"/>
      <c r="X1" s="1954"/>
      <c r="Y1" s="1954"/>
      <c r="Z1" s="1954"/>
      <c r="AA1" s="1954"/>
      <c r="AB1" s="1954"/>
      <c r="AC1" s="1954"/>
      <c r="AD1" s="1954"/>
      <c r="AE1" s="1954"/>
      <c r="AF1" s="1954"/>
      <c r="AG1" s="1954"/>
      <c r="AH1" s="1954"/>
      <c r="AI1" s="1954"/>
      <c r="AJ1" s="1954"/>
      <c r="AK1" s="1954"/>
      <c r="AL1" s="1954"/>
      <c r="AM1" s="1954"/>
      <c r="AN1" s="1954"/>
      <c r="AO1" s="1954"/>
      <c r="AP1" s="1954"/>
      <c r="AQ1" s="1954"/>
      <c r="BV1" s="25"/>
      <c r="BW1" s="25"/>
      <c r="BX1" s="25"/>
      <c r="BY1" s="26"/>
      <c r="BZ1" s="25"/>
      <c r="CA1" s="25"/>
      <c r="CB1" s="25"/>
      <c r="CC1" s="25"/>
    </row>
    <row r="2" spans="1:84" s="33" customFormat="1" ht="27.75" x14ac:dyDescent="0.4">
      <c r="A2" s="24"/>
      <c r="B2" s="25"/>
      <c r="C2" s="25"/>
      <c r="D2" s="25"/>
      <c r="E2" s="25"/>
      <c r="F2" s="27"/>
      <c r="G2" s="25"/>
      <c r="H2" s="25"/>
      <c r="I2" s="24"/>
      <c r="J2" s="24"/>
      <c r="K2" s="28"/>
      <c r="L2" s="28"/>
      <c r="M2" s="28"/>
      <c r="N2" s="29"/>
      <c r="O2" s="25"/>
      <c r="P2" s="25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30" t="s">
        <v>1</v>
      </c>
      <c r="AN2" s="1860">
        <v>42354</v>
      </c>
      <c r="AO2" s="1860"/>
      <c r="AP2" s="1860"/>
      <c r="AQ2" s="1860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31"/>
      <c r="BW2" s="25"/>
      <c r="BX2" s="1862"/>
      <c r="BY2" s="1862"/>
      <c r="BZ2" s="1862"/>
      <c r="CA2" s="1862"/>
      <c r="CB2" s="32"/>
      <c r="CC2" s="32"/>
    </row>
    <row r="3" spans="1:84" s="33" customFormat="1" ht="18" thickBot="1" x14ac:dyDescent="0.35">
      <c r="A3" s="24"/>
      <c r="B3" s="25"/>
      <c r="C3" s="25"/>
      <c r="D3" s="25"/>
      <c r="E3" s="25"/>
      <c r="F3" s="27"/>
      <c r="G3" s="25"/>
      <c r="H3" s="25"/>
      <c r="I3" s="110"/>
      <c r="J3" s="24"/>
      <c r="K3" s="25"/>
      <c r="L3" s="110"/>
      <c r="M3" s="24"/>
      <c r="N3" s="25"/>
      <c r="O3" s="110"/>
      <c r="P3" s="24"/>
      <c r="Q3" s="25"/>
      <c r="R3" s="110"/>
      <c r="S3" s="24"/>
      <c r="T3" s="25"/>
      <c r="U3" s="110"/>
      <c r="V3" s="24"/>
      <c r="W3" s="25"/>
      <c r="X3" s="110"/>
      <c r="Y3" s="24"/>
      <c r="Z3" s="25"/>
      <c r="AA3" s="110"/>
      <c r="AB3" s="24"/>
      <c r="AC3" s="25"/>
      <c r="AD3" s="110"/>
      <c r="AE3" s="24"/>
      <c r="AF3" s="25"/>
      <c r="AG3" s="110"/>
      <c r="AH3" s="24"/>
      <c r="AI3" s="25"/>
      <c r="AJ3" s="110"/>
      <c r="AK3" s="24"/>
      <c r="AL3" s="25"/>
      <c r="AM3" s="110"/>
      <c r="AN3" s="24"/>
      <c r="AO3" s="25"/>
      <c r="AP3" s="110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5"/>
      <c r="BY3" s="25"/>
      <c r="BZ3" s="2021"/>
      <c r="CA3" s="2021"/>
      <c r="CB3" s="32"/>
      <c r="CC3" s="32"/>
    </row>
    <row r="4" spans="1:84" s="33" customFormat="1" ht="16.5" customHeight="1" thickBot="1" x14ac:dyDescent="0.3">
      <c r="A4" s="1955" t="s">
        <v>2</v>
      </c>
      <c r="B4" s="1956"/>
      <c r="C4" s="1956"/>
      <c r="D4" s="1956"/>
      <c r="E4" s="1956"/>
      <c r="F4" s="1956"/>
      <c r="G4" s="1957"/>
      <c r="H4" s="1856" t="s">
        <v>3</v>
      </c>
      <c r="I4" s="1857"/>
      <c r="J4" s="1858"/>
      <c r="K4" s="1856" t="s">
        <v>4</v>
      </c>
      <c r="L4" s="1857"/>
      <c r="M4" s="1858"/>
      <c r="N4" s="1856" t="s">
        <v>5</v>
      </c>
      <c r="O4" s="1857"/>
      <c r="P4" s="1858"/>
      <c r="Q4" s="1856" t="s">
        <v>6</v>
      </c>
      <c r="R4" s="1857"/>
      <c r="S4" s="1858"/>
      <c r="T4" s="1856" t="s">
        <v>7</v>
      </c>
      <c r="U4" s="1857"/>
      <c r="V4" s="1858"/>
      <c r="W4" s="1856" t="s">
        <v>8</v>
      </c>
      <c r="X4" s="1857"/>
      <c r="Y4" s="1858"/>
      <c r="Z4" s="1856" t="s">
        <v>9</v>
      </c>
      <c r="AA4" s="1857"/>
      <c r="AB4" s="1858"/>
      <c r="AC4" s="1856" t="s">
        <v>10</v>
      </c>
      <c r="AD4" s="1857"/>
      <c r="AE4" s="1858"/>
      <c r="AF4" s="1856" t="s">
        <v>11</v>
      </c>
      <c r="AG4" s="1857"/>
      <c r="AH4" s="1858"/>
      <c r="AI4" s="1856" t="s">
        <v>12</v>
      </c>
      <c r="AJ4" s="1857"/>
      <c r="AK4" s="1858"/>
      <c r="AL4" s="1856" t="s">
        <v>13</v>
      </c>
      <c r="AM4" s="1857"/>
      <c r="AN4" s="1858"/>
      <c r="AO4" s="1856" t="s">
        <v>14</v>
      </c>
      <c r="AP4" s="1857"/>
      <c r="AQ4" s="1858"/>
      <c r="BX4" s="32"/>
      <c r="BY4" s="32"/>
      <c r="BZ4" s="32"/>
      <c r="CA4" s="32"/>
      <c r="CB4" s="32"/>
      <c r="CC4" s="32"/>
    </row>
    <row r="5" spans="1:84" s="33" customFormat="1" ht="16.5" customHeight="1" x14ac:dyDescent="0.25">
      <c r="A5" s="1958" t="s">
        <v>15</v>
      </c>
      <c r="B5" s="1959"/>
      <c r="C5" s="1962" t="s">
        <v>16</v>
      </c>
      <c r="D5" s="1964"/>
      <c r="E5" s="1965"/>
      <c r="F5" s="1965"/>
      <c r="G5" s="1966"/>
      <c r="H5" s="440" t="s">
        <v>17</v>
      </c>
      <c r="I5" s="441" t="s">
        <v>18</v>
      </c>
      <c r="J5" s="442" t="s">
        <v>19</v>
      </c>
      <c r="K5" s="440" t="s">
        <v>17</v>
      </c>
      <c r="L5" s="441" t="s">
        <v>18</v>
      </c>
      <c r="M5" s="442" t="s">
        <v>19</v>
      </c>
      <c r="N5" s="440" t="s">
        <v>17</v>
      </c>
      <c r="O5" s="441" t="s">
        <v>18</v>
      </c>
      <c r="P5" s="442" t="s">
        <v>19</v>
      </c>
      <c r="Q5" s="440" t="s">
        <v>17</v>
      </c>
      <c r="R5" s="441" t="s">
        <v>18</v>
      </c>
      <c r="S5" s="442" t="s">
        <v>19</v>
      </c>
      <c r="T5" s="440" t="s">
        <v>17</v>
      </c>
      <c r="U5" s="441" t="s">
        <v>18</v>
      </c>
      <c r="V5" s="442" t="s">
        <v>19</v>
      </c>
      <c r="W5" s="440" t="s">
        <v>17</v>
      </c>
      <c r="X5" s="441" t="s">
        <v>18</v>
      </c>
      <c r="Y5" s="442" t="s">
        <v>19</v>
      </c>
      <c r="Z5" s="440" t="s">
        <v>17</v>
      </c>
      <c r="AA5" s="441" t="s">
        <v>18</v>
      </c>
      <c r="AB5" s="442" t="s">
        <v>19</v>
      </c>
      <c r="AC5" s="440" t="s">
        <v>17</v>
      </c>
      <c r="AD5" s="441" t="s">
        <v>18</v>
      </c>
      <c r="AE5" s="442" t="s">
        <v>19</v>
      </c>
      <c r="AF5" s="440" t="s">
        <v>17</v>
      </c>
      <c r="AG5" s="441" t="s">
        <v>18</v>
      </c>
      <c r="AH5" s="442" t="s">
        <v>19</v>
      </c>
      <c r="AI5" s="440" t="s">
        <v>17</v>
      </c>
      <c r="AJ5" s="441" t="s">
        <v>18</v>
      </c>
      <c r="AK5" s="442" t="s">
        <v>19</v>
      </c>
      <c r="AL5" s="440" t="s">
        <v>17</v>
      </c>
      <c r="AM5" s="441" t="s">
        <v>18</v>
      </c>
      <c r="AN5" s="442" t="s">
        <v>19</v>
      </c>
      <c r="AO5" s="440" t="s">
        <v>17</v>
      </c>
      <c r="AP5" s="441" t="s">
        <v>18</v>
      </c>
      <c r="AQ5" s="442" t="s">
        <v>19</v>
      </c>
    </row>
    <row r="6" spans="1:84" s="33" customFormat="1" ht="16.5" customHeight="1" thickBot="1" x14ac:dyDescent="0.3">
      <c r="A6" s="1960"/>
      <c r="B6" s="1961"/>
      <c r="C6" s="1963"/>
      <c r="D6" s="1967"/>
      <c r="E6" s="1968"/>
      <c r="F6" s="1968"/>
      <c r="G6" s="1969"/>
      <c r="H6" s="547" t="s">
        <v>20</v>
      </c>
      <c r="I6" s="548" t="s">
        <v>21</v>
      </c>
      <c r="J6" s="549" t="s">
        <v>22</v>
      </c>
      <c r="K6" s="443" t="s">
        <v>20</v>
      </c>
      <c r="L6" s="444" t="s">
        <v>21</v>
      </c>
      <c r="M6" s="445" t="s">
        <v>22</v>
      </c>
      <c r="N6" s="443" t="s">
        <v>20</v>
      </c>
      <c r="O6" s="444" t="s">
        <v>21</v>
      </c>
      <c r="P6" s="445" t="s">
        <v>22</v>
      </c>
      <c r="Q6" s="443" t="s">
        <v>20</v>
      </c>
      <c r="R6" s="444" t="s">
        <v>21</v>
      </c>
      <c r="S6" s="445" t="s">
        <v>22</v>
      </c>
      <c r="T6" s="443" t="s">
        <v>20</v>
      </c>
      <c r="U6" s="444" t="s">
        <v>21</v>
      </c>
      <c r="V6" s="445" t="s">
        <v>22</v>
      </c>
      <c r="W6" s="443" t="s">
        <v>20</v>
      </c>
      <c r="X6" s="444" t="s">
        <v>21</v>
      </c>
      <c r="Y6" s="445" t="s">
        <v>22</v>
      </c>
      <c r="Z6" s="443" t="s">
        <v>20</v>
      </c>
      <c r="AA6" s="444" t="s">
        <v>21</v>
      </c>
      <c r="AB6" s="445" t="s">
        <v>22</v>
      </c>
      <c r="AC6" s="443" t="s">
        <v>20</v>
      </c>
      <c r="AD6" s="444" t="s">
        <v>21</v>
      </c>
      <c r="AE6" s="445" t="s">
        <v>22</v>
      </c>
      <c r="AF6" s="443" t="s">
        <v>20</v>
      </c>
      <c r="AG6" s="444" t="s">
        <v>21</v>
      </c>
      <c r="AH6" s="445" t="s">
        <v>22</v>
      </c>
      <c r="AI6" s="443" t="s">
        <v>20</v>
      </c>
      <c r="AJ6" s="444" t="s">
        <v>21</v>
      </c>
      <c r="AK6" s="445" t="s">
        <v>22</v>
      </c>
      <c r="AL6" s="443" t="s">
        <v>20</v>
      </c>
      <c r="AM6" s="444" t="s">
        <v>21</v>
      </c>
      <c r="AN6" s="445" t="s">
        <v>22</v>
      </c>
      <c r="AO6" s="443" t="s">
        <v>20</v>
      </c>
      <c r="AP6" s="444" t="s">
        <v>21</v>
      </c>
      <c r="AQ6" s="445" t="s">
        <v>22</v>
      </c>
    </row>
    <row r="7" spans="1:84" s="24" customFormat="1" ht="16.5" customHeight="1" x14ac:dyDescent="0.25">
      <c r="A7" s="1970" t="s">
        <v>23</v>
      </c>
      <c r="B7" s="1971"/>
      <c r="C7" s="1976">
        <v>25</v>
      </c>
      <c r="D7" s="1979" t="s">
        <v>24</v>
      </c>
      <c r="E7" s="1980"/>
      <c r="F7" s="1983" t="s">
        <v>25</v>
      </c>
      <c r="G7" s="2006"/>
      <c r="H7" s="541">
        <v>40</v>
      </c>
      <c r="I7" s="550">
        <v>2.9501999999999997</v>
      </c>
      <c r="J7" s="551">
        <v>0.67320000000000002</v>
      </c>
      <c r="K7" s="541">
        <v>40</v>
      </c>
      <c r="L7" s="550">
        <v>2.9501999999999997</v>
      </c>
      <c r="M7" s="551">
        <v>0.67320000000000002</v>
      </c>
      <c r="N7" s="541">
        <v>48</v>
      </c>
      <c r="O7" s="550">
        <v>3.0293999999999994</v>
      </c>
      <c r="P7" s="551">
        <v>0.66659999999999997</v>
      </c>
      <c r="Q7" s="541">
        <v>48</v>
      </c>
      <c r="R7" s="550">
        <v>3.0293999999999994</v>
      </c>
      <c r="S7" s="551">
        <v>0.66659999999999997</v>
      </c>
      <c r="T7" s="541">
        <v>48</v>
      </c>
      <c r="U7" s="550">
        <v>3.0293999999999994</v>
      </c>
      <c r="V7" s="551">
        <v>0.66659999999999997</v>
      </c>
      <c r="W7" s="541">
        <v>48</v>
      </c>
      <c r="X7" s="550">
        <v>3.0293999999999994</v>
      </c>
      <c r="Y7" s="551">
        <v>0.66659999999999997</v>
      </c>
      <c r="Z7" s="541">
        <v>54</v>
      </c>
      <c r="AA7" s="550">
        <v>5.1414</v>
      </c>
      <c r="AB7" s="551">
        <v>1.0691999999999999</v>
      </c>
      <c r="AC7" s="541">
        <v>54</v>
      </c>
      <c r="AD7" s="550">
        <v>5.1414</v>
      </c>
      <c r="AE7" s="551">
        <v>1.0691999999999999</v>
      </c>
      <c r="AF7" s="541">
        <v>54</v>
      </c>
      <c r="AG7" s="550">
        <v>5.1414</v>
      </c>
      <c r="AH7" s="551">
        <v>1.0691999999999999</v>
      </c>
      <c r="AI7" s="541">
        <v>54</v>
      </c>
      <c r="AJ7" s="550">
        <v>5.1414</v>
      </c>
      <c r="AK7" s="551">
        <v>1.0691999999999999</v>
      </c>
      <c r="AL7" s="541">
        <v>54</v>
      </c>
      <c r="AM7" s="550">
        <v>5.1414</v>
      </c>
      <c r="AN7" s="551">
        <v>1.0691999999999999</v>
      </c>
      <c r="AO7" s="541">
        <v>54</v>
      </c>
      <c r="AP7" s="550">
        <v>5.1414</v>
      </c>
      <c r="AQ7" s="551">
        <v>1.0691999999999999</v>
      </c>
      <c r="CB7" s="34"/>
      <c r="CC7" s="34"/>
      <c r="CE7" s="34"/>
      <c r="CF7" s="34"/>
    </row>
    <row r="8" spans="1:84" s="24" customFormat="1" ht="16.5" customHeight="1" thickBot="1" x14ac:dyDescent="0.3">
      <c r="A8" s="1972"/>
      <c r="B8" s="1973"/>
      <c r="C8" s="1977"/>
      <c r="D8" s="1981"/>
      <c r="E8" s="1982"/>
      <c r="F8" s="1985" t="s">
        <v>26</v>
      </c>
      <c r="G8" s="2007"/>
      <c r="H8" s="449">
        <v>490</v>
      </c>
      <c r="I8" s="450">
        <f>I44+I42</f>
        <v>2.8994400000000002</v>
      </c>
      <c r="J8" s="451">
        <f>J44+J42</f>
        <v>0.66027200000000008</v>
      </c>
      <c r="K8" s="449">
        <v>490</v>
      </c>
      <c r="L8" s="450">
        <f>L44+L42</f>
        <v>2.8994400000000002</v>
      </c>
      <c r="M8" s="451">
        <f>M44+M42</f>
        <v>0.66027200000000008</v>
      </c>
      <c r="N8" s="449">
        <v>590</v>
      </c>
      <c r="O8" s="450">
        <f>O44+O42</f>
        <v>2.9798400000000003</v>
      </c>
      <c r="P8" s="451">
        <f>P44+P42</f>
        <v>0.65505600000000008</v>
      </c>
      <c r="Q8" s="449">
        <v>590</v>
      </c>
      <c r="R8" s="450">
        <f>R44+R42</f>
        <v>2.9798400000000003</v>
      </c>
      <c r="S8" s="451">
        <f>S44+S42</f>
        <v>0.65505600000000008</v>
      </c>
      <c r="T8" s="449">
        <v>590</v>
      </c>
      <c r="U8" s="450">
        <f>U44+U42</f>
        <v>2.9798400000000003</v>
      </c>
      <c r="V8" s="451">
        <f>V44+V42</f>
        <v>0.65505600000000008</v>
      </c>
      <c r="W8" s="449">
        <v>590</v>
      </c>
      <c r="X8" s="450">
        <f>X44+X42</f>
        <v>2.9798400000000003</v>
      </c>
      <c r="Y8" s="451">
        <f>Y44+Y42</f>
        <v>0.65505600000000008</v>
      </c>
      <c r="Z8" s="449">
        <v>690</v>
      </c>
      <c r="AA8" s="450">
        <f>AA44+AA42</f>
        <v>5.0787519999999997</v>
      </c>
      <c r="AB8" s="451">
        <f>AB44+AB42</f>
        <v>0.99350399999999994</v>
      </c>
      <c r="AC8" s="449">
        <v>690</v>
      </c>
      <c r="AD8" s="450">
        <f>AD44+AD42</f>
        <v>5.0787519999999997</v>
      </c>
      <c r="AE8" s="451">
        <f>AE44+AE42</f>
        <v>0.99350399999999994</v>
      </c>
      <c r="AF8" s="449">
        <v>690</v>
      </c>
      <c r="AG8" s="450">
        <f>AG44+AG42</f>
        <v>5.0787519999999997</v>
      </c>
      <c r="AH8" s="451">
        <f>AH44+AH42</f>
        <v>0.99350399999999994</v>
      </c>
      <c r="AI8" s="449">
        <v>690</v>
      </c>
      <c r="AJ8" s="450">
        <f>AJ44+AJ42</f>
        <v>5.0787519999999997</v>
      </c>
      <c r="AK8" s="451">
        <f>AK44+AK42</f>
        <v>0.99350399999999994</v>
      </c>
      <c r="AL8" s="449">
        <v>690</v>
      </c>
      <c r="AM8" s="450">
        <f>AM44+AM42</f>
        <v>5.0787519999999997</v>
      </c>
      <c r="AN8" s="451">
        <f>AN44+AN42</f>
        <v>0.99350399999999994</v>
      </c>
      <c r="AO8" s="449">
        <v>690</v>
      </c>
      <c r="AP8" s="450">
        <f>AP44+AP42</f>
        <v>5.0787519999999997</v>
      </c>
      <c r="AQ8" s="451">
        <f>AQ44+AQ42</f>
        <v>0.99350399999999994</v>
      </c>
      <c r="CB8" s="34"/>
      <c r="CC8" s="34"/>
      <c r="CE8" s="34"/>
      <c r="CF8" s="34"/>
    </row>
    <row r="9" spans="1:84" s="35" customFormat="1" ht="16.5" customHeight="1" thickBot="1" x14ac:dyDescent="0.3">
      <c r="A9" s="1972"/>
      <c r="B9" s="1973"/>
      <c r="C9" s="1977"/>
      <c r="D9" s="1987" t="s">
        <v>27</v>
      </c>
      <c r="E9" s="1988"/>
      <c r="F9" s="1988"/>
      <c r="G9" s="1989"/>
      <c r="H9" s="1899">
        <v>5</v>
      </c>
      <c r="I9" s="1900"/>
      <c r="J9" s="1901"/>
      <c r="K9" s="1899">
        <v>5</v>
      </c>
      <c r="L9" s="1900"/>
      <c r="M9" s="1901"/>
      <c r="N9" s="1899">
        <v>5</v>
      </c>
      <c r="O9" s="1900"/>
      <c r="P9" s="1901"/>
      <c r="Q9" s="1899">
        <v>5</v>
      </c>
      <c r="R9" s="1900"/>
      <c r="S9" s="1901"/>
      <c r="T9" s="1899">
        <v>5</v>
      </c>
      <c r="U9" s="1900"/>
      <c r="V9" s="1901"/>
      <c r="W9" s="1899">
        <v>5</v>
      </c>
      <c r="X9" s="1900"/>
      <c r="Y9" s="1901"/>
      <c r="Z9" s="1899">
        <v>5</v>
      </c>
      <c r="AA9" s="1900"/>
      <c r="AB9" s="1901"/>
      <c r="AC9" s="1899">
        <v>5</v>
      </c>
      <c r="AD9" s="1900"/>
      <c r="AE9" s="1901"/>
      <c r="AF9" s="1899">
        <v>5</v>
      </c>
      <c r="AG9" s="1900"/>
      <c r="AH9" s="1901"/>
      <c r="AI9" s="1899">
        <v>5</v>
      </c>
      <c r="AJ9" s="1900"/>
      <c r="AK9" s="1901"/>
      <c r="AL9" s="1899">
        <v>5</v>
      </c>
      <c r="AM9" s="1900"/>
      <c r="AN9" s="1901"/>
      <c r="AO9" s="1899">
        <v>5</v>
      </c>
      <c r="AP9" s="1900"/>
      <c r="AQ9" s="1901"/>
    </row>
    <row r="10" spans="1:84" s="24" customFormat="1" ht="16.5" customHeight="1" x14ac:dyDescent="0.25">
      <c r="A10" s="1972"/>
      <c r="B10" s="1973"/>
      <c r="C10" s="1977"/>
      <c r="D10" s="1990" t="s">
        <v>28</v>
      </c>
      <c r="E10" s="1971"/>
      <c r="F10" s="1983" t="s">
        <v>25</v>
      </c>
      <c r="G10" s="1984"/>
      <c r="H10" s="1905">
        <v>120</v>
      </c>
      <c r="I10" s="1906"/>
      <c r="J10" s="1907"/>
      <c r="K10" s="1905">
        <v>120</v>
      </c>
      <c r="L10" s="1906"/>
      <c r="M10" s="1907"/>
      <c r="N10" s="1905">
        <v>119</v>
      </c>
      <c r="O10" s="1906"/>
      <c r="P10" s="1907"/>
      <c r="Q10" s="1905">
        <v>119</v>
      </c>
      <c r="R10" s="1906"/>
      <c r="S10" s="1907"/>
      <c r="T10" s="1905">
        <v>119</v>
      </c>
      <c r="U10" s="1906"/>
      <c r="V10" s="1907"/>
      <c r="W10" s="1905">
        <v>119</v>
      </c>
      <c r="X10" s="1906"/>
      <c r="Y10" s="1907"/>
      <c r="Z10" s="1905">
        <v>120</v>
      </c>
      <c r="AA10" s="1906"/>
      <c r="AB10" s="1907"/>
      <c r="AC10" s="1905">
        <v>120</v>
      </c>
      <c r="AD10" s="1906"/>
      <c r="AE10" s="1907"/>
      <c r="AF10" s="1905">
        <v>120</v>
      </c>
      <c r="AG10" s="1906"/>
      <c r="AH10" s="1907"/>
      <c r="AI10" s="1905">
        <v>120</v>
      </c>
      <c r="AJ10" s="1906"/>
      <c r="AK10" s="1907"/>
      <c r="AL10" s="1905">
        <v>120</v>
      </c>
      <c r="AM10" s="1906"/>
      <c r="AN10" s="1907"/>
      <c r="AO10" s="1905">
        <v>120</v>
      </c>
      <c r="AP10" s="1906"/>
      <c r="AQ10" s="1907"/>
    </row>
    <row r="11" spans="1:84" s="24" customFormat="1" ht="16.5" customHeight="1" thickBot="1" x14ac:dyDescent="0.3">
      <c r="A11" s="1972"/>
      <c r="B11" s="1973"/>
      <c r="C11" s="1977"/>
      <c r="D11" s="1974"/>
      <c r="E11" s="1975"/>
      <c r="F11" s="1985" t="s">
        <v>26</v>
      </c>
      <c r="G11" s="1986"/>
      <c r="H11" s="1908">
        <v>10.5</v>
      </c>
      <c r="I11" s="1909"/>
      <c r="J11" s="1910"/>
      <c r="K11" s="1908">
        <v>10.5</v>
      </c>
      <c r="L11" s="1909"/>
      <c r="M11" s="1910"/>
      <c r="N11" s="1908">
        <v>10.4</v>
      </c>
      <c r="O11" s="1909"/>
      <c r="P11" s="1910"/>
      <c r="Q11" s="1908">
        <v>10.4</v>
      </c>
      <c r="R11" s="1909"/>
      <c r="S11" s="1910"/>
      <c r="T11" s="1908">
        <v>10.4</v>
      </c>
      <c r="U11" s="1909"/>
      <c r="V11" s="1910"/>
      <c r="W11" s="1908">
        <v>10.4</v>
      </c>
      <c r="X11" s="1909"/>
      <c r="Y11" s="1910"/>
      <c r="Z11" s="1908">
        <v>10.5</v>
      </c>
      <c r="AA11" s="1909"/>
      <c r="AB11" s="1910"/>
      <c r="AC11" s="1908">
        <v>10.5</v>
      </c>
      <c r="AD11" s="1909"/>
      <c r="AE11" s="1910"/>
      <c r="AF11" s="1908">
        <v>10.5</v>
      </c>
      <c r="AG11" s="1909"/>
      <c r="AH11" s="1910"/>
      <c r="AI11" s="1908">
        <v>10.5</v>
      </c>
      <c r="AJ11" s="1909"/>
      <c r="AK11" s="1910"/>
      <c r="AL11" s="1908">
        <v>10.5</v>
      </c>
      <c r="AM11" s="1909"/>
      <c r="AN11" s="1910"/>
      <c r="AO11" s="1908">
        <v>10.5</v>
      </c>
      <c r="AP11" s="1909"/>
      <c r="AQ11" s="1910"/>
    </row>
    <row r="12" spans="1:84" s="35" customFormat="1" ht="16.5" customHeight="1" thickBot="1" x14ac:dyDescent="0.3">
      <c r="A12" s="1974"/>
      <c r="B12" s="1975"/>
      <c r="C12" s="1978"/>
      <c r="D12" s="1987" t="s">
        <v>29</v>
      </c>
      <c r="E12" s="1988"/>
      <c r="F12" s="1988"/>
      <c r="G12" s="1989"/>
      <c r="H12" s="1911" t="s">
        <v>30</v>
      </c>
      <c r="I12" s="1912"/>
      <c r="J12" s="1913"/>
      <c r="K12" s="1911" t="s">
        <v>30</v>
      </c>
      <c r="L12" s="1912"/>
      <c r="M12" s="1913"/>
      <c r="N12" s="1911" t="s">
        <v>30</v>
      </c>
      <c r="O12" s="1912"/>
      <c r="P12" s="1913"/>
      <c r="Q12" s="1911" t="s">
        <v>30</v>
      </c>
      <c r="R12" s="1912"/>
      <c r="S12" s="1913"/>
      <c r="T12" s="1911" t="s">
        <v>30</v>
      </c>
      <c r="U12" s="1912"/>
      <c r="V12" s="1913"/>
      <c r="W12" s="1911" t="s">
        <v>30</v>
      </c>
      <c r="X12" s="1912"/>
      <c r="Y12" s="1913"/>
      <c r="Z12" s="1911" t="s">
        <v>30</v>
      </c>
      <c r="AA12" s="1912"/>
      <c r="AB12" s="1913"/>
      <c r="AC12" s="1911" t="s">
        <v>30</v>
      </c>
      <c r="AD12" s="1912"/>
      <c r="AE12" s="1913"/>
      <c r="AF12" s="1911" t="s">
        <v>30</v>
      </c>
      <c r="AG12" s="1912"/>
      <c r="AH12" s="1913"/>
      <c r="AI12" s="1911" t="s">
        <v>30</v>
      </c>
      <c r="AJ12" s="1912"/>
      <c r="AK12" s="1913"/>
      <c r="AL12" s="1911" t="s">
        <v>30</v>
      </c>
      <c r="AM12" s="1912"/>
      <c r="AN12" s="1913"/>
      <c r="AO12" s="1911" t="s">
        <v>30</v>
      </c>
      <c r="AP12" s="1912"/>
      <c r="AQ12" s="1913"/>
    </row>
    <row r="13" spans="1:84" s="24" customFormat="1" ht="16.5" customHeight="1" x14ac:dyDescent="0.25">
      <c r="A13" s="1970" t="s">
        <v>31</v>
      </c>
      <c r="B13" s="1971"/>
      <c r="C13" s="1976">
        <v>25</v>
      </c>
      <c r="D13" s="1979" t="s">
        <v>24</v>
      </c>
      <c r="E13" s="1980"/>
      <c r="F13" s="1983" t="s">
        <v>25</v>
      </c>
      <c r="G13" s="2006"/>
      <c r="H13" s="541">
        <v>24</v>
      </c>
      <c r="I13" s="542">
        <v>2.6070000000000002</v>
      </c>
      <c r="J13" s="543">
        <v>0.64019999999999999</v>
      </c>
      <c r="K13" s="541">
        <v>24</v>
      </c>
      <c r="L13" s="542">
        <v>2.6070000000000002</v>
      </c>
      <c r="M13" s="543">
        <v>0.64019999999999999</v>
      </c>
      <c r="N13" s="541">
        <v>25</v>
      </c>
      <c r="O13" s="542">
        <v>2.6795999999999998</v>
      </c>
      <c r="P13" s="543">
        <v>0.62039999999999995</v>
      </c>
      <c r="Q13" s="541">
        <v>25</v>
      </c>
      <c r="R13" s="542">
        <v>2.6795999999999998</v>
      </c>
      <c r="S13" s="543">
        <v>0.62039999999999995</v>
      </c>
      <c r="T13" s="541">
        <v>25</v>
      </c>
      <c r="U13" s="542">
        <v>2.6795999999999998</v>
      </c>
      <c r="V13" s="543">
        <v>0.62039999999999995</v>
      </c>
      <c r="W13" s="541">
        <v>25</v>
      </c>
      <c r="X13" s="542">
        <v>2.6795999999999998</v>
      </c>
      <c r="Y13" s="543">
        <v>0.62039999999999995</v>
      </c>
      <c r="Z13" s="541">
        <v>30</v>
      </c>
      <c r="AA13" s="542">
        <v>4.3823999999999996</v>
      </c>
      <c r="AB13" s="543">
        <v>0.93720000000000003</v>
      </c>
      <c r="AC13" s="541">
        <v>30</v>
      </c>
      <c r="AD13" s="542">
        <v>4.3823999999999996</v>
      </c>
      <c r="AE13" s="543">
        <v>0.93720000000000003</v>
      </c>
      <c r="AF13" s="541">
        <v>30</v>
      </c>
      <c r="AG13" s="542">
        <v>4.3823999999999996</v>
      </c>
      <c r="AH13" s="543">
        <v>0.93720000000000003</v>
      </c>
      <c r="AI13" s="541">
        <v>30</v>
      </c>
      <c r="AJ13" s="542">
        <v>4.3823999999999996</v>
      </c>
      <c r="AK13" s="543">
        <v>0.93720000000000003</v>
      </c>
      <c r="AL13" s="541">
        <v>30</v>
      </c>
      <c r="AM13" s="542">
        <v>4.3823999999999996</v>
      </c>
      <c r="AN13" s="543">
        <v>0.93720000000000003</v>
      </c>
      <c r="AO13" s="541">
        <v>30</v>
      </c>
      <c r="AP13" s="542">
        <v>4.3823999999999996</v>
      </c>
      <c r="AQ13" s="543">
        <v>0.93720000000000003</v>
      </c>
      <c r="CB13" s="34"/>
      <c r="CC13" s="34"/>
    </row>
    <row r="14" spans="1:84" s="24" customFormat="1" ht="16.5" customHeight="1" thickBot="1" x14ac:dyDescent="0.3">
      <c r="A14" s="1972"/>
      <c r="B14" s="1973"/>
      <c r="C14" s="1977"/>
      <c r="D14" s="1981"/>
      <c r="E14" s="1982"/>
      <c r="F14" s="1985" t="s">
        <v>26</v>
      </c>
      <c r="G14" s="2007"/>
      <c r="H14" s="449">
        <v>280</v>
      </c>
      <c r="I14" s="450">
        <f>I45+I43</f>
        <v>2.5630239999999995</v>
      </c>
      <c r="J14" s="451">
        <f>J45+J43</f>
        <v>0.41768</v>
      </c>
      <c r="K14" s="449">
        <v>280</v>
      </c>
      <c r="L14" s="450">
        <f>L45+L43</f>
        <v>2.5630239999999995</v>
      </c>
      <c r="M14" s="451">
        <f>M45+M43</f>
        <v>0.41768</v>
      </c>
      <c r="N14" s="449">
        <v>305</v>
      </c>
      <c r="O14" s="450">
        <f>O45+O43</f>
        <v>2.6317120000000007</v>
      </c>
      <c r="P14" s="451">
        <f>P45+P43</f>
        <v>0.41542399999999996</v>
      </c>
      <c r="Q14" s="449">
        <v>305</v>
      </c>
      <c r="R14" s="450">
        <f>R45+R43</f>
        <v>2.6317120000000007</v>
      </c>
      <c r="S14" s="451">
        <f>S45+S43</f>
        <v>0.41542399999999996</v>
      </c>
      <c r="T14" s="449">
        <v>305</v>
      </c>
      <c r="U14" s="450">
        <f>U45+U43</f>
        <v>2.6317120000000007</v>
      </c>
      <c r="V14" s="451">
        <f>V45+V43</f>
        <v>0.41542399999999996</v>
      </c>
      <c r="W14" s="449">
        <v>305</v>
      </c>
      <c r="X14" s="450">
        <f>X45+X43</f>
        <v>2.6317120000000007</v>
      </c>
      <c r="Y14" s="451">
        <f>Y45+Y43</f>
        <v>0.41542399999999996</v>
      </c>
      <c r="Z14" s="449">
        <v>350</v>
      </c>
      <c r="AA14" s="450">
        <f>AA45+AA43</f>
        <v>4.3335040000000005</v>
      </c>
      <c r="AB14" s="451">
        <f>AB45+AB43</f>
        <v>0.92654399999999992</v>
      </c>
      <c r="AC14" s="449">
        <v>350</v>
      </c>
      <c r="AD14" s="450">
        <f>AD45+AD43</f>
        <v>4.3335040000000005</v>
      </c>
      <c r="AE14" s="451">
        <f>AE45+AE43</f>
        <v>0.92654399999999992</v>
      </c>
      <c r="AF14" s="449">
        <v>350</v>
      </c>
      <c r="AG14" s="450">
        <f>AG45+AG43</f>
        <v>4.3335040000000005</v>
      </c>
      <c r="AH14" s="451">
        <f>AH45+AH43</f>
        <v>0.92654399999999992</v>
      </c>
      <c r="AI14" s="449">
        <v>350</v>
      </c>
      <c r="AJ14" s="450">
        <f>AJ45+AJ43</f>
        <v>4.3335040000000005</v>
      </c>
      <c r="AK14" s="451">
        <f>AK45+AK43</f>
        <v>0.92654399999999992</v>
      </c>
      <c r="AL14" s="449">
        <v>350</v>
      </c>
      <c r="AM14" s="450">
        <f>AM45+AM43</f>
        <v>4.3335040000000005</v>
      </c>
      <c r="AN14" s="451">
        <f>AN45+AN43</f>
        <v>0.92654399999999992</v>
      </c>
      <c r="AO14" s="449">
        <v>350</v>
      </c>
      <c r="AP14" s="450">
        <f>AP45+AP43</f>
        <v>4.3335040000000005</v>
      </c>
      <c r="AQ14" s="451">
        <f>AQ45+AQ43</f>
        <v>0.92654399999999992</v>
      </c>
      <c r="CB14" s="34"/>
      <c r="CC14" s="34"/>
    </row>
    <row r="15" spans="1:84" s="35" customFormat="1" ht="16.5" customHeight="1" thickBot="1" x14ac:dyDescent="0.3">
      <c r="A15" s="1972"/>
      <c r="B15" s="1973"/>
      <c r="C15" s="1977"/>
      <c r="D15" s="1987" t="s">
        <v>27</v>
      </c>
      <c r="E15" s="1988"/>
      <c r="F15" s="1988"/>
      <c r="G15" s="1989"/>
      <c r="H15" s="1899">
        <v>5</v>
      </c>
      <c r="I15" s="1900"/>
      <c r="J15" s="1901"/>
      <c r="K15" s="1899">
        <v>5</v>
      </c>
      <c r="L15" s="1900"/>
      <c r="M15" s="1901"/>
      <c r="N15" s="1899">
        <v>5</v>
      </c>
      <c r="O15" s="1900"/>
      <c r="P15" s="1901"/>
      <c r="Q15" s="1899">
        <v>5</v>
      </c>
      <c r="R15" s="1900"/>
      <c r="S15" s="1901"/>
      <c r="T15" s="1899">
        <v>5</v>
      </c>
      <c r="U15" s="1900"/>
      <c r="V15" s="1901"/>
      <c r="W15" s="1899">
        <v>5</v>
      </c>
      <c r="X15" s="1900"/>
      <c r="Y15" s="1901"/>
      <c r="Z15" s="1899">
        <v>5</v>
      </c>
      <c r="AA15" s="1900"/>
      <c r="AB15" s="1901"/>
      <c r="AC15" s="1899">
        <v>5</v>
      </c>
      <c r="AD15" s="1900"/>
      <c r="AE15" s="1901"/>
      <c r="AF15" s="1899">
        <v>5</v>
      </c>
      <c r="AG15" s="1900"/>
      <c r="AH15" s="1901"/>
      <c r="AI15" s="1899">
        <v>5</v>
      </c>
      <c r="AJ15" s="1900"/>
      <c r="AK15" s="1901"/>
      <c r="AL15" s="1899">
        <v>5</v>
      </c>
      <c r="AM15" s="1900"/>
      <c r="AN15" s="1901"/>
      <c r="AO15" s="1899">
        <v>5</v>
      </c>
      <c r="AP15" s="1900"/>
      <c r="AQ15" s="1901"/>
    </row>
    <row r="16" spans="1:84" s="24" customFormat="1" ht="16.5" customHeight="1" x14ac:dyDescent="0.25">
      <c r="A16" s="1972"/>
      <c r="B16" s="1973"/>
      <c r="C16" s="1977"/>
      <c r="D16" s="1990" t="s">
        <v>28</v>
      </c>
      <c r="E16" s="1971"/>
      <c r="F16" s="1983" t="s">
        <v>25</v>
      </c>
      <c r="G16" s="1984"/>
      <c r="H16" s="1905">
        <v>120</v>
      </c>
      <c r="I16" s="1906"/>
      <c r="J16" s="1907"/>
      <c r="K16" s="1905">
        <v>120</v>
      </c>
      <c r="L16" s="1906"/>
      <c r="M16" s="1907"/>
      <c r="N16" s="1905">
        <v>119</v>
      </c>
      <c r="O16" s="1906"/>
      <c r="P16" s="1907"/>
      <c r="Q16" s="1905">
        <v>119</v>
      </c>
      <c r="R16" s="1906"/>
      <c r="S16" s="1907"/>
      <c r="T16" s="1905">
        <v>119</v>
      </c>
      <c r="U16" s="1906"/>
      <c r="V16" s="1907"/>
      <c r="W16" s="1905">
        <v>119</v>
      </c>
      <c r="X16" s="1906"/>
      <c r="Y16" s="1907"/>
      <c r="Z16" s="1905">
        <v>120</v>
      </c>
      <c r="AA16" s="1906"/>
      <c r="AB16" s="1907"/>
      <c r="AC16" s="1905">
        <v>120</v>
      </c>
      <c r="AD16" s="1906"/>
      <c r="AE16" s="1907"/>
      <c r="AF16" s="1905">
        <v>120</v>
      </c>
      <c r="AG16" s="1906"/>
      <c r="AH16" s="1907"/>
      <c r="AI16" s="1905">
        <v>120</v>
      </c>
      <c r="AJ16" s="1906"/>
      <c r="AK16" s="1907"/>
      <c r="AL16" s="1905">
        <v>120</v>
      </c>
      <c r="AM16" s="1906"/>
      <c r="AN16" s="1907"/>
      <c r="AO16" s="1905">
        <v>120</v>
      </c>
      <c r="AP16" s="1906"/>
      <c r="AQ16" s="1907"/>
    </row>
    <row r="17" spans="1:43" s="24" customFormat="1" ht="16.5" customHeight="1" thickBot="1" x14ac:dyDescent="0.3">
      <c r="A17" s="1972"/>
      <c r="B17" s="1973"/>
      <c r="C17" s="1977"/>
      <c r="D17" s="1974"/>
      <c r="E17" s="1975"/>
      <c r="F17" s="1985" t="s">
        <v>26</v>
      </c>
      <c r="G17" s="1986"/>
      <c r="H17" s="1908">
        <v>10.5</v>
      </c>
      <c r="I17" s="1909"/>
      <c r="J17" s="1910"/>
      <c r="K17" s="1908">
        <v>10.5</v>
      </c>
      <c r="L17" s="1909"/>
      <c r="M17" s="1910"/>
      <c r="N17" s="1908">
        <v>10.4</v>
      </c>
      <c r="O17" s="1909"/>
      <c r="P17" s="1910"/>
      <c r="Q17" s="1908">
        <v>10.4</v>
      </c>
      <c r="R17" s="1909"/>
      <c r="S17" s="1910"/>
      <c r="T17" s="1908">
        <v>10.4</v>
      </c>
      <c r="U17" s="1909"/>
      <c r="V17" s="1910"/>
      <c r="W17" s="1908">
        <v>10.4</v>
      </c>
      <c r="X17" s="1909"/>
      <c r="Y17" s="1910"/>
      <c r="Z17" s="1908">
        <v>10.5</v>
      </c>
      <c r="AA17" s="1909"/>
      <c r="AB17" s="1910"/>
      <c r="AC17" s="1908">
        <v>10.5</v>
      </c>
      <c r="AD17" s="1909"/>
      <c r="AE17" s="1910"/>
      <c r="AF17" s="1908">
        <v>10.5</v>
      </c>
      <c r="AG17" s="1909"/>
      <c r="AH17" s="1910"/>
      <c r="AI17" s="1908">
        <v>10.5</v>
      </c>
      <c r="AJ17" s="1909"/>
      <c r="AK17" s="1910"/>
      <c r="AL17" s="1908">
        <v>10.5</v>
      </c>
      <c r="AM17" s="1909"/>
      <c r="AN17" s="1910"/>
      <c r="AO17" s="1908">
        <v>10.5</v>
      </c>
      <c r="AP17" s="1909"/>
      <c r="AQ17" s="1910"/>
    </row>
    <row r="18" spans="1:43" s="35" customFormat="1" ht="16.5" customHeight="1" thickBot="1" x14ac:dyDescent="0.3">
      <c r="A18" s="1972"/>
      <c r="B18" s="1973"/>
      <c r="C18" s="1977"/>
      <c r="D18" s="1987" t="s">
        <v>29</v>
      </c>
      <c r="E18" s="1988"/>
      <c r="F18" s="1988"/>
      <c r="G18" s="1989"/>
      <c r="H18" s="1911" t="s">
        <v>30</v>
      </c>
      <c r="I18" s="1912"/>
      <c r="J18" s="1913"/>
      <c r="K18" s="1911" t="s">
        <v>30</v>
      </c>
      <c r="L18" s="1912"/>
      <c r="M18" s="1913"/>
      <c r="N18" s="1911" t="s">
        <v>30</v>
      </c>
      <c r="O18" s="1912"/>
      <c r="P18" s="1913"/>
      <c r="Q18" s="1911" t="s">
        <v>30</v>
      </c>
      <c r="R18" s="1912"/>
      <c r="S18" s="1913"/>
      <c r="T18" s="1911" t="s">
        <v>30</v>
      </c>
      <c r="U18" s="1912"/>
      <c r="V18" s="1913"/>
      <c r="W18" s="1911" t="s">
        <v>30</v>
      </c>
      <c r="X18" s="1912"/>
      <c r="Y18" s="1913"/>
      <c r="Z18" s="1911" t="s">
        <v>30</v>
      </c>
      <c r="AA18" s="1912"/>
      <c r="AB18" s="1913"/>
      <c r="AC18" s="1911" t="s">
        <v>30</v>
      </c>
      <c r="AD18" s="1912"/>
      <c r="AE18" s="1913"/>
      <c r="AF18" s="1911" t="s">
        <v>30</v>
      </c>
      <c r="AG18" s="1912"/>
      <c r="AH18" s="1913"/>
      <c r="AI18" s="1911" t="s">
        <v>30</v>
      </c>
      <c r="AJ18" s="1912"/>
      <c r="AK18" s="1913"/>
      <c r="AL18" s="1911" t="s">
        <v>30</v>
      </c>
      <c r="AM18" s="1912"/>
      <c r="AN18" s="1913"/>
      <c r="AO18" s="1911" t="s">
        <v>30</v>
      </c>
      <c r="AP18" s="1912"/>
      <c r="AQ18" s="1913"/>
    </row>
    <row r="19" spans="1:43" s="24" customFormat="1" ht="16.5" customHeight="1" x14ac:dyDescent="0.25">
      <c r="A19" s="1990" t="s">
        <v>32</v>
      </c>
      <c r="B19" s="1997"/>
      <c r="C19" s="1971"/>
      <c r="D19" s="1999"/>
      <c r="E19" s="2000"/>
      <c r="F19" s="1983" t="s">
        <v>25</v>
      </c>
      <c r="G19" s="1984"/>
      <c r="H19" s="541">
        <f t="shared" ref="H19:J19" si="0">H7+H13</f>
        <v>64</v>
      </c>
      <c r="I19" s="544">
        <f t="shared" si="0"/>
        <v>5.5571999999999999</v>
      </c>
      <c r="J19" s="545">
        <f t="shared" si="0"/>
        <v>1.3134000000000001</v>
      </c>
      <c r="K19" s="541">
        <f t="shared" ref="K19:AH19" si="1">K7+K13</f>
        <v>64</v>
      </c>
      <c r="L19" s="544">
        <f t="shared" si="1"/>
        <v>5.5571999999999999</v>
      </c>
      <c r="M19" s="545">
        <f t="shared" si="1"/>
        <v>1.3134000000000001</v>
      </c>
      <c r="N19" s="541">
        <f t="shared" ref="N19:P19" si="2">N7+N13</f>
        <v>73</v>
      </c>
      <c r="O19" s="544">
        <f t="shared" si="2"/>
        <v>5.7089999999999996</v>
      </c>
      <c r="P19" s="545">
        <f t="shared" si="2"/>
        <v>1.2869999999999999</v>
      </c>
      <c r="Q19" s="541">
        <f t="shared" si="1"/>
        <v>73</v>
      </c>
      <c r="R19" s="544">
        <f t="shared" si="1"/>
        <v>5.7089999999999996</v>
      </c>
      <c r="S19" s="545">
        <f t="shared" si="1"/>
        <v>1.2869999999999999</v>
      </c>
      <c r="T19" s="541">
        <f t="shared" ref="T19:AE19" si="3">T7+T13</f>
        <v>73</v>
      </c>
      <c r="U19" s="544">
        <f t="shared" si="3"/>
        <v>5.7089999999999996</v>
      </c>
      <c r="V19" s="545">
        <f t="shared" si="3"/>
        <v>1.2869999999999999</v>
      </c>
      <c r="W19" s="541">
        <f t="shared" si="3"/>
        <v>73</v>
      </c>
      <c r="X19" s="544">
        <f t="shared" si="3"/>
        <v>5.7089999999999996</v>
      </c>
      <c r="Y19" s="545">
        <f t="shared" si="3"/>
        <v>1.2869999999999999</v>
      </c>
      <c r="Z19" s="541">
        <f t="shared" si="3"/>
        <v>84</v>
      </c>
      <c r="AA19" s="544">
        <f t="shared" si="3"/>
        <v>9.5237999999999996</v>
      </c>
      <c r="AB19" s="545">
        <f t="shared" si="3"/>
        <v>2.0064000000000002</v>
      </c>
      <c r="AC19" s="541">
        <f t="shared" si="3"/>
        <v>84</v>
      </c>
      <c r="AD19" s="544">
        <f t="shared" si="3"/>
        <v>9.5237999999999996</v>
      </c>
      <c r="AE19" s="545">
        <f t="shared" si="3"/>
        <v>2.0064000000000002</v>
      </c>
      <c r="AF19" s="541">
        <f t="shared" si="1"/>
        <v>84</v>
      </c>
      <c r="AG19" s="544">
        <f t="shared" si="1"/>
        <v>9.5237999999999996</v>
      </c>
      <c r="AH19" s="545">
        <f t="shared" si="1"/>
        <v>2.0064000000000002</v>
      </c>
      <c r="AI19" s="541">
        <f t="shared" ref="AI19:AQ19" si="4">AI7+AI13</f>
        <v>84</v>
      </c>
      <c r="AJ19" s="544">
        <f t="shared" si="4"/>
        <v>9.5237999999999996</v>
      </c>
      <c r="AK19" s="545">
        <f t="shared" si="4"/>
        <v>2.0064000000000002</v>
      </c>
      <c r="AL19" s="541">
        <f t="shared" si="4"/>
        <v>84</v>
      </c>
      <c r="AM19" s="544">
        <f t="shared" si="4"/>
        <v>9.5237999999999996</v>
      </c>
      <c r="AN19" s="545">
        <f t="shared" si="4"/>
        <v>2.0064000000000002</v>
      </c>
      <c r="AO19" s="541">
        <f t="shared" si="4"/>
        <v>84</v>
      </c>
      <c r="AP19" s="544">
        <f t="shared" si="4"/>
        <v>9.5237999999999996</v>
      </c>
      <c r="AQ19" s="545">
        <f t="shared" si="4"/>
        <v>2.0064000000000002</v>
      </c>
    </row>
    <row r="20" spans="1:43" s="24" customFormat="1" ht="16.5" customHeight="1" thickBot="1" x14ac:dyDescent="0.3">
      <c r="A20" s="1974"/>
      <c r="B20" s="1998"/>
      <c r="C20" s="1975"/>
      <c r="D20" s="2001"/>
      <c r="E20" s="2002"/>
      <c r="F20" s="1985" t="s">
        <v>26</v>
      </c>
      <c r="G20" s="1986"/>
      <c r="H20" s="449">
        <f t="shared" ref="H20:J20" si="5">H8+H14</f>
        <v>770</v>
      </c>
      <c r="I20" s="452">
        <f t="shared" si="5"/>
        <v>5.4624639999999998</v>
      </c>
      <c r="J20" s="453">
        <f t="shared" si="5"/>
        <v>1.077952</v>
      </c>
      <c r="K20" s="449">
        <f t="shared" ref="K20:AH20" si="6">K8+K14</f>
        <v>770</v>
      </c>
      <c r="L20" s="452">
        <f t="shared" si="6"/>
        <v>5.4624639999999998</v>
      </c>
      <c r="M20" s="453">
        <f t="shared" si="6"/>
        <v>1.077952</v>
      </c>
      <c r="N20" s="449">
        <f t="shared" ref="N20:P20" si="7">N8+N14</f>
        <v>895</v>
      </c>
      <c r="O20" s="452">
        <f t="shared" si="7"/>
        <v>5.6115520000000014</v>
      </c>
      <c r="P20" s="453">
        <f t="shared" si="7"/>
        <v>1.0704800000000001</v>
      </c>
      <c r="Q20" s="449">
        <f t="shared" si="6"/>
        <v>895</v>
      </c>
      <c r="R20" s="452">
        <f t="shared" si="6"/>
        <v>5.6115520000000014</v>
      </c>
      <c r="S20" s="453">
        <f t="shared" si="6"/>
        <v>1.0704800000000001</v>
      </c>
      <c r="T20" s="449">
        <f t="shared" ref="T20:AE20" si="8">T8+T14</f>
        <v>895</v>
      </c>
      <c r="U20" s="452">
        <f t="shared" si="8"/>
        <v>5.6115520000000014</v>
      </c>
      <c r="V20" s="453">
        <f t="shared" si="8"/>
        <v>1.0704800000000001</v>
      </c>
      <c r="W20" s="449">
        <f t="shared" si="8"/>
        <v>895</v>
      </c>
      <c r="X20" s="452">
        <f t="shared" si="8"/>
        <v>5.6115520000000014</v>
      </c>
      <c r="Y20" s="453">
        <f t="shared" si="8"/>
        <v>1.0704800000000001</v>
      </c>
      <c r="Z20" s="449">
        <f t="shared" si="8"/>
        <v>1040</v>
      </c>
      <c r="AA20" s="452">
        <f t="shared" si="8"/>
        <v>9.4122559999999993</v>
      </c>
      <c r="AB20" s="453">
        <f t="shared" si="8"/>
        <v>1.920048</v>
      </c>
      <c r="AC20" s="449">
        <f t="shared" si="8"/>
        <v>1040</v>
      </c>
      <c r="AD20" s="452">
        <f t="shared" si="8"/>
        <v>9.4122559999999993</v>
      </c>
      <c r="AE20" s="453">
        <f t="shared" si="8"/>
        <v>1.920048</v>
      </c>
      <c r="AF20" s="449">
        <f t="shared" si="6"/>
        <v>1040</v>
      </c>
      <c r="AG20" s="452">
        <f t="shared" si="6"/>
        <v>9.4122559999999993</v>
      </c>
      <c r="AH20" s="453">
        <f t="shared" si="6"/>
        <v>1.920048</v>
      </c>
      <c r="AI20" s="449">
        <f t="shared" ref="AI20:AQ20" si="9">AI8+AI14</f>
        <v>1040</v>
      </c>
      <c r="AJ20" s="452">
        <f t="shared" si="9"/>
        <v>9.4122559999999993</v>
      </c>
      <c r="AK20" s="453">
        <f t="shared" si="9"/>
        <v>1.920048</v>
      </c>
      <c r="AL20" s="449">
        <f t="shared" si="9"/>
        <v>1040</v>
      </c>
      <c r="AM20" s="452">
        <f t="shared" si="9"/>
        <v>9.4122559999999993</v>
      </c>
      <c r="AN20" s="453">
        <f t="shared" si="9"/>
        <v>1.920048</v>
      </c>
      <c r="AO20" s="449">
        <f t="shared" si="9"/>
        <v>1040</v>
      </c>
      <c r="AP20" s="452">
        <f t="shared" si="9"/>
        <v>9.4122559999999993</v>
      </c>
      <c r="AQ20" s="453">
        <f t="shared" si="9"/>
        <v>1.920048</v>
      </c>
    </row>
    <row r="21" spans="1:43" s="24" customFormat="1" ht="16.5" customHeight="1" x14ac:dyDescent="0.25">
      <c r="A21" s="36" t="s">
        <v>33</v>
      </c>
      <c r="B21" s="108">
        <f>(I19+L19+O19+R19+U19+X19+AA19+AD19+AG19+AJ19+AM19+AP19+AP79+AM79+AJ79+AG79+AD79+AA79+X79+U79+R79+O79+L79+I79)/SQRT((I19+L19+O19+R19+U19+X19+AA19+AD19+AG19+AJ19+AM19+AP19+AP79+AM79+AJ79+AG79+AD79+AA79+X79+U79+R79+O79+L79+I79)^2+(J19+M19+P19+S19+V19+Y19+AB19+AH19+AE19+AK19+AN19+AQ19+AQ79+AN79+AK79+AH79+AE79+AB79+Y79+V79+S79+P79+M79+J79)^2)</f>
        <v>0.97869746749643716</v>
      </c>
      <c r="C21" s="37"/>
      <c r="D21" s="29" t="s">
        <v>34</v>
      </c>
      <c r="E21" s="2003">
        <f>(J19+M19+P19+S19+V19+Y19+AB19+AH19+AE19+AK19+AN19+AQ19+AQ79+AN79+AK79+AH79+AE79+AB79+Y79+V79+S79+P79+M79+J79)/(I19+L19+O19+R19+U19+X19+AA19+AD19+AG19+AJ19+AM19+AP19+AP79+AM79+AJ79+AG79+AD79+AA79+X79+U79+R79+O79+L79+I79)</f>
        <v>0.20977650848470761</v>
      </c>
      <c r="F21" s="2003"/>
      <c r="G21" s="38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</row>
    <row r="22" spans="1:43" s="24" customFormat="1" ht="16.5" customHeight="1" thickBot="1" x14ac:dyDescent="0.3">
      <c r="A22" s="39" t="s">
        <v>35</v>
      </c>
      <c r="B22" s="40">
        <f>(I20+L20+O20+R20+U20+X20+AA20+AD20+AG20+AJ20+AM20+AP20+AP80+AM80+AJ80+AG80+AD80+AA80+X80+U80+R80+O80+L80+I80)/SQRT((I20+L20+O20+R20+U20+X20+AA20+AD20+AG20+AJ20+AM20+AP20+AP80+AM80+AJ80+AG80+AD80+AA80+X80+U80+R80+O80+L80+I80)^2+(J20+M20+P20+S20+V20+Y20+AB20+AH20+AE20+AK20+AN20+AQ20+AQ80+AN80+AK80+AH80+AE80+AB80+Y80+V80+S80+P80+M80+J80)^2)</f>
        <v>0.9819861622893864</v>
      </c>
      <c r="C22" s="41"/>
      <c r="D22" s="42" t="s">
        <v>36</v>
      </c>
      <c r="E22" s="1991">
        <f>(J20+M20+P20+S20+V20+Y20+AB20+AH20+AE20+AK20+AN20+AQ20+AQ80+AN80+AK80+AH80+AE80+AB80+Y80+V80+S80+P80+M80+J80)/(I20+L20+O20+R20+U20+X20+AA20+AD20+AG20+AJ20+AM20+AP20+AP80+AM80+AJ80+AG80+AD80+AA80+X80+U80+R80+O80+L80+I80)</f>
        <v>0.19241904903612916</v>
      </c>
      <c r="F22" s="1991"/>
      <c r="G22" s="43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</row>
    <row r="23" spans="1:43" s="24" customFormat="1" ht="16.5" customHeight="1" thickBot="1" x14ac:dyDescent="0.3">
      <c r="A23" s="45"/>
      <c r="B23" s="46"/>
      <c r="C23" s="46"/>
      <c r="D23" s="47"/>
      <c r="E23" s="48"/>
      <c r="F23" s="47"/>
      <c r="G23" s="48"/>
      <c r="H23" s="465"/>
      <c r="I23" s="436"/>
      <c r="J23" s="436"/>
      <c r="K23" s="465"/>
      <c r="L23" s="436"/>
      <c r="M23" s="436"/>
      <c r="N23" s="465"/>
      <c r="O23" s="436"/>
      <c r="P23" s="436"/>
      <c r="Q23" s="465"/>
      <c r="R23" s="436"/>
      <c r="S23" s="436"/>
      <c r="T23" s="465"/>
      <c r="U23" s="436"/>
      <c r="V23" s="436"/>
      <c r="W23" s="465"/>
      <c r="X23" s="436"/>
      <c r="Y23" s="436"/>
      <c r="Z23" s="465"/>
      <c r="AA23" s="436"/>
      <c r="AB23" s="436"/>
      <c r="AC23" s="465"/>
      <c r="AD23" s="436"/>
      <c r="AE23" s="436"/>
      <c r="AF23" s="465"/>
      <c r="AG23" s="436"/>
      <c r="AH23" s="436"/>
      <c r="AI23" s="465"/>
      <c r="AJ23" s="436"/>
      <c r="AK23" s="436"/>
      <c r="AL23" s="465"/>
      <c r="AM23" s="436"/>
      <c r="AN23" s="436"/>
      <c r="AO23" s="465"/>
      <c r="AP23" s="436"/>
      <c r="AQ23" s="436"/>
    </row>
    <row r="24" spans="1:43" s="24" customFormat="1" ht="16.5" customHeight="1" x14ac:dyDescent="0.25">
      <c r="A24" s="1992" t="s">
        <v>37</v>
      </c>
      <c r="B24" s="1993"/>
      <c r="C24" s="1993"/>
      <c r="D24" s="1994" t="s">
        <v>38</v>
      </c>
      <c r="E24" s="1995"/>
      <c r="F24" s="1995" t="s">
        <v>39</v>
      </c>
      <c r="G24" s="1996"/>
      <c r="H24" s="1917" t="str">
        <f t="shared" ref="H24:AO24" si="10">H4</f>
        <v>1 час.</v>
      </c>
      <c r="I24" s="1918"/>
      <c r="J24" s="1919"/>
      <c r="K24" s="1917" t="str">
        <f t="shared" si="10"/>
        <v>2 час.</v>
      </c>
      <c r="L24" s="1918"/>
      <c r="M24" s="1919"/>
      <c r="N24" s="1917" t="str">
        <f t="shared" si="10"/>
        <v>3 час.</v>
      </c>
      <c r="O24" s="1918"/>
      <c r="P24" s="1919"/>
      <c r="Q24" s="1917" t="str">
        <f t="shared" si="10"/>
        <v>4 час.</v>
      </c>
      <c r="R24" s="1918"/>
      <c r="S24" s="1919"/>
      <c r="T24" s="1917" t="str">
        <f t="shared" si="10"/>
        <v>5 час.</v>
      </c>
      <c r="U24" s="1918"/>
      <c r="V24" s="1919"/>
      <c r="W24" s="1917" t="str">
        <f t="shared" si="10"/>
        <v>6 час.</v>
      </c>
      <c r="X24" s="1918"/>
      <c r="Y24" s="1919"/>
      <c r="Z24" s="1917" t="str">
        <f t="shared" si="10"/>
        <v>7 час.</v>
      </c>
      <c r="AA24" s="1918"/>
      <c r="AB24" s="1919"/>
      <c r="AC24" s="1917" t="str">
        <f t="shared" si="10"/>
        <v>8 час.</v>
      </c>
      <c r="AD24" s="1918"/>
      <c r="AE24" s="1919"/>
      <c r="AF24" s="1917" t="str">
        <f t="shared" si="10"/>
        <v>9 час.</v>
      </c>
      <c r="AG24" s="1918"/>
      <c r="AH24" s="1919"/>
      <c r="AI24" s="1917" t="str">
        <f t="shared" si="10"/>
        <v>10 час.</v>
      </c>
      <c r="AJ24" s="1918"/>
      <c r="AK24" s="1919"/>
      <c r="AL24" s="1917" t="str">
        <f t="shared" si="10"/>
        <v>11 час.</v>
      </c>
      <c r="AM24" s="1918"/>
      <c r="AN24" s="1919"/>
      <c r="AO24" s="1917" t="str">
        <f t="shared" si="10"/>
        <v>12 час.</v>
      </c>
      <c r="AP24" s="1918"/>
      <c r="AQ24" s="1919"/>
    </row>
    <row r="25" spans="1:43" s="24" customFormat="1" ht="16.5" customHeight="1" thickBot="1" x14ac:dyDescent="0.3">
      <c r="A25" s="2004" t="s">
        <v>40</v>
      </c>
      <c r="B25" s="2005"/>
      <c r="C25" s="2005"/>
      <c r="D25" s="49" t="s">
        <v>41</v>
      </c>
      <c r="E25" s="50" t="s">
        <v>42</v>
      </c>
      <c r="F25" s="51" t="s">
        <v>41</v>
      </c>
      <c r="G25" s="52" t="s">
        <v>42</v>
      </c>
      <c r="H25" s="1930"/>
      <c r="I25" s="1931"/>
      <c r="J25" s="1932"/>
      <c r="K25" s="1930"/>
      <c r="L25" s="1931"/>
      <c r="M25" s="1932"/>
      <c r="N25" s="1930"/>
      <c r="O25" s="1931"/>
      <c r="P25" s="1932"/>
      <c r="Q25" s="1930"/>
      <c r="R25" s="1931"/>
      <c r="S25" s="1932"/>
      <c r="T25" s="1930"/>
      <c r="U25" s="1931"/>
      <c r="V25" s="1932"/>
      <c r="W25" s="1930"/>
      <c r="X25" s="1931"/>
      <c r="Y25" s="1932"/>
      <c r="Z25" s="1930"/>
      <c r="AA25" s="1931"/>
      <c r="AB25" s="1932"/>
      <c r="AC25" s="1930"/>
      <c r="AD25" s="1931"/>
      <c r="AE25" s="1932"/>
      <c r="AF25" s="1930"/>
      <c r="AG25" s="1931"/>
      <c r="AH25" s="1932"/>
      <c r="AI25" s="1930"/>
      <c r="AJ25" s="1931"/>
      <c r="AK25" s="1932"/>
      <c r="AL25" s="1930"/>
      <c r="AM25" s="1931"/>
      <c r="AN25" s="1932"/>
      <c r="AO25" s="1930"/>
      <c r="AP25" s="1931"/>
      <c r="AQ25" s="1932"/>
    </row>
    <row r="26" spans="1:43" s="24" customFormat="1" ht="16.5" customHeight="1" x14ac:dyDescent="0.25">
      <c r="A26" s="53" t="s">
        <v>43</v>
      </c>
      <c r="B26" s="54" t="s">
        <v>44</v>
      </c>
      <c r="C26" s="55"/>
      <c r="D26" s="56"/>
      <c r="E26" s="57"/>
      <c r="F26" s="58"/>
      <c r="G26" s="59"/>
      <c r="H26" s="431">
        <v>200</v>
      </c>
      <c r="I26" s="432">
        <v>0.70440000000000003</v>
      </c>
      <c r="J26" s="433">
        <v>0.21360000000000001</v>
      </c>
      <c r="K26" s="431">
        <v>200</v>
      </c>
      <c r="L26" s="432">
        <v>0.70440000000000003</v>
      </c>
      <c r="M26" s="433">
        <v>0.21360000000000001</v>
      </c>
      <c r="N26" s="431">
        <v>245</v>
      </c>
      <c r="O26" s="432">
        <v>0.72720000000000007</v>
      </c>
      <c r="P26" s="433">
        <v>0.21840000000000001</v>
      </c>
      <c r="Q26" s="431">
        <v>245</v>
      </c>
      <c r="R26" s="432">
        <v>0.72720000000000007</v>
      </c>
      <c r="S26" s="433">
        <v>0.21840000000000001</v>
      </c>
      <c r="T26" s="431">
        <v>245</v>
      </c>
      <c r="U26" s="432">
        <v>0.72720000000000007</v>
      </c>
      <c r="V26" s="433">
        <v>0.21840000000000001</v>
      </c>
      <c r="W26" s="431">
        <v>245</v>
      </c>
      <c r="X26" s="432">
        <v>0.72720000000000007</v>
      </c>
      <c r="Y26" s="433">
        <v>0.21840000000000001</v>
      </c>
      <c r="Z26" s="431">
        <v>280</v>
      </c>
      <c r="AA26" s="432">
        <v>1.59</v>
      </c>
      <c r="AB26" s="433">
        <v>0.40560000000000002</v>
      </c>
      <c r="AC26" s="431">
        <v>280</v>
      </c>
      <c r="AD26" s="432">
        <v>1.59</v>
      </c>
      <c r="AE26" s="433">
        <v>0.40560000000000002</v>
      </c>
      <c r="AF26" s="431">
        <v>280</v>
      </c>
      <c r="AG26" s="432">
        <v>1.59</v>
      </c>
      <c r="AH26" s="433">
        <v>0.40560000000000002</v>
      </c>
      <c r="AI26" s="431">
        <v>280</v>
      </c>
      <c r="AJ26" s="432">
        <v>1.59</v>
      </c>
      <c r="AK26" s="433">
        <v>0.40560000000000002</v>
      </c>
      <c r="AL26" s="431">
        <v>280</v>
      </c>
      <c r="AM26" s="432">
        <v>1.59</v>
      </c>
      <c r="AN26" s="433">
        <v>0.40560000000000002</v>
      </c>
      <c r="AO26" s="431">
        <v>280</v>
      </c>
      <c r="AP26" s="432">
        <v>1.59</v>
      </c>
      <c r="AQ26" s="433">
        <v>0.40560000000000002</v>
      </c>
    </row>
    <row r="27" spans="1:43" s="24" customFormat="1" ht="16.5" customHeight="1" x14ac:dyDescent="0.25">
      <c r="A27" s="60" t="s">
        <v>45</v>
      </c>
      <c r="B27" s="61" t="s">
        <v>46</v>
      </c>
      <c r="C27" s="62"/>
      <c r="D27" s="63"/>
      <c r="E27" s="64"/>
      <c r="F27" s="65"/>
      <c r="G27" s="66"/>
      <c r="H27" s="434">
        <v>0</v>
      </c>
      <c r="I27" s="429">
        <v>9.1200000000000003E-2</v>
      </c>
      <c r="J27" s="430">
        <v>2.4000000000000002E-3</v>
      </c>
      <c r="K27" s="434">
        <v>0</v>
      </c>
      <c r="L27" s="429">
        <v>9.1200000000000003E-2</v>
      </c>
      <c r="M27" s="430">
        <v>2.4000000000000002E-3</v>
      </c>
      <c r="N27" s="434">
        <v>0</v>
      </c>
      <c r="O27" s="429">
        <v>0.12720000000000001</v>
      </c>
      <c r="P27" s="430">
        <v>8.0000000000000002E-3</v>
      </c>
      <c r="Q27" s="434">
        <v>0</v>
      </c>
      <c r="R27" s="429">
        <v>0.12720000000000001</v>
      </c>
      <c r="S27" s="430">
        <v>8.0000000000000002E-3</v>
      </c>
      <c r="T27" s="434">
        <v>0</v>
      </c>
      <c r="U27" s="429">
        <v>0.12720000000000001</v>
      </c>
      <c r="V27" s="430">
        <v>8.0000000000000002E-3</v>
      </c>
      <c r="W27" s="434">
        <v>0</v>
      </c>
      <c r="X27" s="429">
        <v>0.12720000000000001</v>
      </c>
      <c r="Y27" s="430">
        <v>8.0000000000000002E-3</v>
      </c>
      <c r="Z27" s="434">
        <v>0</v>
      </c>
      <c r="AA27" s="429">
        <v>0.20319999999999999</v>
      </c>
      <c r="AB27" s="430">
        <v>5.5999999999999999E-3</v>
      </c>
      <c r="AC27" s="434">
        <v>0</v>
      </c>
      <c r="AD27" s="429">
        <v>0.20319999999999999</v>
      </c>
      <c r="AE27" s="430">
        <v>5.5999999999999999E-3</v>
      </c>
      <c r="AF27" s="434">
        <v>0</v>
      </c>
      <c r="AG27" s="429">
        <v>0.20319999999999999</v>
      </c>
      <c r="AH27" s="430">
        <v>5.5999999999999999E-3</v>
      </c>
      <c r="AI27" s="434">
        <v>0</v>
      </c>
      <c r="AJ27" s="429">
        <v>0.20319999999999999</v>
      </c>
      <c r="AK27" s="430">
        <v>5.5999999999999999E-3</v>
      </c>
      <c r="AL27" s="434">
        <v>0</v>
      </c>
      <c r="AM27" s="429">
        <v>0.20319999999999999</v>
      </c>
      <c r="AN27" s="430">
        <v>5.5999999999999999E-3</v>
      </c>
      <c r="AO27" s="434">
        <v>0</v>
      </c>
      <c r="AP27" s="429">
        <v>0.20319999999999999</v>
      </c>
      <c r="AQ27" s="430">
        <v>5.5999999999999999E-3</v>
      </c>
    </row>
    <row r="28" spans="1:43" s="24" customFormat="1" ht="16.5" customHeight="1" x14ac:dyDescent="0.25">
      <c r="A28" s="60" t="s">
        <v>47</v>
      </c>
      <c r="B28" s="61" t="s">
        <v>48</v>
      </c>
      <c r="C28" s="62"/>
      <c r="D28" s="63"/>
      <c r="E28" s="64"/>
      <c r="F28" s="65"/>
      <c r="G28" s="66"/>
      <c r="H28" s="483">
        <v>0</v>
      </c>
      <c r="I28" s="484">
        <v>0</v>
      </c>
      <c r="J28" s="427">
        <v>0</v>
      </c>
      <c r="K28" s="483">
        <v>0</v>
      </c>
      <c r="L28" s="484">
        <v>0</v>
      </c>
      <c r="M28" s="427">
        <v>0</v>
      </c>
      <c r="N28" s="483">
        <v>0</v>
      </c>
      <c r="O28" s="484">
        <v>0</v>
      </c>
      <c r="P28" s="427">
        <v>0</v>
      </c>
      <c r="Q28" s="483">
        <v>0</v>
      </c>
      <c r="R28" s="484">
        <v>0</v>
      </c>
      <c r="S28" s="427">
        <v>0</v>
      </c>
      <c r="T28" s="483">
        <v>0</v>
      </c>
      <c r="U28" s="484">
        <v>0</v>
      </c>
      <c r="V28" s="427">
        <v>0</v>
      </c>
      <c r="W28" s="483">
        <v>0</v>
      </c>
      <c r="X28" s="484">
        <v>0</v>
      </c>
      <c r="Y28" s="427">
        <v>0</v>
      </c>
      <c r="Z28" s="483">
        <v>0</v>
      </c>
      <c r="AA28" s="484">
        <v>0</v>
      </c>
      <c r="AB28" s="427">
        <v>0</v>
      </c>
      <c r="AC28" s="483">
        <v>0</v>
      </c>
      <c r="AD28" s="484">
        <v>0</v>
      </c>
      <c r="AE28" s="427">
        <v>0</v>
      </c>
      <c r="AF28" s="483">
        <v>0</v>
      </c>
      <c r="AG28" s="484">
        <v>0</v>
      </c>
      <c r="AH28" s="427">
        <v>0</v>
      </c>
      <c r="AI28" s="483">
        <v>0</v>
      </c>
      <c r="AJ28" s="484">
        <v>0</v>
      </c>
      <c r="AK28" s="427">
        <v>0</v>
      </c>
      <c r="AL28" s="483">
        <v>0</v>
      </c>
      <c r="AM28" s="484">
        <v>0</v>
      </c>
      <c r="AN28" s="427">
        <v>0</v>
      </c>
      <c r="AO28" s="483">
        <v>0</v>
      </c>
      <c r="AP28" s="484">
        <v>0</v>
      </c>
      <c r="AQ28" s="427">
        <v>0</v>
      </c>
    </row>
    <row r="29" spans="1:43" s="24" customFormat="1" ht="16.5" customHeight="1" x14ac:dyDescent="0.25">
      <c r="A29" s="60" t="s">
        <v>49</v>
      </c>
      <c r="B29" s="61" t="s">
        <v>50</v>
      </c>
      <c r="C29" s="62"/>
      <c r="D29" s="63"/>
      <c r="E29" s="64"/>
      <c r="F29" s="65"/>
      <c r="G29" s="66"/>
      <c r="H29" s="434">
        <v>20</v>
      </c>
      <c r="I29" s="429">
        <v>0.24959999999999999</v>
      </c>
      <c r="J29" s="430">
        <v>2.2800000000000001E-2</v>
      </c>
      <c r="K29" s="434">
        <v>20</v>
      </c>
      <c r="L29" s="429">
        <v>0.24959999999999999</v>
      </c>
      <c r="M29" s="430">
        <v>2.2800000000000001E-2</v>
      </c>
      <c r="N29" s="434">
        <v>20</v>
      </c>
      <c r="O29" s="429">
        <v>0.25080000000000002</v>
      </c>
      <c r="P29" s="430">
        <v>2.1600000000000001E-2</v>
      </c>
      <c r="Q29" s="434">
        <v>20</v>
      </c>
      <c r="R29" s="429">
        <v>0.25080000000000002</v>
      </c>
      <c r="S29" s="430">
        <v>2.1600000000000001E-2</v>
      </c>
      <c r="T29" s="434">
        <v>20</v>
      </c>
      <c r="U29" s="429">
        <v>0.25080000000000002</v>
      </c>
      <c r="V29" s="430">
        <v>2.1600000000000001E-2</v>
      </c>
      <c r="W29" s="434">
        <v>20</v>
      </c>
      <c r="X29" s="429">
        <v>0.25080000000000002</v>
      </c>
      <c r="Y29" s="430">
        <v>2.1600000000000001E-2</v>
      </c>
      <c r="Z29" s="434">
        <v>30</v>
      </c>
      <c r="AA29" s="429">
        <v>0.36480000000000001</v>
      </c>
      <c r="AB29" s="430">
        <v>8.0399999999999999E-2</v>
      </c>
      <c r="AC29" s="434">
        <v>30</v>
      </c>
      <c r="AD29" s="429">
        <v>0.36480000000000001</v>
      </c>
      <c r="AE29" s="430">
        <v>8.0399999999999999E-2</v>
      </c>
      <c r="AF29" s="434">
        <v>30</v>
      </c>
      <c r="AG29" s="429">
        <v>0.36480000000000001</v>
      </c>
      <c r="AH29" s="430">
        <v>8.0399999999999999E-2</v>
      </c>
      <c r="AI29" s="434">
        <v>30</v>
      </c>
      <c r="AJ29" s="429">
        <v>0.36480000000000001</v>
      </c>
      <c r="AK29" s="430">
        <v>8.0399999999999999E-2</v>
      </c>
      <c r="AL29" s="434">
        <v>30</v>
      </c>
      <c r="AM29" s="429">
        <v>0.36480000000000001</v>
      </c>
      <c r="AN29" s="430">
        <v>8.0399999999999999E-2</v>
      </c>
      <c r="AO29" s="434">
        <v>30</v>
      </c>
      <c r="AP29" s="429">
        <v>0.36480000000000001</v>
      </c>
      <c r="AQ29" s="430">
        <v>8.0399999999999999E-2</v>
      </c>
    </row>
    <row r="30" spans="1:43" s="24" customFormat="1" ht="16.5" customHeight="1" x14ac:dyDescent="0.25">
      <c r="A30" s="60" t="s">
        <v>51</v>
      </c>
      <c r="B30" s="61" t="s">
        <v>52</v>
      </c>
      <c r="C30" s="62"/>
      <c r="D30" s="63"/>
      <c r="E30" s="64"/>
      <c r="F30" s="65"/>
      <c r="G30" s="66"/>
      <c r="H30" s="434">
        <v>36</v>
      </c>
      <c r="I30" s="429">
        <v>0.3468</v>
      </c>
      <c r="J30" s="430">
        <v>8.8800000000000004E-2</v>
      </c>
      <c r="K30" s="434">
        <v>36</v>
      </c>
      <c r="L30" s="429">
        <v>0.3468</v>
      </c>
      <c r="M30" s="430">
        <v>8.8800000000000004E-2</v>
      </c>
      <c r="N30" s="434">
        <v>48</v>
      </c>
      <c r="O30" s="429">
        <v>0.33839999999999998</v>
      </c>
      <c r="P30" s="430">
        <v>8.2799999999999999E-2</v>
      </c>
      <c r="Q30" s="434">
        <v>48</v>
      </c>
      <c r="R30" s="429">
        <v>0.33839999999999998</v>
      </c>
      <c r="S30" s="430">
        <v>8.2799999999999999E-2</v>
      </c>
      <c r="T30" s="434">
        <v>48</v>
      </c>
      <c r="U30" s="429">
        <v>0.33839999999999998</v>
      </c>
      <c r="V30" s="430">
        <v>8.2799999999999999E-2</v>
      </c>
      <c r="W30" s="434">
        <v>48</v>
      </c>
      <c r="X30" s="429">
        <v>0.33839999999999998</v>
      </c>
      <c r="Y30" s="430">
        <v>8.2799999999999999E-2</v>
      </c>
      <c r="Z30" s="434">
        <v>48</v>
      </c>
      <c r="AA30" s="429">
        <v>0.53160000000000007</v>
      </c>
      <c r="AB30" s="430">
        <v>0.11159999999999999</v>
      </c>
      <c r="AC30" s="434">
        <v>48</v>
      </c>
      <c r="AD30" s="429">
        <v>0.53160000000000007</v>
      </c>
      <c r="AE30" s="430">
        <v>0.11159999999999999</v>
      </c>
      <c r="AF30" s="434">
        <v>48</v>
      </c>
      <c r="AG30" s="429">
        <v>0.53160000000000007</v>
      </c>
      <c r="AH30" s="430">
        <v>0.11159999999999999</v>
      </c>
      <c r="AI30" s="434">
        <v>48</v>
      </c>
      <c r="AJ30" s="429">
        <v>0.53160000000000007</v>
      </c>
      <c r="AK30" s="430">
        <v>0.11159999999999999</v>
      </c>
      <c r="AL30" s="434">
        <v>48</v>
      </c>
      <c r="AM30" s="429">
        <v>0.53160000000000007</v>
      </c>
      <c r="AN30" s="430">
        <v>0.11159999999999999</v>
      </c>
      <c r="AO30" s="434">
        <v>48</v>
      </c>
      <c r="AP30" s="429">
        <v>0.53160000000000007</v>
      </c>
      <c r="AQ30" s="430">
        <v>0.11159999999999999</v>
      </c>
    </row>
    <row r="31" spans="1:43" s="24" customFormat="1" ht="16.5" customHeight="1" x14ac:dyDescent="0.25">
      <c r="A31" s="60" t="s">
        <v>53</v>
      </c>
      <c r="B31" s="61" t="s">
        <v>54</v>
      </c>
      <c r="C31" s="62"/>
      <c r="D31" s="63"/>
      <c r="E31" s="64"/>
      <c r="F31" s="65"/>
      <c r="G31" s="66"/>
      <c r="H31" s="434">
        <v>180</v>
      </c>
      <c r="I31" s="429">
        <v>1.3872</v>
      </c>
      <c r="J31" s="430">
        <v>0.33119999999999999</v>
      </c>
      <c r="K31" s="434">
        <v>180</v>
      </c>
      <c r="L31" s="429">
        <v>1.3872</v>
      </c>
      <c r="M31" s="430">
        <v>0.33119999999999999</v>
      </c>
      <c r="N31" s="434">
        <v>210</v>
      </c>
      <c r="O31" s="429">
        <v>1.41</v>
      </c>
      <c r="P31" s="430">
        <v>0.32280000000000003</v>
      </c>
      <c r="Q31" s="434">
        <v>210</v>
      </c>
      <c r="R31" s="429">
        <v>1.41</v>
      </c>
      <c r="S31" s="430">
        <v>0.32280000000000003</v>
      </c>
      <c r="T31" s="434">
        <v>210</v>
      </c>
      <c r="U31" s="429">
        <v>1.41</v>
      </c>
      <c r="V31" s="430">
        <v>0.32280000000000003</v>
      </c>
      <c r="W31" s="434">
        <v>210</v>
      </c>
      <c r="X31" s="429">
        <v>1.41</v>
      </c>
      <c r="Y31" s="430">
        <v>0.32280000000000003</v>
      </c>
      <c r="Z31" s="434">
        <v>220</v>
      </c>
      <c r="AA31" s="429">
        <v>2.2235999999999998</v>
      </c>
      <c r="AB31" s="430">
        <v>0.38879999999999998</v>
      </c>
      <c r="AC31" s="434">
        <v>220</v>
      </c>
      <c r="AD31" s="429">
        <v>2.2235999999999998</v>
      </c>
      <c r="AE31" s="430">
        <v>0.38879999999999998</v>
      </c>
      <c r="AF31" s="434">
        <v>220</v>
      </c>
      <c r="AG31" s="429">
        <v>2.2235999999999998</v>
      </c>
      <c r="AH31" s="430">
        <v>0.38879999999999998</v>
      </c>
      <c r="AI31" s="434">
        <v>220</v>
      </c>
      <c r="AJ31" s="429">
        <v>2.2235999999999998</v>
      </c>
      <c r="AK31" s="430">
        <v>0.38879999999999998</v>
      </c>
      <c r="AL31" s="434">
        <v>220</v>
      </c>
      <c r="AM31" s="429">
        <v>2.2235999999999998</v>
      </c>
      <c r="AN31" s="430">
        <v>0.38879999999999998</v>
      </c>
      <c r="AO31" s="434">
        <v>220</v>
      </c>
      <c r="AP31" s="429">
        <v>2.2235999999999998</v>
      </c>
      <c r="AQ31" s="430">
        <v>0.38879999999999998</v>
      </c>
    </row>
    <row r="32" spans="1:43" s="24" customFormat="1" ht="16.5" customHeight="1" x14ac:dyDescent="0.25">
      <c r="A32" s="60" t="s">
        <v>55</v>
      </c>
      <c r="B32" s="61" t="s">
        <v>56</v>
      </c>
      <c r="C32" s="62"/>
      <c r="D32" s="63"/>
      <c r="E32" s="64"/>
      <c r="F32" s="65"/>
      <c r="G32" s="66"/>
      <c r="H32" s="434">
        <v>0</v>
      </c>
      <c r="I32" s="429">
        <v>0.1188</v>
      </c>
      <c r="J32" s="427">
        <v>0</v>
      </c>
      <c r="K32" s="434">
        <v>0</v>
      </c>
      <c r="L32" s="429">
        <v>0.1188</v>
      </c>
      <c r="M32" s="427">
        <v>0</v>
      </c>
      <c r="N32" s="434">
        <v>0</v>
      </c>
      <c r="O32" s="429">
        <v>0.12479999999999999</v>
      </c>
      <c r="P32" s="427">
        <v>0</v>
      </c>
      <c r="Q32" s="434">
        <v>0</v>
      </c>
      <c r="R32" s="429">
        <v>0.12479999999999999</v>
      </c>
      <c r="S32" s="427">
        <v>0</v>
      </c>
      <c r="T32" s="434">
        <v>0</v>
      </c>
      <c r="U32" s="429">
        <v>0.12479999999999999</v>
      </c>
      <c r="V32" s="427">
        <v>0</v>
      </c>
      <c r="W32" s="434">
        <v>0</v>
      </c>
      <c r="X32" s="429">
        <v>0.12479999999999999</v>
      </c>
      <c r="Y32" s="427">
        <v>0</v>
      </c>
      <c r="Z32" s="434">
        <v>0</v>
      </c>
      <c r="AA32" s="429">
        <v>0.16440000000000002</v>
      </c>
      <c r="AB32" s="427">
        <v>0</v>
      </c>
      <c r="AC32" s="434">
        <v>0</v>
      </c>
      <c r="AD32" s="429">
        <v>0.16440000000000002</v>
      </c>
      <c r="AE32" s="427">
        <v>0</v>
      </c>
      <c r="AF32" s="434">
        <v>0</v>
      </c>
      <c r="AG32" s="429">
        <v>0.16440000000000002</v>
      </c>
      <c r="AH32" s="427">
        <v>0</v>
      </c>
      <c r="AI32" s="434">
        <v>0</v>
      </c>
      <c r="AJ32" s="429">
        <v>0.16440000000000002</v>
      </c>
      <c r="AK32" s="427">
        <v>0</v>
      </c>
      <c r="AL32" s="434">
        <v>0</v>
      </c>
      <c r="AM32" s="429">
        <v>0.16440000000000002</v>
      </c>
      <c r="AN32" s="427">
        <v>0</v>
      </c>
      <c r="AO32" s="434">
        <v>0</v>
      </c>
      <c r="AP32" s="429">
        <v>0.16440000000000002</v>
      </c>
      <c r="AQ32" s="427">
        <v>0</v>
      </c>
    </row>
    <row r="33" spans="1:81" s="24" customFormat="1" ht="16.5" customHeight="1" x14ac:dyDescent="0.25">
      <c r="A33" s="60" t="s">
        <v>57</v>
      </c>
      <c r="B33" s="61" t="s">
        <v>58</v>
      </c>
      <c r="C33" s="62"/>
      <c r="D33" s="63"/>
      <c r="E33" s="64"/>
      <c r="F33" s="65"/>
      <c r="G33" s="66"/>
      <c r="H33" s="434">
        <v>0</v>
      </c>
      <c r="I33" s="429">
        <v>8.2400000000000001E-2</v>
      </c>
      <c r="J33" s="430">
        <v>6.4000000000000003E-3</v>
      </c>
      <c r="K33" s="434">
        <v>0</v>
      </c>
      <c r="L33" s="429">
        <v>8.2400000000000001E-2</v>
      </c>
      <c r="M33" s="430">
        <v>6.4000000000000003E-3</v>
      </c>
      <c r="N33" s="434">
        <v>0</v>
      </c>
      <c r="O33" s="429">
        <v>7.9200000000000007E-2</v>
      </c>
      <c r="P33" s="430">
        <v>3.2000000000000002E-3</v>
      </c>
      <c r="Q33" s="434">
        <v>0</v>
      </c>
      <c r="R33" s="429">
        <v>7.9200000000000007E-2</v>
      </c>
      <c r="S33" s="430">
        <v>3.2000000000000002E-3</v>
      </c>
      <c r="T33" s="434">
        <v>0</v>
      </c>
      <c r="U33" s="429">
        <v>7.9200000000000007E-2</v>
      </c>
      <c r="V33" s="430">
        <v>3.2000000000000002E-3</v>
      </c>
      <c r="W33" s="434">
        <v>0</v>
      </c>
      <c r="X33" s="429">
        <v>7.9200000000000007E-2</v>
      </c>
      <c r="Y33" s="430">
        <v>3.2000000000000002E-3</v>
      </c>
      <c r="Z33" s="434">
        <v>0</v>
      </c>
      <c r="AA33" s="429">
        <v>0.1368</v>
      </c>
      <c r="AB33" s="430">
        <v>4.0000000000000001E-3</v>
      </c>
      <c r="AC33" s="434">
        <v>0</v>
      </c>
      <c r="AD33" s="429">
        <v>0.1368</v>
      </c>
      <c r="AE33" s="430">
        <v>4.0000000000000001E-3</v>
      </c>
      <c r="AF33" s="434">
        <v>0</v>
      </c>
      <c r="AG33" s="429">
        <v>0.1368</v>
      </c>
      <c r="AH33" s="430">
        <v>4.0000000000000001E-3</v>
      </c>
      <c r="AI33" s="434">
        <v>0</v>
      </c>
      <c r="AJ33" s="429">
        <v>0.1368</v>
      </c>
      <c r="AK33" s="430">
        <v>4.0000000000000001E-3</v>
      </c>
      <c r="AL33" s="434">
        <v>0</v>
      </c>
      <c r="AM33" s="429">
        <v>0.1368</v>
      </c>
      <c r="AN33" s="430">
        <v>4.0000000000000001E-3</v>
      </c>
      <c r="AO33" s="434">
        <v>0</v>
      </c>
      <c r="AP33" s="429">
        <v>0.1368</v>
      </c>
      <c r="AQ33" s="430">
        <v>4.0000000000000001E-3</v>
      </c>
    </row>
    <row r="34" spans="1:81" s="24" customFormat="1" ht="16.5" customHeight="1" x14ac:dyDescent="0.25">
      <c r="A34" s="60" t="s">
        <v>59</v>
      </c>
      <c r="B34" s="61" t="s">
        <v>60</v>
      </c>
      <c r="C34" s="62"/>
      <c r="D34" s="63"/>
      <c r="E34" s="64"/>
      <c r="F34" s="65"/>
      <c r="G34" s="66"/>
      <c r="H34" s="483">
        <v>0</v>
      </c>
      <c r="I34" s="484">
        <v>0</v>
      </c>
      <c r="J34" s="427">
        <v>0</v>
      </c>
      <c r="K34" s="483">
        <v>0</v>
      </c>
      <c r="L34" s="484">
        <v>0</v>
      </c>
      <c r="M34" s="427">
        <v>0</v>
      </c>
      <c r="N34" s="483">
        <v>0</v>
      </c>
      <c r="O34" s="484">
        <v>0</v>
      </c>
      <c r="P34" s="427">
        <v>0</v>
      </c>
      <c r="Q34" s="483">
        <v>0</v>
      </c>
      <c r="R34" s="484">
        <v>0</v>
      </c>
      <c r="S34" s="427">
        <v>0</v>
      </c>
      <c r="T34" s="483">
        <v>0</v>
      </c>
      <c r="U34" s="484">
        <v>0</v>
      </c>
      <c r="V34" s="427">
        <v>0</v>
      </c>
      <c r="W34" s="483">
        <v>0</v>
      </c>
      <c r="X34" s="484">
        <v>0</v>
      </c>
      <c r="Y34" s="427">
        <v>0</v>
      </c>
      <c r="Z34" s="483">
        <v>0</v>
      </c>
      <c r="AA34" s="484">
        <v>0</v>
      </c>
      <c r="AB34" s="427">
        <v>0</v>
      </c>
      <c r="AC34" s="483">
        <v>0</v>
      </c>
      <c r="AD34" s="484">
        <v>0</v>
      </c>
      <c r="AE34" s="427">
        <v>0</v>
      </c>
      <c r="AF34" s="483">
        <v>0</v>
      </c>
      <c r="AG34" s="484">
        <v>0</v>
      </c>
      <c r="AH34" s="427">
        <v>0</v>
      </c>
      <c r="AI34" s="483">
        <v>0</v>
      </c>
      <c r="AJ34" s="484">
        <v>0</v>
      </c>
      <c r="AK34" s="427">
        <v>0</v>
      </c>
      <c r="AL34" s="483">
        <v>0</v>
      </c>
      <c r="AM34" s="484">
        <v>0</v>
      </c>
      <c r="AN34" s="427">
        <v>0</v>
      </c>
      <c r="AO34" s="483">
        <v>0</v>
      </c>
      <c r="AP34" s="484">
        <v>0</v>
      </c>
      <c r="AQ34" s="427">
        <v>0</v>
      </c>
    </row>
    <row r="35" spans="1:81" s="24" customFormat="1" ht="16.5" customHeight="1" x14ac:dyDescent="0.25">
      <c r="A35" s="60" t="s">
        <v>61</v>
      </c>
      <c r="B35" s="61" t="s">
        <v>62</v>
      </c>
      <c r="C35" s="62"/>
      <c r="D35" s="63"/>
      <c r="E35" s="64"/>
      <c r="F35" s="65"/>
      <c r="G35" s="66"/>
      <c r="H35" s="434">
        <v>0</v>
      </c>
      <c r="I35" s="429">
        <v>0.4884</v>
      </c>
      <c r="J35" s="430">
        <v>0.16439999999999999</v>
      </c>
      <c r="K35" s="434">
        <v>0</v>
      </c>
      <c r="L35" s="429">
        <v>0.4884</v>
      </c>
      <c r="M35" s="430">
        <v>0.16439999999999999</v>
      </c>
      <c r="N35" s="434">
        <v>0</v>
      </c>
      <c r="O35" s="429">
        <v>0.49080000000000001</v>
      </c>
      <c r="P35" s="430">
        <v>0.17399999999999999</v>
      </c>
      <c r="Q35" s="434">
        <v>0</v>
      </c>
      <c r="R35" s="429">
        <v>0.49080000000000001</v>
      </c>
      <c r="S35" s="430">
        <v>0.17399999999999999</v>
      </c>
      <c r="T35" s="434">
        <v>0</v>
      </c>
      <c r="U35" s="429">
        <v>0.49080000000000001</v>
      </c>
      <c r="V35" s="430">
        <v>0.17399999999999999</v>
      </c>
      <c r="W35" s="434">
        <v>0</v>
      </c>
      <c r="X35" s="429">
        <v>0.49080000000000001</v>
      </c>
      <c r="Y35" s="430">
        <v>0.17399999999999999</v>
      </c>
      <c r="Z35" s="434">
        <v>0</v>
      </c>
      <c r="AA35" s="429">
        <v>0.58440000000000003</v>
      </c>
      <c r="AB35" s="430">
        <v>0.18</v>
      </c>
      <c r="AC35" s="434">
        <v>0</v>
      </c>
      <c r="AD35" s="429">
        <v>0.58440000000000003</v>
      </c>
      <c r="AE35" s="430">
        <v>0.18</v>
      </c>
      <c r="AF35" s="434">
        <v>0</v>
      </c>
      <c r="AG35" s="429">
        <v>0.58440000000000003</v>
      </c>
      <c r="AH35" s="430">
        <v>0.18</v>
      </c>
      <c r="AI35" s="434">
        <v>0</v>
      </c>
      <c r="AJ35" s="429">
        <v>0.58440000000000003</v>
      </c>
      <c r="AK35" s="430">
        <v>0.18</v>
      </c>
      <c r="AL35" s="434">
        <v>0</v>
      </c>
      <c r="AM35" s="429">
        <v>0.58440000000000003</v>
      </c>
      <c r="AN35" s="430">
        <v>0.18</v>
      </c>
      <c r="AO35" s="434">
        <v>0</v>
      </c>
      <c r="AP35" s="429">
        <v>0.58440000000000003</v>
      </c>
      <c r="AQ35" s="430">
        <v>0.18</v>
      </c>
    </row>
    <row r="36" spans="1:81" s="24" customFormat="1" ht="16.5" customHeight="1" x14ac:dyDescent="0.25">
      <c r="A36" s="60" t="s">
        <v>63</v>
      </c>
      <c r="B36" s="61" t="s">
        <v>64</v>
      </c>
      <c r="C36" s="62"/>
      <c r="D36" s="63"/>
      <c r="E36" s="64"/>
      <c r="F36" s="65"/>
      <c r="G36" s="66"/>
      <c r="H36" s="434">
        <v>260</v>
      </c>
      <c r="I36" s="429">
        <v>0.85199999999999998</v>
      </c>
      <c r="J36" s="427">
        <v>0</v>
      </c>
      <c r="K36" s="434">
        <v>260</v>
      </c>
      <c r="L36" s="429">
        <v>0.85199999999999998</v>
      </c>
      <c r="M36" s="427">
        <v>0</v>
      </c>
      <c r="N36" s="434">
        <v>240</v>
      </c>
      <c r="O36" s="429">
        <v>0.90360000000000007</v>
      </c>
      <c r="P36" s="427">
        <v>0</v>
      </c>
      <c r="Q36" s="434">
        <v>240</v>
      </c>
      <c r="R36" s="429">
        <v>0.90360000000000007</v>
      </c>
      <c r="S36" s="427">
        <v>0</v>
      </c>
      <c r="T36" s="434">
        <v>240</v>
      </c>
      <c r="U36" s="429">
        <v>0.90360000000000007</v>
      </c>
      <c r="V36" s="427">
        <v>0</v>
      </c>
      <c r="W36" s="434">
        <v>240</v>
      </c>
      <c r="X36" s="429">
        <v>0.90360000000000007</v>
      </c>
      <c r="Y36" s="427">
        <v>0</v>
      </c>
      <c r="Z36" s="434">
        <v>250</v>
      </c>
      <c r="AA36" s="429">
        <v>1.5407999999999999</v>
      </c>
      <c r="AB36" s="430">
        <v>0.28079999999999994</v>
      </c>
      <c r="AC36" s="434">
        <v>250</v>
      </c>
      <c r="AD36" s="429">
        <v>1.5407999999999999</v>
      </c>
      <c r="AE36" s="430">
        <v>0.28079999999999994</v>
      </c>
      <c r="AF36" s="434">
        <v>250</v>
      </c>
      <c r="AG36" s="429">
        <v>1.5407999999999999</v>
      </c>
      <c r="AH36" s="430">
        <v>0.28079999999999994</v>
      </c>
      <c r="AI36" s="434">
        <v>250</v>
      </c>
      <c r="AJ36" s="429">
        <v>1.5407999999999999</v>
      </c>
      <c r="AK36" s="430">
        <v>0.28079999999999994</v>
      </c>
      <c r="AL36" s="434">
        <v>250</v>
      </c>
      <c r="AM36" s="429">
        <v>1.5407999999999999</v>
      </c>
      <c r="AN36" s="430">
        <v>0.28079999999999994</v>
      </c>
      <c r="AO36" s="434">
        <v>250</v>
      </c>
      <c r="AP36" s="429">
        <v>1.5407999999999999</v>
      </c>
      <c r="AQ36" s="430">
        <v>0.28079999999999994</v>
      </c>
    </row>
    <row r="37" spans="1:81" s="24" customFormat="1" ht="16.5" customHeight="1" x14ac:dyDescent="0.25">
      <c r="A37" s="60" t="s">
        <v>65</v>
      </c>
      <c r="B37" s="61" t="s">
        <v>66</v>
      </c>
      <c r="C37" s="62"/>
      <c r="D37" s="63"/>
      <c r="E37" s="64"/>
      <c r="F37" s="65"/>
      <c r="G37" s="66"/>
      <c r="H37" s="434">
        <v>30</v>
      </c>
      <c r="I37" s="429">
        <v>0.14759999999999998</v>
      </c>
      <c r="J37" s="430">
        <v>1.1999999999999999E-3</v>
      </c>
      <c r="K37" s="434">
        <v>30</v>
      </c>
      <c r="L37" s="429">
        <v>0.14759999999999998</v>
      </c>
      <c r="M37" s="430">
        <v>1.1999999999999999E-3</v>
      </c>
      <c r="N37" s="434">
        <v>18</v>
      </c>
      <c r="O37" s="429">
        <v>0.14880000000000002</v>
      </c>
      <c r="P37" s="430">
        <v>1.1999999999999999E-3</v>
      </c>
      <c r="Q37" s="434">
        <v>18</v>
      </c>
      <c r="R37" s="429">
        <v>0.14880000000000002</v>
      </c>
      <c r="S37" s="430">
        <v>1.1999999999999999E-3</v>
      </c>
      <c r="T37" s="434">
        <v>18</v>
      </c>
      <c r="U37" s="429">
        <v>0.14880000000000002</v>
      </c>
      <c r="V37" s="430">
        <v>1.1999999999999999E-3</v>
      </c>
      <c r="W37" s="434">
        <v>18</v>
      </c>
      <c r="X37" s="429">
        <v>0.14880000000000002</v>
      </c>
      <c r="Y37" s="430">
        <v>1.1999999999999999E-3</v>
      </c>
      <c r="Z37" s="434">
        <v>16</v>
      </c>
      <c r="AA37" s="429">
        <v>0.2424</v>
      </c>
      <c r="AB37" s="430">
        <v>5.0400000000000007E-2</v>
      </c>
      <c r="AC37" s="434">
        <v>16</v>
      </c>
      <c r="AD37" s="429">
        <v>0.2424</v>
      </c>
      <c r="AE37" s="430">
        <v>5.0400000000000007E-2</v>
      </c>
      <c r="AF37" s="434">
        <v>16</v>
      </c>
      <c r="AG37" s="429">
        <v>0.2424</v>
      </c>
      <c r="AH37" s="430">
        <v>5.0400000000000007E-2</v>
      </c>
      <c r="AI37" s="434">
        <v>16</v>
      </c>
      <c r="AJ37" s="429">
        <v>0.2424</v>
      </c>
      <c r="AK37" s="430">
        <v>5.0400000000000007E-2</v>
      </c>
      <c r="AL37" s="434">
        <v>16</v>
      </c>
      <c r="AM37" s="429">
        <v>0.2424</v>
      </c>
      <c r="AN37" s="430">
        <v>5.0400000000000007E-2</v>
      </c>
      <c r="AO37" s="434">
        <v>16</v>
      </c>
      <c r="AP37" s="429">
        <v>0.2424</v>
      </c>
      <c r="AQ37" s="430">
        <v>5.0400000000000007E-2</v>
      </c>
    </row>
    <row r="38" spans="1:81" s="24" customFormat="1" ht="16.5" customHeight="1" x14ac:dyDescent="0.25">
      <c r="A38" s="60" t="s">
        <v>67</v>
      </c>
      <c r="B38" s="61" t="s">
        <v>68</v>
      </c>
      <c r="C38" s="62"/>
      <c r="D38" s="63"/>
      <c r="E38" s="64"/>
      <c r="F38" s="65"/>
      <c r="G38" s="66"/>
      <c r="H38" s="434">
        <v>0</v>
      </c>
      <c r="I38" s="429">
        <v>0.87479999999999991</v>
      </c>
      <c r="J38" s="430">
        <v>0.24480000000000002</v>
      </c>
      <c r="K38" s="434">
        <v>0</v>
      </c>
      <c r="L38" s="429">
        <v>0.87479999999999991</v>
      </c>
      <c r="M38" s="430">
        <v>0.24480000000000002</v>
      </c>
      <c r="N38" s="434">
        <v>0</v>
      </c>
      <c r="O38" s="429">
        <v>0.89160000000000006</v>
      </c>
      <c r="P38" s="430">
        <v>0.23639999999999997</v>
      </c>
      <c r="Q38" s="434">
        <v>0</v>
      </c>
      <c r="R38" s="429">
        <v>0.89160000000000006</v>
      </c>
      <c r="S38" s="430">
        <v>0.23639999999999997</v>
      </c>
      <c r="T38" s="434">
        <v>0</v>
      </c>
      <c r="U38" s="429">
        <v>0.89160000000000006</v>
      </c>
      <c r="V38" s="430">
        <v>0.23639999999999997</v>
      </c>
      <c r="W38" s="434">
        <v>0</v>
      </c>
      <c r="X38" s="429">
        <v>0.89160000000000006</v>
      </c>
      <c r="Y38" s="430">
        <v>0.23639999999999997</v>
      </c>
      <c r="Z38" s="434">
        <v>0</v>
      </c>
      <c r="AA38" s="429">
        <v>1.6572</v>
      </c>
      <c r="AB38" s="430">
        <v>0.41039999999999999</v>
      </c>
      <c r="AC38" s="434">
        <v>0</v>
      </c>
      <c r="AD38" s="429">
        <v>1.6572</v>
      </c>
      <c r="AE38" s="430">
        <v>0.41039999999999999</v>
      </c>
      <c r="AF38" s="434">
        <v>0</v>
      </c>
      <c r="AG38" s="429">
        <v>1.6572</v>
      </c>
      <c r="AH38" s="430">
        <v>0.41039999999999999</v>
      </c>
      <c r="AI38" s="434">
        <v>0</v>
      </c>
      <c r="AJ38" s="429">
        <v>1.6572</v>
      </c>
      <c r="AK38" s="430">
        <v>0.41039999999999999</v>
      </c>
      <c r="AL38" s="434">
        <v>0</v>
      </c>
      <c r="AM38" s="429">
        <v>1.6572</v>
      </c>
      <c r="AN38" s="430">
        <v>0.41039999999999999</v>
      </c>
      <c r="AO38" s="434">
        <v>0</v>
      </c>
      <c r="AP38" s="429">
        <v>1.6572</v>
      </c>
      <c r="AQ38" s="430">
        <v>0.41039999999999999</v>
      </c>
    </row>
    <row r="39" spans="1:81" s="24" customFormat="1" ht="16.5" customHeight="1" x14ac:dyDescent="0.25">
      <c r="A39" s="60" t="s">
        <v>69</v>
      </c>
      <c r="B39" s="61" t="s">
        <v>70</v>
      </c>
      <c r="C39" s="62"/>
      <c r="D39" s="63"/>
      <c r="E39" s="64"/>
      <c r="F39" s="65"/>
      <c r="G39" s="66"/>
      <c r="H39" s="434">
        <v>0</v>
      </c>
      <c r="I39" s="429">
        <v>0.1176</v>
      </c>
      <c r="J39" s="427">
        <v>0</v>
      </c>
      <c r="K39" s="434">
        <v>0</v>
      </c>
      <c r="L39" s="429">
        <v>0.1176</v>
      </c>
      <c r="M39" s="427">
        <v>0</v>
      </c>
      <c r="N39" s="483">
        <v>0</v>
      </c>
      <c r="O39" s="429">
        <v>0.1176</v>
      </c>
      <c r="P39" s="427">
        <v>0</v>
      </c>
      <c r="Q39" s="483">
        <v>0</v>
      </c>
      <c r="R39" s="429">
        <v>0.1176</v>
      </c>
      <c r="S39" s="427">
        <v>0</v>
      </c>
      <c r="T39" s="483">
        <v>0</v>
      </c>
      <c r="U39" s="429">
        <v>0.1176</v>
      </c>
      <c r="V39" s="427">
        <v>0</v>
      </c>
      <c r="W39" s="483">
        <v>0</v>
      </c>
      <c r="X39" s="429">
        <v>0.1176</v>
      </c>
      <c r="Y39" s="427">
        <v>0</v>
      </c>
      <c r="Z39" s="434">
        <v>0</v>
      </c>
      <c r="AA39" s="429">
        <v>0.1716</v>
      </c>
      <c r="AB39" s="427">
        <v>0</v>
      </c>
      <c r="AC39" s="434">
        <v>0</v>
      </c>
      <c r="AD39" s="429">
        <v>0.1716</v>
      </c>
      <c r="AE39" s="427">
        <v>0</v>
      </c>
      <c r="AF39" s="434">
        <v>0</v>
      </c>
      <c r="AG39" s="429">
        <v>0.1716</v>
      </c>
      <c r="AH39" s="427">
        <v>0</v>
      </c>
      <c r="AI39" s="434">
        <v>0</v>
      </c>
      <c r="AJ39" s="429">
        <v>0.1716</v>
      </c>
      <c r="AK39" s="427">
        <v>0</v>
      </c>
      <c r="AL39" s="434">
        <v>0</v>
      </c>
      <c r="AM39" s="429">
        <v>0.1716</v>
      </c>
      <c r="AN39" s="427">
        <v>0</v>
      </c>
      <c r="AO39" s="434">
        <v>0</v>
      </c>
      <c r="AP39" s="429">
        <v>0.1716</v>
      </c>
      <c r="AQ39" s="427">
        <v>0</v>
      </c>
    </row>
    <row r="40" spans="1:81" s="24" customFormat="1" ht="16.5" customHeight="1" x14ac:dyDescent="0.25">
      <c r="A40" s="60" t="s">
        <v>71</v>
      </c>
      <c r="B40" s="61" t="s">
        <v>72</v>
      </c>
      <c r="C40" s="62"/>
      <c r="D40" s="63"/>
      <c r="E40" s="64"/>
      <c r="F40" s="65"/>
      <c r="G40" s="66"/>
      <c r="H40" s="483">
        <v>0</v>
      </c>
      <c r="I40" s="484">
        <v>0</v>
      </c>
      <c r="J40" s="427">
        <v>0</v>
      </c>
      <c r="K40" s="483">
        <v>0</v>
      </c>
      <c r="L40" s="484">
        <v>0</v>
      </c>
      <c r="M40" s="427">
        <v>0</v>
      </c>
      <c r="N40" s="483">
        <v>0</v>
      </c>
      <c r="O40" s="484">
        <v>0</v>
      </c>
      <c r="P40" s="427">
        <v>0</v>
      </c>
      <c r="Q40" s="483">
        <v>0</v>
      </c>
      <c r="R40" s="484">
        <v>0</v>
      </c>
      <c r="S40" s="427">
        <v>0</v>
      </c>
      <c r="T40" s="483">
        <v>0</v>
      </c>
      <c r="U40" s="484">
        <v>0</v>
      </c>
      <c r="V40" s="427">
        <v>0</v>
      </c>
      <c r="W40" s="483">
        <v>0</v>
      </c>
      <c r="X40" s="484">
        <v>0</v>
      </c>
      <c r="Y40" s="427">
        <v>0</v>
      </c>
      <c r="Z40" s="483">
        <v>0</v>
      </c>
      <c r="AA40" s="484">
        <v>0</v>
      </c>
      <c r="AB40" s="427">
        <v>0</v>
      </c>
      <c r="AC40" s="483">
        <v>0</v>
      </c>
      <c r="AD40" s="484">
        <v>0</v>
      </c>
      <c r="AE40" s="427">
        <v>0</v>
      </c>
      <c r="AF40" s="483">
        <v>0</v>
      </c>
      <c r="AG40" s="484">
        <v>0</v>
      </c>
      <c r="AH40" s="427">
        <v>0</v>
      </c>
      <c r="AI40" s="483">
        <v>0</v>
      </c>
      <c r="AJ40" s="484">
        <v>0</v>
      </c>
      <c r="AK40" s="427">
        <v>0</v>
      </c>
      <c r="AL40" s="483">
        <v>0</v>
      </c>
      <c r="AM40" s="484">
        <v>0</v>
      </c>
      <c r="AN40" s="427">
        <v>0</v>
      </c>
      <c r="AO40" s="483">
        <v>0</v>
      </c>
      <c r="AP40" s="484">
        <v>0</v>
      </c>
      <c r="AQ40" s="427">
        <v>0</v>
      </c>
    </row>
    <row r="41" spans="1:81" s="24" customFormat="1" ht="16.5" customHeight="1" x14ac:dyDescent="0.25">
      <c r="A41" s="60" t="s">
        <v>73</v>
      </c>
      <c r="B41" s="61" t="s">
        <v>74</v>
      </c>
      <c r="C41" s="62"/>
      <c r="D41" s="63"/>
      <c r="E41" s="64"/>
      <c r="F41" s="65"/>
      <c r="G41" s="66"/>
      <c r="H41" s="483">
        <v>0</v>
      </c>
      <c r="I41" s="484">
        <v>0</v>
      </c>
      <c r="J41" s="427">
        <v>0</v>
      </c>
      <c r="K41" s="483">
        <v>0</v>
      </c>
      <c r="L41" s="484">
        <v>0</v>
      </c>
      <c r="M41" s="427">
        <v>0</v>
      </c>
      <c r="N41" s="483">
        <v>0</v>
      </c>
      <c r="O41" s="484">
        <v>0</v>
      </c>
      <c r="P41" s="427">
        <v>0</v>
      </c>
      <c r="Q41" s="483">
        <v>0</v>
      </c>
      <c r="R41" s="484">
        <v>0</v>
      </c>
      <c r="S41" s="427">
        <v>0</v>
      </c>
      <c r="T41" s="483">
        <v>0</v>
      </c>
      <c r="U41" s="484">
        <v>0</v>
      </c>
      <c r="V41" s="427">
        <v>0</v>
      </c>
      <c r="W41" s="483">
        <v>0</v>
      </c>
      <c r="X41" s="484">
        <v>0</v>
      </c>
      <c r="Y41" s="427">
        <v>0</v>
      </c>
      <c r="Z41" s="483">
        <v>0</v>
      </c>
      <c r="AA41" s="484">
        <v>0</v>
      </c>
      <c r="AB41" s="427">
        <v>0</v>
      </c>
      <c r="AC41" s="483">
        <v>0</v>
      </c>
      <c r="AD41" s="484">
        <v>0</v>
      </c>
      <c r="AE41" s="427">
        <v>0</v>
      </c>
      <c r="AF41" s="483">
        <v>0</v>
      </c>
      <c r="AG41" s="484">
        <v>0</v>
      </c>
      <c r="AH41" s="427">
        <v>0</v>
      </c>
      <c r="AI41" s="483">
        <v>0</v>
      </c>
      <c r="AJ41" s="484">
        <v>0</v>
      </c>
      <c r="AK41" s="427">
        <v>0</v>
      </c>
      <c r="AL41" s="483">
        <v>0</v>
      </c>
      <c r="AM41" s="484">
        <v>0</v>
      </c>
      <c r="AN41" s="427">
        <v>0</v>
      </c>
      <c r="AO41" s="483">
        <v>0</v>
      </c>
      <c r="AP41" s="484">
        <v>0</v>
      </c>
      <c r="AQ41" s="427">
        <v>0</v>
      </c>
    </row>
    <row r="42" spans="1:81" s="24" customFormat="1" ht="16.5" customHeight="1" x14ac:dyDescent="0.25">
      <c r="A42" s="67"/>
      <c r="B42" s="61" t="s">
        <v>75</v>
      </c>
      <c r="C42" s="62"/>
      <c r="D42" s="68"/>
      <c r="E42" s="69"/>
      <c r="F42" s="70"/>
      <c r="G42" s="71"/>
      <c r="H42" s="428">
        <v>0.6</v>
      </c>
      <c r="I42" s="493">
        <v>1.4399999999999999E-3</v>
      </c>
      <c r="J42" s="552">
        <v>1.472E-3</v>
      </c>
      <c r="K42" s="428">
        <v>0.6</v>
      </c>
      <c r="L42" s="493">
        <v>1.4399999999999999E-3</v>
      </c>
      <c r="M42" s="552">
        <v>1.472E-3</v>
      </c>
      <c r="N42" s="428">
        <v>0</v>
      </c>
      <c r="O42" s="493">
        <v>1.4399999999999999E-3</v>
      </c>
      <c r="P42" s="552">
        <v>1.456E-3</v>
      </c>
      <c r="Q42" s="428">
        <v>0</v>
      </c>
      <c r="R42" s="493">
        <v>1.4399999999999999E-3</v>
      </c>
      <c r="S42" s="552">
        <v>1.456E-3</v>
      </c>
      <c r="T42" s="428">
        <v>0</v>
      </c>
      <c r="U42" s="493">
        <v>1.4399999999999999E-3</v>
      </c>
      <c r="V42" s="552">
        <v>1.456E-3</v>
      </c>
      <c r="W42" s="428">
        <v>0</v>
      </c>
      <c r="X42" s="493">
        <v>1.4399999999999999E-3</v>
      </c>
      <c r="Y42" s="552">
        <v>1.456E-3</v>
      </c>
      <c r="Z42" s="428">
        <v>0</v>
      </c>
      <c r="AA42" s="493">
        <v>1.1519999999999998E-3</v>
      </c>
      <c r="AB42" s="552">
        <v>1.5039999999999999E-3</v>
      </c>
      <c r="AC42" s="428">
        <v>0</v>
      </c>
      <c r="AD42" s="493">
        <v>1.1519999999999998E-3</v>
      </c>
      <c r="AE42" s="552">
        <v>1.5039999999999999E-3</v>
      </c>
      <c r="AF42" s="428">
        <v>0</v>
      </c>
      <c r="AG42" s="493">
        <v>1.1519999999999998E-3</v>
      </c>
      <c r="AH42" s="552">
        <v>1.5039999999999999E-3</v>
      </c>
      <c r="AI42" s="428">
        <v>0</v>
      </c>
      <c r="AJ42" s="493">
        <v>1.1519999999999998E-3</v>
      </c>
      <c r="AK42" s="552">
        <v>1.5039999999999999E-3</v>
      </c>
      <c r="AL42" s="428">
        <v>0</v>
      </c>
      <c r="AM42" s="493">
        <v>1.1519999999999998E-3</v>
      </c>
      <c r="AN42" s="552">
        <v>1.5039999999999999E-3</v>
      </c>
      <c r="AO42" s="428">
        <v>0</v>
      </c>
      <c r="AP42" s="493">
        <v>1.1519999999999998E-3</v>
      </c>
      <c r="AQ42" s="552">
        <v>1.5039999999999999E-3</v>
      </c>
    </row>
    <row r="43" spans="1:81" s="24" customFormat="1" ht="16.5" customHeight="1" thickBot="1" x14ac:dyDescent="0.3">
      <c r="A43" s="72"/>
      <c r="B43" s="73" t="s">
        <v>76</v>
      </c>
      <c r="C43" s="74"/>
      <c r="D43" s="75"/>
      <c r="E43" s="69"/>
      <c r="F43" s="76"/>
      <c r="G43" s="77"/>
      <c r="H43" s="428">
        <v>0.6</v>
      </c>
      <c r="I43" s="493">
        <v>2.24E-4</v>
      </c>
      <c r="J43" s="546">
        <v>8.8000000000000003E-4</v>
      </c>
      <c r="K43" s="428">
        <v>0.6</v>
      </c>
      <c r="L43" s="493">
        <v>2.24E-4</v>
      </c>
      <c r="M43" s="546">
        <v>8.8000000000000003E-4</v>
      </c>
      <c r="N43" s="428">
        <v>0.6</v>
      </c>
      <c r="O43" s="493">
        <v>1.12E-4</v>
      </c>
      <c r="P43" s="546">
        <v>6.2399999999999999E-4</v>
      </c>
      <c r="Q43" s="428">
        <v>0.6</v>
      </c>
      <c r="R43" s="493">
        <v>1.12E-4</v>
      </c>
      <c r="S43" s="546">
        <v>6.2399999999999999E-4</v>
      </c>
      <c r="T43" s="428">
        <v>0.6</v>
      </c>
      <c r="U43" s="493">
        <v>1.12E-4</v>
      </c>
      <c r="V43" s="546">
        <v>6.2399999999999999E-4</v>
      </c>
      <c r="W43" s="428">
        <v>0.6</v>
      </c>
      <c r="X43" s="493">
        <v>1.12E-4</v>
      </c>
      <c r="Y43" s="546">
        <v>6.2399999999999999E-4</v>
      </c>
      <c r="Z43" s="428">
        <v>0.6</v>
      </c>
      <c r="AA43" s="493">
        <v>3.0400000000000002E-4</v>
      </c>
      <c r="AB43" s="546">
        <v>9.4399999999999996E-4</v>
      </c>
      <c r="AC43" s="428">
        <v>0.6</v>
      </c>
      <c r="AD43" s="493">
        <v>3.0400000000000002E-4</v>
      </c>
      <c r="AE43" s="546">
        <v>9.4399999999999996E-4</v>
      </c>
      <c r="AF43" s="428">
        <v>0.6</v>
      </c>
      <c r="AG43" s="493">
        <v>3.0400000000000002E-4</v>
      </c>
      <c r="AH43" s="546">
        <v>9.4399999999999996E-4</v>
      </c>
      <c r="AI43" s="428">
        <v>0.6</v>
      </c>
      <c r="AJ43" s="493">
        <v>3.0400000000000002E-4</v>
      </c>
      <c r="AK43" s="546">
        <v>9.4399999999999996E-4</v>
      </c>
      <c r="AL43" s="428">
        <v>0.6</v>
      </c>
      <c r="AM43" s="493">
        <v>3.0400000000000002E-4</v>
      </c>
      <c r="AN43" s="546">
        <v>9.4399999999999996E-4</v>
      </c>
      <c r="AO43" s="428">
        <v>0.6</v>
      </c>
      <c r="AP43" s="493">
        <v>3.0400000000000002E-4</v>
      </c>
      <c r="AQ43" s="546">
        <v>9.4399999999999996E-4</v>
      </c>
    </row>
    <row r="44" spans="1:81" s="24" customFormat="1" ht="16.5" customHeight="1" x14ac:dyDescent="0.25">
      <c r="A44" s="2011" t="s">
        <v>77</v>
      </c>
      <c r="B44" s="2012"/>
      <c r="C44" s="2012"/>
      <c r="D44" s="2012"/>
      <c r="E44" s="2012"/>
      <c r="F44" s="2012"/>
      <c r="G44" s="2013"/>
      <c r="H44" s="431">
        <f>H26+H27+H28+H29+H30+H31+H32+H40</f>
        <v>436</v>
      </c>
      <c r="I44" s="432">
        <f t="shared" ref="I44:J44" si="11">I26+I27+I28+I29+I30+I31+I32+I40</f>
        <v>2.8980000000000001</v>
      </c>
      <c r="J44" s="433">
        <f t="shared" si="11"/>
        <v>0.65880000000000005</v>
      </c>
      <c r="K44" s="431">
        <f>K26+K27+K28+K29+K30+K31+K32+K40</f>
        <v>436</v>
      </c>
      <c r="L44" s="432">
        <f t="shared" ref="L44:AH44" si="12">L26+L27+L28+L29+L30+L31+L32+L40</f>
        <v>2.8980000000000001</v>
      </c>
      <c r="M44" s="433">
        <f t="shared" si="12"/>
        <v>0.65880000000000005</v>
      </c>
      <c r="N44" s="431">
        <f t="shared" ref="N44:P44" si="13">N26+N27+N28+N29+N30+N31+N32+N40</f>
        <v>523</v>
      </c>
      <c r="O44" s="432">
        <f t="shared" si="13"/>
        <v>2.9784000000000002</v>
      </c>
      <c r="P44" s="433">
        <f t="shared" si="13"/>
        <v>0.65360000000000007</v>
      </c>
      <c r="Q44" s="431">
        <f t="shared" si="12"/>
        <v>523</v>
      </c>
      <c r="R44" s="432">
        <f t="shared" si="12"/>
        <v>2.9784000000000002</v>
      </c>
      <c r="S44" s="433">
        <f t="shared" si="12"/>
        <v>0.65360000000000007</v>
      </c>
      <c r="T44" s="431">
        <f t="shared" ref="T44:AE44" si="14">T26+T27+T28+T29+T30+T31+T32+T40</f>
        <v>523</v>
      </c>
      <c r="U44" s="432">
        <f t="shared" si="14"/>
        <v>2.9784000000000002</v>
      </c>
      <c r="V44" s="433">
        <f t="shared" si="14"/>
        <v>0.65360000000000007</v>
      </c>
      <c r="W44" s="431">
        <f t="shared" si="14"/>
        <v>523</v>
      </c>
      <c r="X44" s="432">
        <f t="shared" si="14"/>
        <v>2.9784000000000002</v>
      </c>
      <c r="Y44" s="433">
        <f t="shared" si="14"/>
        <v>0.65360000000000007</v>
      </c>
      <c r="Z44" s="431">
        <f t="shared" si="14"/>
        <v>578</v>
      </c>
      <c r="AA44" s="432">
        <f t="shared" si="14"/>
        <v>5.0775999999999994</v>
      </c>
      <c r="AB44" s="433">
        <f t="shared" si="14"/>
        <v>0.99199999999999999</v>
      </c>
      <c r="AC44" s="431">
        <f t="shared" si="14"/>
        <v>578</v>
      </c>
      <c r="AD44" s="432">
        <f t="shared" si="14"/>
        <v>5.0775999999999994</v>
      </c>
      <c r="AE44" s="433">
        <f t="shared" si="14"/>
        <v>0.99199999999999999</v>
      </c>
      <c r="AF44" s="431">
        <f t="shared" si="12"/>
        <v>578</v>
      </c>
      <c r="AG44" s="432">
        <f t="shared" si="12"/>
        <v>5.0775999999999994</v>
      </c>
      <c r="AH44" s="433">
        <f t="shared" si="12"/>
        <v>0.99199999999999999</v>
      </c>
      <c r="AI44" s="431">
        <f t="shared" ref="AI44:AQ44" si="15">AI26+AI27+AI28+AI29+AI30+AI31+AI32+AI40</f>
        <v>578</v>
      </c>
      <c r="AJ44" s="432">
        <f t="shared" si="15"/>
        <v>5.0775999999999994</v>
      </c>
      <c r="AK44" s="433">
        <f t="shared" si="15"/>
        <v>0.99199999999999999</v>
      </c>
      <c r="AL44" s="431">
        <f t="shared" si="15"/>
        <v>578</v>
      </c>
      <c r="AM44" s="432">
        <f t="shared" si="15"/>
        <v>5.0775999999999994</v>
      </c>
      <c r="AN44" s="433">
        <f t="shared" si="15"/>
        <v>0.99199999999999999</v>
      </c>
      <c r="AO44" s="431">
        <f t="shared" si="15"/>
        <v>578</v>
      </c>
      <c r="AP44" s="432">
        <f t="shared" si="15"/>
        <v>5.0775999999999994</v>
      </c>
      <c r="AQ44" s="433">
        <f t="shared" si="15"/>
        <v>0.99199999999999999</v>
      </c>
    </row>
    <row r="45" spans="1:81" s="24" customFormat="1" ht="16.5" customHeight="1" thickBot="1" x14ac:dyDescent="0.3">
      <c r="A45" s="2015" t="s">
        <v>78</v>
      </c>
      <c r="B45" s="2016"/>
      <c r="C45" s="2016"/>
      <c r="D45" s="2016"/>
      <c r="E45" s="2016"/>
      <c r="F45" s="2016"/>
      <c r="G45" s="2017"/>
      <c r="H45" s="495">
        <f>H41+H39+H38+H37+H36+H35+H34+H33</f>
        <v>290</v>
      </c>
      <c r="I45" s="496">
        <f t="shared" ref="I45:J45" si="16">I41+I39+I38+I37+I36+I35+I34+I33</f>
        <v>2.5627999999999997</v>
      </c>
      <c r="J45" s="497">
        <f t="shared" si="16"/>
        <v>0.4168</v>
      </c>
      <c r="K45" s="495">
        <f>K41+K39+K38+K37+K36+K35+K34+K33</f>
        <v>290</v>
      </c>
      <c r="L45" s="496">
        <f t="shared" ref="L45:AH45" si="17">L41+L39+L38+L37+L36+L35+L34+L33</f>
        <v>2.5627999999999997</v>
      </c>
      <c r="M45" s="497">
        <f t="shared" si="17"/>
        <v>0.4168</v>
      </c>
      <c r="N45" s="495">
        <f t="shared" ref="N45:P45" si="18">N41+N39+N38+N37+N36+N35+N34+N33</f>
        <v>258</v>
      </c>
      <c r="O45" s="496">
        <f t="shared" si="18"/>
        <v>2.6316000000000006</v>
      </c>
      <c r="P45" s="497">
        <f t="shared" si="18"/>
        <v>0.41479999999999995</v>
      </c>
      <c r="Q45" s="495">
        <f t="shared" si="17"/>
        <v>258</v>
      </c>
      <c r="R45" s="496">
        <f t="shared" si="17"/>
        <v>2.6316000000000006</v>
      </c>
      <c r="S45" s="497">
        <f t="shared" si="17"/>
        <v>0.41479999999999995</v>
      </c>
      <c r="T45" s="495">
        <f t="shared" ref="T45:AE45" si="19">T41+T39+T38+T37+T36+T35+T34+T33</f>
        <v>258</v>
      </c>
      <c r="U45" s="496">
        <f t="shared" si="19"/>
        <v>2.6316000000000006</v>
      </c>
      <c r="V45" s="497">
        <f t="shared" si="19"/>
        <v>0.41479999999999995</v>
      </c>
      <c r="W45" s="495">
        <f t="shared" si="19"/>
        <v>258</v>
      </c>
      <c r="X45" s="496">
        <f t="shared" si="19"/>
        <v>2.6316000000000006</v>
      </c>
      <c r="Y45" s="497">
        <f t="shared" si="19"/>
        <v>0.41479999999999995</v>
      </c>
      <c r="Z45" s="495">
        <f t="shared" si="19"/>
        <v>266</v>
      </c>
      <c r="AA45" s="496">
        <f t="shared" si="19"/>
        <v>4.3332000000000006</v>
      </c>
      <c r="AB45" s="497">
        <f t="shared" si="19"/>
        <v>0.92559999999999998</v>
      </c>
      <c r="AC45" s="495">
        <f t="shared" si="19"/>
        <v>266</v>
      </c>
      <c r="AD45" s="496">
        <f t="shared" si="19"/>
        <v>4.3332000000000006</v>
      </c>
      <c r="AE45" s="497">
        <f t="shared" si="19"/>
        <v>0.92559999999999998</v>
      </c>
      <c r="AF45" s="495">
        <f t="shared" si="17"/>
        <v>266</v>
      </c>
      <c r="AG45" s="496">
        <f t="shared" si="17"/>
        <v>4.3332000000000006</v>
      </c>
      <c r="AH45" s="497">
        <f t="shared" si="17"/>
        <v>0.92559999999999998</v>
      </c>
      <c r="AI45" s="495">
        <f t="shared" ref="AI45:AQ45" si="20">AI41+AI39+AI38+AI37+AI36+AI35+AI34+AI33</f>
        <v>266</v>
      </c>
      <c r="AJ45" s="496">
        <f t="shared" si="20"/>
        <v>4.3332000000000006</v>
      </c>
      <c r="AK45" s="497">
        <f t="shared" si="20"/>
        <v>0.92559999999999998</v>
      </c>
      <c r="AL45" s="495">
        <f t="shared" si="20"/>
        <v>266</v>
      </c>
      <c r="AM45" s="496">
        <f t="shared" si="20"/>
        <v>4.3332000000000006</v>
      </c>
      <c r="AN45" s="497">
        <f t="shared" si="20"/>
        <v>0.92559999999999998</v>
      </c>
      <c r="AO45" s="495">
        <f t="shared" si="20"/>
        <v>266</v>
      </c>
      <c r="AP45" s="496">
        <f t="shared" si="20"/>
        <v>4.3332000000000006</v>
      </c>
      <c r="AQ45" s="497">
        <f t="shared" si="20"/>
        <v>0.92559999999999998</v>
      </c>
    </row>
    <row r="46" spans="1:81" s="24" customFormat="1" ht="16.5" customHeight="1" thickBot="1" x14ac:dyDescent="0.3">
      <c r="A46" s="2018" t="s">
        <v>79</v>
      </c>
      <c r="B46" s="2019"/>
      <c r="C46" s="2019"/>
      <c r="D46" s="2019"/>
      <c r="E46" s="2019"/>
      <c r="F46" s="2019"/>
      <c r="G46" s="2019"/>
      <c r="H46" s="498">
        <f t="shared" ref="H46:J46" si="21">H44+H45</f>
        <v>726</v>
      </c>
      <c r="I46" s="499">
        <f t="shared" si="21"/>
        <v>5.4607999999999999</v>
      </c>
      <c r="J46" s="500">
        <f t="shared" si="21"/>
        <v>1.0756000000000001</v>
      </c>
      <c r="K46" s="498">
        <f t="shared" ref="K46:AH46" si="22">K44+K45</f>
        <v>726</v>
      </c>
      <c r="L46" s="499">
        <f t="shared" si="22"/>
        <v>5.4607999999999999</v>
      </c>
      <c r="M46" s="500">
        <f t="shared" si="22"/>
        <v>1.0756000000000001</v>
      </c>
      <c r="N46" s="498">
        <f t="shared" ref="N46:P46" si="23">N44+N45</f>
        <v>781</v>
      </c>
      <c r="O46" s="499">
        <f t="shared" si="23"/>
        <v>5.6100000000000012</v>
      </c>
      <c r="P46" s="500">
        <f t="shared" si="23"/>
        <v>1.0684</v>
      </c>
      <c r="Q46" s="498">
        <f t="shared" si="22"/>
        <v>781</v>
      </c>
      <c r="R46" s="499">
        <f t="shared" si="22"/>
        <v>5.6100000000000012</v>
      </c>
      <c r="S46" s="500">
        <f t="shared" si="22"/>
        <v>1.0684</v>
      </c>
      <c r="T46" s="498">
        <f t="shared" ref="T46:AE46" si="24">T44+T45</f>
        <v>781</v>
      </c>
      <c r="U46" s="499">
        <f t="shared" si="24"/>
        <v>5.6100000000000012</v>
      </c>
      <c r="V46" s="500">
        <f t="shared" si="24"/>
        <v>1.0684</v>
      </c>
      <c r="W46" s="498">
        <f t="shared" si="24"/>
        <v>781</v>
      </c>
      <c r="X46" s="499">
        <f t="shared" si="24"/>
        <v>5.6100000000000012</v>
      </c>
      <c r="Y46" s="500">
        <f t="shared" si="24"/>
        <v>1.0684</v>
      </c>
      <c r="Z46" s="498">
        <f t="shared" si="24"/>
        <v>844</v>
      </c>
      <c r="AA46" s="499">
        <f t="shared" si="24"/>
        <v>9.4108000000000001</v>
      </c>
      <c r="AB46" s="500">
        <f t="shared" si="24"/>
        <v>1.9176</v>
      </c>
      <c r="AC46" s="498">
        <f t="shared" si="24"/>
        <v>844</v>
      </c>
      <c r="AD46" s="499">
        <f t="shared" si="24"/>
        <v>9.4108000000000001</v>
      </c>
      <c r="AE46" s="500">
        <f t="shared" si="24"/>
        <v>1.9176</v>
      </c>
      <c r="AF46" s="498">
        <f t="shared" si="22"/>
        <v>844</v>
      </c>
      <c r="AG46" s="499">
        <f t="shared" si="22"/>
        <v>9.4108000000000001</v>
      </c>
      <c r="AH46" s="500">
        <f t="shared" si="22"/>
        <v>1.9176</v>
      </c>
      <c r="AI46" s="498">
        <f t="shared" ref="AI46:AQ46" si="25">AI44+AI45</f>
        <v>844</v>
      </c>
      <c r="AJ46" s="499">
        <f t="shared" si="25"/>
        <v>9.4108000000000001</v>
      </c>
      <c r="AK46" s="500">
        <f t="shared" si="25"/>
        <v>1.9176</v>
      </c>
      <c r="AL46" s="498">
        <f t="shared" si="25"/>
        <v>844</v>
      </c>
      <c r="AM46" s="499">
        <f t="shared" si="25"/>
        <v>9.4108000000000001</v>
      </c>
      <c r="AN46" s="500">
        <f t="shared" si="25"/>
        <v>1.9176</v>
      </c>
      <c r="AO46" s="498">
        <f t="shared" si="25"/>
        <v>844</v>
      </c>
      <c r="AP46" s="499">
        <f t="shared" si="25"/>
        <v>9.4108000000000001</v>
      </c>
      <c r="AQ46" s="500">
        <f t="shared" si="25"/>
        <v>1.9176</v>
      </c>
      <c r="CB46" s="34"/>
      <c r="CC46" s="34"/>
    </row>
    <row r="47" spans="1:81" s="24" customFormat="1" ht="16.5" customHeight="1" x14ac:dyDescent="0.25">
      <c r="A47" s="78"/>
      <c r="B47" s="25"/>
      <c r="C47" s="45"/>
      <c r="D47" s="47"/>
      <c r="E47" s="48"/>
      <c r="F47" s="47"/>
      <c r="G47" s="48"/>
      <c r="H47" s="465"/>
      <c r="I47" s="436"/>
      <c r="J47" s="435"/>
      <c r="K47" s="465"/>
      <c r="L47" s="436"/>
      <c r="M47" s="436"/>
      <c r="N47" s="465"/>
      <c r="O47" s="436"/>
      <c r="P47" s="436"/>
      <c r="Q47" s="465"/>
      <c r="R47" s="436"/>
      <c r="S47" s="436"/>
      <c r="T47" s="465"/>
      <c r="U47" s="436"/>
      <c r="V47" s="436"/>
      <c r="W47" s="465"/>
      <c r="X47" s="436"/>
      <c r="Y47" s="436"/>
      <c r="Z47" s="465"/>
      <c r="AA47" s="436"/>
      <c r="AB47" s="436"/>
      <c r="AC47" s="465"/>
      <c r="AD47" s="436"/>
      <c r="AE47" s="436"/>
      <c r="AF47" s="465"/>
      <c r="AG47" s="436"/>
      <c r="AH47" s="436"/>
      <c r="AI47" s="465"/>
      <c r="AJ47" s="436"/>
      <c r="AK47" s="436"/>
      <c r="AL47" s="465"/>
      <c r="AM47" s="436"/>
      <c r="AN47" s="436"/>
      <c r="AO47" s="465"/>
      <c r="AP47" s="436"/>
      <c r="AQ47" s="436"/>
    </row>
    <row r="48" spans="1:81" s="24" customFormat="1" ht="16.5" customHeight="1" thickBot="1" x14ac:dyDescent="0.3">
      <c r="A48" s="79" t="s">
        <v>80</v>
      </c>
      <c r="B48" s="25"/>
      <c r="C48" s="25"/>
      <c r="D48" s="25"/>
      <c r="E48" s="25"/>
      <c r="F48" s="25"/>
      <c r="G48" s="25"/>
      <c r="H48" s="503"/>
      <c r="I48" s="504"/>
      <c r="J48" s="436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</row>
    <row r="49" spans="1:81" s="24" customFormat="1" ht="16.5" customHeight="1" x14ac:dyDescent="0.25">
      <c r="A49" s="1976" t="s">
        <v>23</v>
      </c>
      <c r="B49" s="81" t="s">
        <v>81</v>
      </c>
      <c r="C49" s="82"/>
      <c r="D49" s="82" t="s">
        <v>82</v>
      </c>
      <c r="E49" s="82"/>
      <c r="F49" s="82"/>
      <c r="G49" s="83"/>
      <c r="H49" s="508">
        <f>$C$51/1000</f>
        <v>2.3E-2</v>
      </c>
      <c r="I49" s="509" t="s">
        <v>83</v>
      </c>
      <c r="J49" s="510">
        <f>$G$51/1000</f>
        <v>0.16250000000000001</v>
      </c>
      <c r="K49" s="508">
        <f>$C$51/1000</f>
        <v>2.3E-2</v>
      </c>
      <c r="L49" s="509" t="s">
        <v>83</v>
      </c>
      <c r="M49" s="510">
        <f>$G$51/1000</f>
        <v>0.16250000000000001</v>
      </c>
      <c r="N49" s="508">
        <f>$C$51/1000</f>
        <v>2.3E-2</v>
      </c>
      <c r="O49" s="509" t="s">
        <v>83</v>
      </c>
      <c r="P49" s="510">
        <f>$G$51/1000</f>
        <v>0.16250000000000001</v>
      </c>
      <c r="Q49" s="508">
        <f>$C$51/1000</f>
        <v>2.3E-2</v>
      </c>
      <c r="R49" s="509" t="s">
        <v>83</v>
      </c>
      <c r="S49" s="510">
        <f>$G$51/1000</f>
        <v>0.16250000000000001</v>
      </c>
      <c r="T49" s="508">
        <f>$C$51/1000</f>
        <v>2.3E-2</v>
      </c>
      <c r="U49" s="509" t="s">
        <v>83</v>
      </c>
      <c r="V49" s="510">
        <f>$G$51/1000</f>
        <v>0.16250000000000001</v>
      </c>
      <c r="W49" s="508">
        <f>$C$51/1000</f>
        <v>2.3E-2</v>
      </c>
      <c r="X49" s="509" t="s">
        <v>83</v>
      </c>
      <c r="Y49" s="510">
        <f>$G$51/1000</f>
        <v>0.16250000000000001</v>
      </c>
      <c r="Z49" s="508">
        <f>$C$51/1000</f>
        <v>2.3E-2</v>
      </c>
      <c r="AA49" s="509" t="s">
        <v>83</v>
      </c>
      <c r="AB49" s="510">
        <f>$G$51/1000</f>
        <v>0.16250000000000001</v>
      </c>
      <c r="AC49" s="508">
        <f>$C$51/1000</f>
        <v>2.3E-2</v>
      </c>
      <c r="AD49" s="509" t="s">
        <v>83</v>
      </c>
      <c r="AE49" s="510">
        <f>$G$51/1000</f>
        <v>0.16250000000000001</v>
      </c>
      <c r="AF49" s="508">
        <f>$C$51/1000</f>
        <v>2.3E-2</v>
      </c>
      <c r="AG49" s="509" t="s">
        <v>83</v>
      </c>
      <c r="AH49" s="510">
        <f>$G$51/1000</f>
        <v>0.16250000000000001</v>
      </c>
      <c r="AI49" s="508">
        <f>$C$51/1000</f>
        <v>2.3E-2</v>
      </c>
      <c r="AJ49" s="509" t="s">
        <v>83</v>
      </c>
      <c r="AK49" s="510">
        <f>$G$51/1000</f>
        <v>0.16250000000000001</v>
      </c>
      <c r="AL49" s="508">
        <f>$C$51/1000</f>
        <v>2.3E-2</v>
      </c>
      <c r="AM49" s="509" t="s">
        <v>83</v>
      </c>
      <c r="AN49" s="510">
        <f>$G$51/1000</f>
        <v>0.16250000000000001</v>
      </c>
      <c r="AO49" s="508">
        <f>$C$51/1000</f>
        <v>2.3E-2</v>
      </c>
      <c r="AP49" s="509" t="s">
        <v>83</v>
      </c>
      <c r="AQ49" s="510">
        <f>$G$51/1000</f>
        <v>0.16250000000000001</v>
      </c>
    </row>
    <row r="50" spans="1:81" s="24" customFormat="1" ht="16.5" customHeight="1" thickBot="1" x14ac:dyDescent="0.3">
      <c r="A50" s="1977"/>
      <c r="B50" s="84" t="s">
        <v>84</v>
      </c>
      <c r="C50" s="85"/>
      <c r="D50" s="85" t="s">
        <v>85</v>
      </c>
      <c r="E50" s="85"/>
      <c r="F50" s="85"/>
      <c r="G50" s="86"/>
      <c r="H50" s="514">
        <f>((I8^2+J8^2)*$G$52/1000)/$C$7*$C$7</f>
        <v>1.0981763321916571</v>
      </c>
      <c r="I50" s="515" t="s">
        <v>83</v>
      </c>
      <c r="J50" s="460">
        <f>((I8^2+J8^2)*$J$52)/(100*$C$7)</f>
        <v>3.6113633470253065E-2</v>
      </c>
      <c r="K50" s="514">
        <f>((L8^2+M8^2)*$G$52/1000)/$C$7*$C$7</f>
        <v>1.0981763321916571</v>
      </c>
      <c r="L50" s="515" t="s">
        <v>83</v>
      </c>
      <c r="M50" s="460">
        <f>((L8^2+M8^2)*$J$52)/(100*$C$7)</f>
        <v>3.6113633470253065E-2</v>
      </c>
      <c r="N50" s="514">
        <f>((O8^2+P8^2)*$G$52/1000)/$C$7*$C$7</f>
        <v>1.156028177313124</v>
      </c>
      <c r="O50" s="515" t="s">
        <v>83</v>
      </c>
      <c r="P50" s="460">
        <f>((O8^2+P8^2)*$J$52)/(100*$C$7)</f>
        <v>3.8016096917197831E-2</v>
      </c>
      <c r="Q50" s="514">
        <f>((R8^2+S8^2)*$G$52/1000)/$C$7*$C$7</f>
        <v>1.156028177313124</v>
      </c>
      <c r="R50" s="515" t="s">
        <v>83</v>
      </c>
      <c r="S50" s="460">
        <f>((R8^2+S8^2)*$J$52)/(100*$C$7)</f>
        <v>3.8016096917197831E-2</v>
      </c>
      <c r="T50" s="514">
        <f>((U8^2+V8^2)*$G$52/1000)/$C$7*$C$7</f>
        <v>1.156028177313124</v>
      </c>
      <c r="U50" s="515" t="s">
        <v>83</v>
      </c>
      <c r="V50" s="460">
        <f>((U8^2+V8^2)*$J$52)/(100*$C$7)</f>
        <v>3.8016096917197831E-2</v>
      </c>
      <c r="W50" s="514">
        <f>((X8^2+Y8^2)*$G$52/1000)/$C$7*$C$7</f>
        <v>1.156028177313124</v>
      </c>
      <c r="X50" s="515" t="s">
        <v>83</v>
      </c>
      <c r="Y50" s="460">
        <f>((X8^2+Y8^2)*$J$52)/(100*$C$7)</f>
        <v>3.8016096917197831E-2</v>
      </c>
      <c r="Z50" s="514">
        <f>((AA8^2+AB8^2)*$G$52/1000)/$C$7*$C$7</f>
        <v>3.3259040840588292</v>
      </c>
      <c r="AA50" s="515" t="s">
        <v>83</v>
      </c>
      <c r="AB50" s="460">
        <f>((AA8^2+AB8^2)*$J$52)/(100*$C$7)</f>
        <v>0.10937267315642368</v>
      </c>
      <c r="AC50" s="514">
        <f>((AD8^2+AE8^2)*$G$52/1000)/$C$7*$C$7</f>
        <v>3.3259040840588292</v>
      </c>
      <c r="AD50" s="515" t="s">
        <v>83</v>
      </c>
      <c r="AE50" s="460">
        <f>((AD8^2+AE8^2)*$J$52)/(100*$C$7)</f>
        <v>0.10937267315642368</v>
      </c>
      <c r="AF50" s="514">
        <f>((AG8^2+AH8^2)*$G$52/1000)/$C$7*$C$7</f>
        <v>3.3259040840588292</v>
      </c>
      <c r="AG50" s="515" t="s">
        <v>83</v>
      </c>
      <c r="AH50" s="460">
        <f>((AG8^2+AH8^2)*$J$52)/(100*$C$7)</f>
        <v>0.10937267315642368</v>
      </c>
      <c r="AI50" s="514">
        <f>((AJ8^2+AK8^2)*$G$52/1000)/$C$7*$C$7</f>
        <v>3.3259040840588292</v>
      </c>
      <c r="AJ50" s="515" t="s">
        <v>83</v>
      </c>
      <c r="AK50" s="460">
        <f>((AJ8^2+AK8^2)*$J$52)/(100*$C$7)</f>
        <v>0.10937267315642368</v>
      </c>
      <c r="AL50" s="514">
        <f>((AM8^2+AN8^2)*$G$52/1000)/$C$7*$C$7</f>
        <v>3.3259040840588292</v>
      </c>
      <c r="AM50" s="515" t="s">
        <v>83</v>
      </c>
      <c r="AN50" s="460">
        <f>((AM8^2+AN8^2)*$J$52)/(100*$C$7)</f>
        <v>0.10937267315642368</v>
      </c>
      <c r="AO50" s="514">
        <f>((AP8^2+AQ8^2)*$G$52/1000)/$C$7*$C$7</f>
        <v>3.3259040840588292</v>
      </c>
      <c r="AP50" s="515" t="s">
        <v>83</v>
      </c>
      <c r="AQ50" s="460">
        <f>((AP8^2+AQ8^2)*$J$52)/(100*$C$7)</f>
        <v>0.10937267315642368</v>
      </c>
    </row>
    <row r="51" spans="1:81" s="24" customFormat="1" ht="16.5" customHeight="1" x14ac:dyDescent="0.25">
      <c r="A51" s="1977"/>
      <c r="B51" s="87" t="s">
        <v>86</v>
      </c>
      <c r="C51" s="88">
        <v>23</v>
      </c>
      <c r="D51" s="89"/>
      <c r="E51" s="2014" t="s">
        <v>87</v>
      </c>
      <c r="F51" s="2014"/>
      <c r="G51" s="90">
        <v>162.5</v>
      </c>
      <c r="H51" s="518"/>
      <c r="I51" s="519"/>
      <c r="J51" s="456"/>
      <c r="K51" s="1925"/>
      <c r="L51" s="1937"/>
      <c r="M51" s="1926"/>
      <c r="N51" s="1925"/>
      <c r="O51" s="1937"/>
      <c r="P51" s="1926"/>
      <c r="Q51" s="1925"/>
      <c r="R51" s="1937"/>
      <c r="S51" s="1926"/>
      <c r="T51" s="1925"/>
      <c r="U51" s="1937"/>
      <c r="V51" s="1926"/>
      <c r="W51" s="1925"/>
      <c r="X51" s="1937"/>
      <c r="Y51" s="1926"/>
      <c r="Z51" s="1925"/>
      <c r="AA51" s="1937"/>
      <c r="AB51" s="1926"/>
      <c r="AC51" s="1925"/>
      <c r="AD51" s="1937"/>
      <c r="AE51" s="1926"/>
      <c r="AF51" s="1925"/>
      <c r="AG51" s="1937"/>
      <c r="AH51" s="1926"/>
      <c r="AI51" s="1925"/>
      <c r="AJ51" s="1937"/>
      <c r="AK51" s="1926"/>
      <c r="AL51" s="1925"/>
      <c r="AM51" s="1937"/>
      <c r="AN51" s="1926"/>
      <c r="AO51" s="1925"/>
      <c r="AP51" s="1937"/>
      <c r="AQ51" s="1926"/>
    </row>
    <row r="52" spans="1:81" s="24" customFormat="1" ht="16.5" customHeight="1" thickBot="1" x14ac:dyDescent="0.3">
      <c r="A52" s="1977"/>
      <c r="B52" s="39"/>
      <c r="C52" s="42"/>
      <c r="D52" s="44"/>
      <c r="E52" s="91"/>
      <c r="F52" s="91" t="s">
        <v>88</v>
      </c>
      <c r="G52" s="40">
        <v>124.19</v>
      </c>
      <c r="H52" s="1938" t="s">
        <v>89</v>
      </c>
      <c r="I52" s="1939"/>
      <c r="J52" s="460">
        <v>10.210000000000001</v>
      </c>
      <c r="K52" s="1927"/>
      <c r="L52" s="1914"/>
      <c r="M52" s="1928"/>
      <c r="N52" s="1927"/>
      <c r="O52" s="1914"/>
      <c r="P52" s="1928"/>
      <c r="Q52" s="1927"/>
      <c r="R52" s="1914"/>
      <c r="S52" s="1928"/>
      <c r="T52" s="1927"/>
      <c r="U52" s="1914"/>
      <c r="V52" s="1928"/>
      <c r="W52" s="1927"/>
      <c r="X52" s="1914"/>
      <c r="Y52" s="1928"/>
      <c r="Z52" s="1927"/>
      <c r="AA52" s="1914"/>
      <c r="AB52" s="1928"/>
      <c r="AC52" s="1927"/>
      <c r="AD52" s="1914"/>
      <c r="AE52" s="1928"/>
      <c r="AF52" s="1927"/>
      <c r="AG52" s="1914"/>
      <c r="AH52" s="1928"/>
      <c r="AI52" s="1927"/>
      <c r="AJ52" s="1914"/>
      <c r="AK52" s="1928"/>
      <c r="AL52" s="1927"/>
      <c r="AM52" s="1914"/>
      <c r="AN52" s="1928"/>
      <c r="AO52" s="1927"/>
      <c r="AP52" s="1914"/>
      <c r="AQ52" s="1928"/>
    </row>
    <row r="53" spans="1:81" s="24" customFormat="1" ht="16.5" customHeight="1" thickBot="1" x14ac:dyDescent="0.3">
      <c r="A53" s="1978"/>
      <c r="B53" s="2008" t="s">
        <v>90</v>
      </c>
      <c r="C53" s="2009"/>
      <c r="D53" s="2009"/>
      <c r="E53" s="2009"/>
      <c r="F53" s="2009"/>
      <c r="G53" s="2010"/>
      <c r="H53" s="521">
        <f>I8+H49+H50</f>
        <v>4.0206163321916577</v>
      </c>
      <c r="I53" s="522" t="s">
        <v>83</v>
      </c>
      <c r="J53" s="523">
        <f>J8+J49+J50</f>
        <v>0.85888563347025315</v>
      </c>
      <c r="K53" s="521">
        <f>L8+K49+K50</f>
        <v>4.0206163321916577</v>
      </c>
      <c r="L53" s="522" t="s">
        <v>83</v>
      </c>
      <c r="M53" s="523">
        <f>M8+M49+M50</f>
        <v>0.85888563347025315</v>
      </c>
      <c r="N53" s="521">
        <f>O8+N49+N50</f>
        <v>4.1588681773131242</v>
      </c>
      <c r="O53" s="522" t="s">
        <v>83</v>
      </c>
      <c r="P53" s="523">
        <f>P8+P49+P50</f>
        <v>0.85557209691719793</v>
      </c>
      <c r="Q53" s="521">
        <f>R8+Q49+Q50</f>
        <v>4.1588681773131242</v>
      </c>
      <c r="R53" s="522" t="s">
        <v>83</v>
      </c>
      <c r="S53" s="523">
        <f>S8+S49+S50</f>
        <v>0.85557209691719793</v>
      </c>
      <c r="T53" s="521">
        <f>U8+T49+T50</f>
        <v>4.1588681773131242</v>
      </c>
      <c r="U53" s="522" t="s">
        <v>83</v>
      </c>
      <c r="V53" s="523">
        <f>V8+V49+V50</f>
        <v>0.85557209691719793</v>
      </c>
      <c r="W53" s="521">
        <f>X8+W49+W50</f>
        <v>4.1588681773131242</v>
      </c>
      <c r="X53" s="522" t="s">
        <v>83</v>
      </c>
      <c r="Y53" s="523">
        <f>Y8+Y49+Y50</f>
        <v>0.85557209691719793</v>
      </c>
      <c r="Z53" s="521">
        <f>AA8+Z49+Z50</f>
        <v>8.4276560840588282</v>
      </c>
      <c r="AA53" s="522" t="s">
        <v>83</v>
      </c>
      <c r="AB53" s="523">
        <f>AB8+AB49+AB50</f>
        <v>1.2653766731564238</v>
      </c>
      <c r="AC53" s="521">
        <f>AD8+AC49+AC50</f>
        <v>8.4276560840588282</v>
      </c>
      <c r="AD53" s="522" t="s">
        <v>83</v>
      </c>
      <c r="AE53" s="523">
        <f>AE8+AE49+AE50</f>
        <v>1.2653766731564238</v>
      </c>
      <c r="AF53" s="521">
        <f>AG8+AF49+AF50</f>
        <v>8.4276560840588282</v>
      </c>
      <c r="AG53" s="522" t="s">
        <v>83</v>
      </c>
      <c r="AH53" s="523">
        <f>AH8+AH49+AH50</f>
        <v>1.2653766731564238</v>
      </c>
      <c r="AI53" s="521">
        <f>AJ8+AI49+AI50</f>
        <v>8.4276560840588282</v>
      </c>
      <c r="AJ53" s="522" t="s">
        <v>83</v>
      </c>
      <c r="AK53" s="523">
        <f>AK8+AK49+AK50</f>
        <v>1.2653766731564238</v>
      </c>
      <c r="AL53" s="521">
        <f>AM8+AL49+AL50</f>
        <v>8.4276560840588282</v>
      </c>
      <c r="AM53" s="522" t="s">
        <v>83</v>
      </c>
      <c r="AN53" s="523">
        <f>AN8+AN49+AN50</f>
        <v>1.2653766731564238</v>
      </c>
      <c r="AO53" s="521">
        <f>AP8+AO49+AO50</f>
        <v>8.4276560840588282</v>
      </c>
      <c r="AP53" s="522" t="s">
        <v>83</v>
      </c>
      <c r="AQ53" s="523">
        <f>AQ8+AQ49+AQ50</f>
        <v>1.2653766731564238</v>
      </c>
    </row>
    <row r="54" spans="1:81" s="24" customFormat="1" ht="16.5" customHeight="1" x14ac:dyDescent="0.25">
      <c r="A54" s="1976" t="s">
        <v>91</v>
      </c>
      <c r="B54" s="81" t="s">
        <v>81</v>
      </c>
      <c r="C54" s="82"/>
      <c r="D54" s="82" t="s">
        <v>82</v>
      </c>
      <c r="E54" s="82"/>
      <c r="F54" s="82"/>
      <c r="G54" s="82"/>
      <c r="H54" s="508">
        <f>$C$56/1000</f>
        <v>2.1999999999999999E-2</v>
      </c>
      <c r="I54" s="509" t="s">
        <v>83</v>
      </c>
      <c r="J54" s="510">
        <f>$G$56/1000</f>
        <v>0.16500000000000001</v>
      </c>
      <c r="K54" s="508">
        <f>$C$56/1000</f>
        <v>2.1999999999999999E-2</v>
      </c>
      <c r="L54" s="509" t="s">
        <v>83</v>
      </c>
      <c r="M54" s="510">
        <f>$G$56/1000</f>
        <v>0.16500000000000001</v>
      </c>
      <c r="N54" s="508">
        <f>$C$56/1000</f>
        <v>2.1999999999999999E-2</v>
      </c>
      <c r="O54" s="509" t="s">
        <v>83</v>
      </c>
      <c r="P54" s="510">
        <f>$G$56/1000</f>
        <v>0.16500000000000001</v>
      </c>
      <c r="Q54" s="508">
        <f>$C$56/1000</f>
        <v>2.1999999999999999E-2</v>
      </c>
      <c r="R54" s="509" t="s">
        <v>83</v>
      </c>
      <c r="S54" s="510">
        <f>$G$56/1000</f>
        <v>0.16500000000000001</v>
      </c>
      <c r="T54" s="508">
        <f>$C$56/1000</f>
        <v>2.1999999999999999E-2</v>
      </c>
      <c r="U54" s="509" t="s">
        <v>83</v>
      </c>
      <c r="V54" s="510">
        <f>$G$56/1000</f>
        <v>0.16500000000000001</v>
      </c>
      <c r="W54" s="508">
        <f>$C$56/1000</f>
        <v>2.1999999999999999E-2</v>
      </c>
      <c r="X54" s="509" t="s">
        <v>83</v>
      </c>
      <c r="Y54" s="510">
        <f>$G$56/1000</f>
        <v>0.16500000000000001</v>
      </c>
      <c r="Z54" s="508">
        <f>$C$56/1000</f>
        <v>2.1999999999999999E-2</v>
      </c>
      <c r="AA54" s="509" t="s">
        <v>83</v>
      </c>
      <c r="AB54" s="510">
        <f>$G$56/1000</f>
        <v>0.16500000000000001</v>
      </c>
      <c r="AC54" s="508">
        <f>$C$56/1000</f>
        <v>2.1999999999999999E-2</v>
      </c>
      <c r="AD54" s="509" t="s">
        <v>83</v>
      </c>
      <c r="AE54" s="510">
        <f>$G$56/1000</f>
        <v>0.16500000000000001</v>
      </c>
      <c r="AF54" s="508">
        <f>$C$56/1000</f>
        <v>2.1999999999999999E-2</v>
      </c>
      <c r="AG54" s="509" t="s">
        <v>83</v>
      </c>
      <c r="AH54" s="510">
        <f>$G$56/1000</f>
        <v>0.16500000000000001</v>
      </c>
      <c r="AI54" s="508">
        <f>$C$56/1000</f>
        <v>2.1999999999999999E-2</v>
      </c>
      <c r="AJ54" s="509" t="s">
        <v>83</v>
      </c>
      <c r="AK54" s="510">
        <f>$G$56/1000</f>
        <v>0.16500000000000001</v>
      </c>
      <c r="AL54" s="508">
        <f>$C$56/1000</f>
        <v>2.1999999999999999E-2</v>
      </c>
      <c r="AM54" s="509" t="s">
        <v>83</v>
      </c>
      <c r="AN54" s="510">
        <f>$G$56/1000</f>
        <v>0.16500000000000001</v>
      </c>
      <c r="AO54" s="508">
        <f>$C$56/1000</f>
        <v>2.1999999999999999E-2</v>
      </c>
      <c r="AP54" s="509" t="s">
        <v>83</v>
      </c>
      <c r="AQ54" s="510">
        <f>$G$56/1000</f>
        <v>0.16500000000000001</v>
      </c>
    </row>
    <row r="55" spans="1:81" s="24" customFormat="1" ht="16.5" customHeight="1" thickBot="1" x14ac:dyDescent="0.3">
      <c r="A55" s="1977"/>
      <c r="B55" s="84" t="s">
        <v>84</v>
      </c>
      <c r="C55" s="85"/>
      <c r="D55" s="85" t="s">
        <v>85</v>
      </c>
      <c r="E55" s="85"/>
      <c r="F55" s="85"/>
      <c r="G55" s="92"/>
      <c r="H55" s="514">
        <f>((I14^2+J14^2)*$G$57/1000)/$C$13*$C$7</f>
        <v>0.79573873562316755</v>
      </c>
      <c r="I55" s="515" t="s">
        <v>83</v>
      </c>
      <c r="J55" s="460">
        <f>((I14^2+J14^2)*$J$57)/(100*$C$13)</f>
        <v>2.7729471871885302E-2</v>
      </c>
      <c r="K55" s="514">
        <f>((L14^2+M14^2)*$G$57/1000)/$C$13*$C$7</f>
        <v>0.79573873562316755</v>
      </c>
      <c r="L55" s="515" t="s">
        <v>83</v>
      </c>
      <c r="M55" s="460">
        <f>((L14^2+M14^2)*$J$57)/(100*$C$13)</f>
        <v>2.7729471871885302E-2</v>
      </c>
      <c r="N55" s="514">
        <f>((O14^2+P14^2)*$G$57/1000)/$C$13*$C$7</f>
        <v>0.8376212477849605</v>
      </c>
      <c r="O55" s="515" t="s">
        <v>83</v>
      </c>
      <c r="P55" s="460">
        <f>((O14^2+P14^2)*$J$57)/(100*$C$13)</f>
        <v>2.9188970939760649E-2</v>
      </c>
      <c r="Q55" s="514">
        <f>((R14^2+S14^2)*$G$57/1000)/$C$13*$C$7</f>
        <v>0.8376212477849605</v>
      </c>
      <c r="R55" s="515" t="s">
        <v>83</v>
      </c>
      <c r="S55" s="460">
        <f>((R14^2+S14^2)*$J$57)/(100*$C$13)</f>
        <v>2.9188970939760649E-2</v>
      </c>
      <c r="T55" s="514">
        <f>((U14^2+V14^2)*$G$57/1000)/$C$13*$C$7</f>
        <v>0.8376212477849605</v>
      </c>
      <c r="U55" s="515" t="s">
        <v>83</v>
      </c>
      <c r="V55" s="460">
        <f>((U14^2+V14^2)*$J$57)/(100*$C$13)</f>
        <v>2.9188970939760649E-2</v>
      </c>
      <c r="W55" s="514">
        <f>((X14^2+Y14^2)*$G$57/1000)/$C$13*$C$7</f>
        <v>0.8376212477849605</v>
      </c>
      <c r="X55" s="515" t="s">
        <v>83</v>
      </c>
      <c r="Y55" s="460">
        <f>((X14^2+Y14^2)*$J$57)/(100*$C$13)</f>
        <v>2.9188970939760649E-2</v>
      </c>
      <c r="Z55" s="514">
        <f>((AA14^2+AB14^2)*$G$57/1000)/$C$13*$C$7</f>
        <v>2.3172534028303362</v>
      </c>
      <c r="AA55" s="515" t="s">
        <v>83</v>
      </c>
      <c r="AB55" s="460">
        <f>((AA14^2+AB14^2)*$J$57)/(100*$C$13)</f>
        <v>8.0750389766426622E-2</v>
      </c>
      <c r="AC55" s="514">
        <f>((AD14^2+AE14^2)*$G$57/1000)/$C$13*$C$7</f>
        <v>2.3172534028303362</v>
      </c>
      <c r="AD55" s="515" t="s">
        <v>83</v>
      </c>
      <c r="AE55" s="460">
        <f>((AD14^2+AE14^2)*$J$57)/(100*$C$13)</f>
        <v>8.0750389766426622E-2</v>
      </c>
      <c r="AF55" s="514">
        <f>((AG14^2+AH14^2)*$G$57/1000)/$C$13*$C$7</f>
        <v>2.3172534028303362</v>
      </c>
      <c r="AG55" s="515" t="s">
        <v>83</v>
      </c>
      <c r="AH55" s="460">
        <f>((AG14^2+AH14^2)*$J$57)/(100*$C$13)</f>
        <v>8.0750389766426622E-2</v>
      </c>
      <c r="AI55" s="514">
        <f>((AJ14^2+AK14^2)*$G$57/1000)/$C$13*$C$7</f>
        <v>2.3172534028303362</v>
      </c>
      <c r="AJ55" s="515" t="s">
        <v>83</v>
      </c>
      <c r="AK55" s="460">
        <f>((AJ14^2+AK14^2)*$J$57)/(100*$C$13)</f>
        <v>8.0750389766426622E-2</v>
      </c>
      <c r="AL55" s="514">
        <f>((AM14^2+AN14^2)*$G$57/1000)/$C$13*$C$7</f>
        <v>2.3172534028303362</v>
      </c>
      <c r="AM55" s="515" t="s">
        <v>83</v>
      </c>
      <c r="AN55" s="460">
        <f>((AM14^2+AN14^2)*$J$57)/(100*$C$13)</f>
        <v>8.0750389766426622E-2</v>
      </c>
      <c r="AO55" s="514">
        <f>((AP14^2+AQ14^2)*$G$57/1000)/$C$13*$C$7</f>
        <v>2.3172534028303362</v>
      </c>
      <c r="AP55" s="515" t="s">
        <v>83</v>
      </c>
      <c r="AQ55" s="460">
        <f>((AP14^2+AQ14^2)*$J$57)/(100*$C$13)</f>
        <v>8.0750389766426622E-2</v>
      </c>
    </row>
    <row r="56" spans="1:81" s="24" customFormat="1" ht="16.5" customHeight="1" x14ac:dyDescent="0.25">
      <c r="A56" s="1977"/>
      <c r="B56" s="87" t="s">
        <v>86</v>
      </c>
      <c r="C56" s="93">
        <v>22</v>
      </c>
      <c r="D56" s="89"/>
      <c r="E56" s="2014" t="s">
        <v>87</v>
      </c>
      <c r="F56" s="2014"/>
      <c r="G56" s="94">
        <v>165</v>
      </c>
      <c r="H56" s="518"/>
      <c r="I56" s="519"/>
      <c r="J56" s="456"/>
      <c r="K56" s="1925"/>
      <c r="L56" s="1937"/>
      <c r="M56" s="1926"/>
      <c r="N56" s="1925"/>
      <c r="O56" s="1937"/>
      <c r="P56" s="1926"/>
      <c r="Q56" s="1925"/>
      <c r="R56" s="1937"/>
      <c r="S56" s="1926"/>
      <c r="T56" s="1925"/>
      <c r="U56" s="1937"/>
      <c r="V56" s="1926"/>
      <c r="W56" s="1925"/>
      <c r="X56" s="1937"/>
      <c r="Y56" s="1926"/>
      <c r="Z56" s="1925"/>
      <c r="AA56" s="1937"/>
      <c r="AB56" s="1926"/>
      <c r="AC56" s="1925"/>
      <c r="AD56" s="1937"/>
      <c r="AE56" s="1926"/>
      <c r="AF56" s="1925"/>
      <c r="AG56" s="1937"/>
      <c r="AH56" s="1926"/>
      <c r="AI56" s="1925"/>
      <c r="AJ56" s="1937"/>
      <c r="AK56" s="1926"/>
      <c r="AL56" s="1925"/>
      <c r="AM56" s="1937"/>
      <c r="AN56" s="1926"/>
      <c r="AO56" s="1925"/>
      <c r="AP56" s="1937"/>
      <c r="AQ56" s="1926"/>
    </row>
    <row r="57" spans="1:81" s="24" customFormat="1" ht="16.5" customHeight="1" thickBot="1" x14ac:dyDescent="0.3">
      <c r="A57" s="1977"/>
      <c r="B57" s="95"/>
      <c r="C57" s="80"/>
      <c r="D57" s="25"/>
      <c r="E57" s="91"/>
      <c r="F57" s="91" t="s">
        <v>88</v>
      </c>
      <c r="G57" s="96">
        <v>118</v>
      </c>
      <c r="H57" s="1938" t="s">
        <v>89</v>
      </c>
      <c r="I57" s="1939"/>
      <c r="J57" s="460">
        <v>10.28</v>
      </c>
      <c r="K57" s="1927"/>
      <c r="L57" s="1914"/>
      <c r="M57" s="1928"/>
      <c r="N57" s="1927"/>
      <c r="O57" s="1914"/>
      <c r="P57" s="1928"/>
      <c r="Q57" s="1927"/>
      <c r="R57" s="1914"/>
      <c r="S57" s="1928"/>
      <c r="T57" s="1927"/>
      <c r="U57" s="1914"/>
      <c r="V57" s="1928"/>
      <c r="W57" s="1927"/>
      <c r="X57" s="1914"/>
      <c r="Y57" s="1928"/>
      <c r="Z57" s="1927"/>
      <c r="AA57" s="1914"/>
      <c r="AB57" s="1928"/>
      <c r="AC57" s="1927"/>
      <c r="AD57" s="1914"/>
      <c r="AE57" s="1928"/>
      <c r="AF57" s="1927"/>
      <c r="AG57" s="1914"/>
      <c r="AH57" s="1928"/>
      <c r="AI57" s="1927"/>
      <c r="AJ57" s="1914"/>
      <c r="AK57" s="1928"/>
      <c r="AL57" s="1927"/>
      <c r="AM57" s="1914"/>
      <c r="AN57" s="1928"/>
      <c r="AO57" s="1927"/>
      <c r="AP57" s="1914"/>
      <c r="AQ57" s="1928"/>
    </row>
    <row r="58" spans="1:81" s="97" customFormat="1" ht="16.5" customHeight="1" thickBot="1" x14ac:dyDescent="0.3">
      <c r="A58" s="1978"/>
      <c r="B58" s="2008" t="s">
        <v>90</v>
      </c>
      <c r="C58" s="2009"/>
      <c r="D58" s="2009"/>
      <c r="E58" s="2009"/>
      <c r="F58" s="2009"/>
      <c r="G58" s="2010"/>
      <c r="H58" s="526">
        <f>I14+H54+H55</f>
        <v>3.3807627356231666</v>
      </c>
      <c r="I58" s="527" t="s">
        <v>83</v>
      </c>
      <c r="J58" s="528">
        <f>J54+J55+J14</f>
        <v>0.61040947187188532</v>
      </c>
      <c r="K58" s="526">
        <f>L14+K54+K55</f>
        <v>3.3807627356231666</v>
      </c>
      <c r="L58" s="527" t="s">
        <v>83</v>
      </c>
      <c r="M58" s="528">
        <f>M54+M55+M14</f>
        <v>0.61040947187188532</v>
      </c>
      <c r="N58" s="526">
        <f>O14+N54+N55</f>
        <v>3.491333247784961</v>
      </c>
      <c r="O58" s="527" t="s">
        <v>83</v>
      </c>
      <c r="P58" s="528">
        <f>P54+P55+P14</f>
        <v>0.60961297093976063</v>
      </c>
      <c r="Q58" s="526">
        <f>R14+Q54+Q55</f>
        <v>3.491333247784961</v>
      </c>
      <c r="R58" s="527" t="s">
        <v>83</v>
      </c>
      <c r="S58" s="528">
        <f>S54+S55+S14</f>
        <v>0.60961297093976063</v>
      </c>
      <c r="T58" s="526">
        <f>U14+T54+T55</f>
        <v>3.491333247784961</v>
      </c>
      <c r="U58" s="527" t="s">
        <v>83</v>
      </c>
      <c r="V58" s="528">
        <f>V54+V55+V14</f>
        <v>0.60961297093976063</v>
      </c>
      <c r="W58" s="526">
        <f>X14+W54+W55</f>
        <v>3.491333247784961</v>
      </c>
      <c r="X58" s="527" t="s">
        <v>83</v>
      </c>
      <c r="Y58" s="528">
        <f>Y54+Y55+Y14</f>
        <v>0.60961297093976063</v>
      </c>
      <c r="Z58" s="526">
        <f>AA14+Z54+Z55</f>
        <v>6.6727574028303369</v>
      </c>
      <c r="AA58" s="527" t="s">
        <v>83</v>
      </c>
      <c r="AB58" s="528">
        <f>AB54+AB55+AB14</f>
        <v>1.1722943897664266</v>
      </c>
      <c r="AC58" s="526">
        <f>AD14+AC54+AC55</f>
        <v>6.6727574028303369</v>
      </c>
      <c r="AD58" s="527" t="s">
        <v>83</v>
      </c>
      <c r="AE58" s="528">
        <f>AE54+AE55+AE14</f>
        <v>1.1722943897664266</v>
      </c>
      <c r="AF58" s="526">
        <f>AG14+AF54+AF55</f>
        <v>6.6727574028303369</v>
      </c>
      <c r="AG58" s="527" t="s">
        <v>83</v>
      </c>
      <c r="AH58" s="528">
        <f>AH54+AH55+AH14</f>
        <v>1.1722943897664266</v>
      </c>
      <c r="AI58" s="526">
        <f>AJ14+AI54+AI55</f>
        <v>6.6727574028303369</v>
      </c>
      <c r="AJ58" s="527" t="s">
        <v>83</v>
      </c>
      <c r="AK58" s="528">
        <f>AK54+AK55+AK14</f>
        <v>1.1722943897664266</v>
      </c>
      <c r="AL58" s="526">
        <f>AM14+AL54+AL55</f>
        <v>6.6727574028303369</v>
      </c>
      <c r="AM58" s="527" t="s">
        <v>83</v>
      </c>
      <c r="AN58" s="528">
        <f>AN54+AN55+AN14</f>
        <v>1.1722943897664266</v>
      </c>
      <c r="AO58" s="526">
        <f>AP14+AO54+AO55</f>
        <v>6.6727574028303369</v>
      </c>
      <c r="AP58" s="527" t="s">
        <v>83</v>
      </c>
      <c r="AQ58" s="528">
        <f>AQ54+AQ55+AQ14</f>
        <v>1.1722943897664266</v>
      </c>
      <c r="CC58" s="98"/>
    </row>
    <row r="59" spans="1:81" s="24" customFormat="1" ht="16.5" customHeight="1" x14ac:dyDescent="0.25">
      <c r="A59" s="1992" t="s">
        <v>92</v>
      </c>
      <c r="B59" s="1993"/>
      <c r="C59" s="1993"/>
      <c r="D59" s="1993"/>
      <c r="E59" s="1993"/>
      <c r="F59" s="1993"/>
      <c r="G59" s="2020"/>
      <c r="H59" s="529"/>
      <c r="I59" s="530"/>
      <c r="J59" s="456"/>
      <c r="K59" s="529"/>
      <c r="L59" s="530"/>
      <c r="M59" s="456"/>
      <c r="N59" s="529"/>
      <c r="O59" s="530"/>
      <c r="P59" s="456"/>
      <c r="Q59" s="529"/>
      <c r="R59" s="530"/>
      <c r="S59" s="456"/>
      <c r="T59" s="529"/>
      <c r="U59" s="530"/>
      <c r="V59" s="456"/>
      <c r="W59" s="529"/>
      <c r="X59" s="530"/>
      <c r="Y59" s="456"/>
      <c r="Z59" s="529"/>
      <c r="AA59" s="530"/>
      <c r="AB59" s="456"/>
      <c r="AC59" s="529"/>
      <c r="AD59" s="530"/>
      <c r="AE59" s="456"/>
      <c r="AF59" s="529"/>
      <c r="AG59" s="530"/>
      <c r="AH59" s="456"/>
      <c r="AI59" s="529"/>
      <c r="AJ59" s="530"/>
      <c r="AK59" s="456"/>
      <c r="AL59" s="529"/>
      <c r="AM59" s="530"/>
      <c r="AN59" s="456"/>
      <c r="AO59" s="529"/>
      <c r="AP59" s="530"/>
      <c r="AQ59" s="456"/>
    </row>
    <row r="60" spans="1:81" s="24" customFormat="1" ht="16.5" customHeight="1" thickBot="1" x14ac:dyDescent="0.3">
      <c r="A60" s="99" t="s">
        <v>93</v>
      </c>
      <c r="B60" s="100"/>
      <c r="C60" s="101"/>
      <c r="D60" s="100"/>
      <c r="E60" s="44"/>
      <c r="F60" s="100" t="s">
        <v>94</v>
      </c>
      <c r="G60" s="43"/>
      <c r="H60" s="534">
        <f>SUM(H53,H58)</f>
        <v>7.4013790678148244</v>
      </c>
      <c r="I60" s="533" t="s">
        <v>83</v>
      </c>
      <c r="J60" s="535">
        <f>SUM(J53,J58)</f>
        <v>1.4692951053421384</v>
      </c>
      <c r="K60" s="534">
        <f>SUM(K53,K58)</f>
        <v>7.4013790678148244</v>
      </c>
      <c r="L60" s="533" t="s">
        <v>83</v>
      </c>
      <c r="M60" s="535">
        <f>SUM(M53,M58)</f>
        <v>1.4692951053421384</v>
      </c>
      <c r="N60" s="534">
        <f>SUM(N53,N58)</f>
        <v>7.6502014250980857</v>
      </c>
      <c r="O60" s="533" t="s">
        <v>83</v>
      </c>
      <c r="P60" s="535">
        <f>SUM(P53,P58)</f>
        <v>1.4651850678569587</v>
      </c>
      <c r="Q60" s="534">
        <f>SUM(Q53,Q58)</f>
        <v>7.6502014250980857</v>
      </c>
      <c r="R60" s="533" t="s">
        <v>83</v>
      </c>
      <c r="S60" s="535">
        <f>SUM(S53,S58)</f>
        <v>1.4651850678569587</v>
      </c>
      <c r="T60" s="534">
        <f>SUM(T53,T58)</f>
        <v>7.6502014250980857</v>
      </c>
      <c r="U60" s="533" t="s">
        <v>83</v>
      </c>
      <c r="V60" s="535">
        <f>SUM(V53,V58)</f>
        <v>1.4651850678569587</v>
      </c>
      <c r="W60" s="534">
        <f>SUM(W53,W58)</f>
        <v>7.6502014250980857</v>
      </c>
      <c r="X60" s="533" t="s">
        <v>83</v>
      </c>
      <c r="Y60" s="535">
        <f>SUM(Y53,Y58)</f>
        <v>1.4651850678569587</v>
      </c>
      <c r="Z60" s="534">
        <f>SUM(Z53,Z58)</f>
        <v>15.100413486889165</v>
      </c>
      <c r="AA60" s="533" t="s">
        <v>83</v>
      </c>
      <c r="AB60" s="535">
        <f>SUM(AB53,AB58)</f>
        <v>2.4376710629228504</v>
      </c>
      <c r="AC60" s="534">
        <f>SUM(AC53,AC58)</f>
        <v>15.100413486889165</v>
      </c>
      <c r="AD60" s="533" t="s">
        <v>83</v>
      </c>
      <c r="AE60" s="535">
        <f>SUM(AE53,AE58)</f>
        <v>2.4376710629228504</v>
      </c>
      <c r="AF60" s="534">
        <f>SUM(AF53,AF58)</f>
        <v>15.100413486889165</v>
      </c>
      <c r="AG60" s="533" t="s">
        <v>83</v>
      </c>
      <c r="AH60" s="535">
        <f>SUM(AH53,AH58)</f>
        <v>2.4376710629228504</v>
      </c>
      <c r="AI60" s="534">
        <f>SUM(AI53,AI58)</f>
        <v>15.100413486889165</v>
      </c>
      <c r="AJ60" s="533" t="s">
        <v>83</v>
      </c>
      <c r="AK60" s="535">
        <f>SUM(AK53,AK58)</f>
        <v>2.4376710629228504</v>
      </c>
      <c r="AL60" s="534">
        <f>SUM(AL53,AL58)</f>
        <v>15.100413486889165</v>
      </c>
      <c r="AM60" s="533" t="s">
        <v>83</v>
      </c>
      <c r="AN60" s="535">
        <f>SUM(AN53,AN58)</f>
        <v>2.4376710629228504</v>
      </c>
      <c r="AO60" s="534">
        <f>SUM(AO53,AO58)</f>
        <v>15.100413486889165</v>
      </c>
      <c r="AP60" s="533" t="s">
        <v>83</v>
      </c>
      <c r="AQ60" s="535">
        <f>SUM(AQ53,AQ58)</f>
        <v>2.4376710629228504</v>
      </c>
    </row>
    <row r="61" spans="1:81" s="24" customFormat="1" ht="16.5" hidden="1" customHeight="1" x14ac:dyDescent="0.25">
      <c r="A61" s="102" t="s">
        <v>95</v>
      </c>
      <c r="B61" s="97"/>
      <c r="C61" s="97"/>
      <c r="D61" s="97"/>
      <c r="E61" s="97"/>
      <c r="F61" s="97"/>
      <c r="G61" s="97"/>
      <c r="H61" s="537"/>
      <c r="I61" s="538">
        <f>J60/H60</f>
        <v>0.19851639699571982</v>
      </c>
      <c r="J61" s="537"/>
      <c r="K61" s="537"/>
      <c r="L61" s="538">
        <f>M60/K60</f>
        <v>0.19851639699571982</v>
      </c>
      <c r="M61" s="537"/>
      <c r="N61" s="537"/>
      <c r="O61" s="538">
        <f>P60/N60</f>
        <v>0.19152241705036846</v>
      </c>
      <c r="P61" s="537"/>
      <c r="Q61" s="537"/>
      <c r="R61" s="538">
        <f>S60/Q60</f>
        <v>0.19152241705036846</v>
      </c>
      <c r="S61" s="537"/>
      <c r="T61" s="537"/>
      <c r="U61" s="538">
        <f>V60/T60</f>
        <v>0.19152241705036846</v>
      </c>
      <c r="V61" s="537"/>
      <c r="W61" s="537"/>
      <c r="X61" s="538">
        <f>Y60/W60</f>
        <v>0.19152241705036846</v>
      </c>
      <c r="Y61" s="537"/>
      <c r="Z61" s="537"/>
      <c r="AA61" s="538">
        <f>AB60/Z60</f>
        <v>0.16143074923341286</v>
      </c>
      <c r="AB61" s="537"/>
      <c r="AC61" s="537"/>
      <c r="AD61" s="538">
        <f>AE60/AC60</f>
        <v>0.16143074923341286</v>
      </c>
      <c r="AE61" s="537"/>
      <c r="AF61" s="537"/>
      <c r="AG61" s="538">
        <f>AH60/AF60</f>
        <v>0.16143074923341286</v>
      </c>
      <c r="AH61" s="537"/>
      <c r="AI61" s="537"/>
      <c r="AJ61" s="538">
        <f>AK60/AI60</f>
        <v>0.16143074923341286</v>
      </c>
      <c r="AK61" s="537"/>
      <c r="AL61" s="537"/>
      <c r="AM61" s="538">
        <f>AN60/AL60</f>
        <v>0.16143074923341286</v>
      </c>
      <c r="AN61" s="537"/>
      <c r="AO61" s="537"/>
      <c r="AP61" s="538">
        <f>AQ60/AO60</f>
        <v>0.16143074923341286</v>
      </c>
      <c r="AQ61" s="537"/>
    </row>
    <row r="62" spans="1:81" s="24" customFormat="1" ht="16.5" hidden="1" customHeight="1" x14ac:dyDescent="0.25">
      <c r="A62" s="102" t="s">
        <v>96</v>
      </c>
      <c r="C62" s="102"/>
      <c r="D62" s="102"/>
      <c r="E62" s="102"/>
      <c r="F62" s="102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537"/>
      <c r="U62" s="537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</row>
    <row r="63" spans="1:81" ht="30" customHeight="1" thickBot="1" x14ac:dyDescent="0.25"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39"/>
      <c r="AN63" s="539"/>
      <c r="AO63" s="539"/>
      <c r="AP63" s="539"/>
      <c r="AQ63" s="539"/>
      <c r="AS63" s="15"/>
      <c r="AV63" s="15"/>
      <c r="AY63" s="15"/>
      <c r="BB63" s="15"/>
      <c r="BE63" s="15"/>
      <c r="BH63" s="15"/>
      <c r="BK63" s="15"/>
      <c r="BN63" s="15"/>
      <c r="BQ63" s="15"/>
      <c r="BT63" s="15"/>
      <c r="BW63" s="15"/>
      <c r="BZ63" s="15"/>
    </row>
    <row r="64" spans="1:81" ht="17.25" thickBot="1" x14ac:dyDescent="0.3">
      <c r="A64" s="1955" t="s">
        <v>2</v>
      </c>
      <c r="B64" s="1956"/>
      <c r="C64" s="1956"/>
      <c r="D64" s="1956"/>
      <c r="E64" s="1956"/>
      <c r="F64" s="1956"/>
      <c r="G64" s="1957"/>
      <c r="H64" s="1856" t="s">
        <v>97</v>
      </c>
      <c r="I64" s="1857"/>
      <c r="J64" s="1858"/>
      <c r="K64" s="1856" t="s">
        <v>98</v>
      </c>
      <c r="L64" s="1857"/>
      <c r="M64" s="1858"/>
      <c r="N64" s="1856" t="s">
        <v>99</v>
      </c>
      <c r="O64" s="1857"/>
      <c r="P64" s="1858"/>
      <c r="Q64" s="1856" t="s">
        <v>100</v>
      </c>
      <c r="R64" s="1857"/>
      <c r="S64" s="1858"/>
      <c r="T64" s="1856" t="s">
        <v>101</v>
      </c>
      <c r="U64" s="1857"/>
      <c r="V64" s="1858"/>
      <c r="W64" s="1856" t="s">
        <v>102</v>
      </c>
      <c r="X64" s="1857"/>
      <c r="Y64" s="1858"/>
      <c r="Z64" s="1856" t="s">
        <v>103</v>
      </c>
      <c r="AA64" s="1857"/>
      <c r="AB64" s="1858"/>
      <c r="AC64" s="1856" t="s">
        <v>104</v>
      </c>
      <c r="AD64" s="1857"/>
      <c r="AE64" s="1858"/>
      <c r="AF64" s="1856" t="s">
        <v>105</v>
      </c>
      <c r="AG64" s="1857"/>
      <c r="AH64" s="1858"/>
      <c r="AI64" s="1856" t="s">
        <v>106</v>
      </c>
      <c r="AJ64" s="1857"/>
      <c r="AK64" s="1858"/>
      <c r="AL64" s="1856" t="s">
        <v>107</v>
      </c>
      <c r="AM64" s="1857"/>
      <c r="AN64" s="1858"/>
      <c r="AO64" s="1856" t="s">
        <v>108</v>
      </c>
      <c r="AP64" s="1857"/>
      <c r="AQ64" s="1858"/>
    </row>
    <row r="65" spans="1:71" ht="16.5" x14ac:dyDescent="0.25">
      <c r="A65" s="1958" t="s">
        <v>15</v>
      </c>
      <c r="B65" s="1959"/>
      <c r="C65" s="1962" t="s">
        <v>16</v>
      </c>
      <c r="D65" s="1964"/>
      <c r="E65" s="1965"/>
      <c r="F65" s="1965"/>
      <c r="G65" s="1966"/>
      <c r="H65" s="440" t="s">
        <v>17</v>
      </c>
      <c r="I65" s="441" t="s">
        <v>18</v>
      </c>
      <c r="J65" s="442" t="s">
        <v>19</v>
      </c>
      <c r="K65" s="440" t="s">
        <v>17</v>
      </c>
      <c r="L65" s="441" t="s">
        <v>18</v>
      </c>
      <c r="M65" s="442" t="s">
        <v>19</v>
      </c>
      <c r="N65" s="440" t="s">
        <v>17</v>
      </c>
      <c r="O65" s="441" t="s">
        <v>18</v>
      </c>
      <c r="P65" s="442" t="s">
        <v>19</v>
      </c>
      <c r="Q65" s="440" t="s">
        <v>17</v>
      </c>
      <c r="R65" s="441" t="s">
        <v>18</v>
      </c>
      <c r="S65" s="442" t="s">
        <v>19</v>
      </c>
      <c r="T65" s="440" t="s">
        <v>17</v>
      </c>
      <c r="U65" s="441" t="s">
        <v>18</v>
      </c>
      <c r="V65" s="442" t="s">
        <v>19</v>
      </c>
      <c r="W65" s="440" t="s">
        <v>17</v>
      </c>
      <c r="X65" s="441" t="s">
        <v>18</v>
      </c>
      <c r="Y65" s="442" t="s">
        <v>19</v>
      </c>
      <c r="Z65" s="440" t="s">
        <v>17</v>
      </c>
      <c r="AA65" s="441" t="s">
        <v>18</v>
      </c>
      <c r="AB65" s="442" t="s">
        <v>19</v>
      </c>
      <c r="AC65" s="440" t="s">
        <v>17</v>
      </c>
      <c r="AD65" s="441" t="s">
        <v>18</v>
      </c>
      <c r="AE65" s="442" t="s">
        <v>19</v>
      </c>
      <c r="AF65" s="440" t="s">
        <v>17</v>
      </c>
      <c r="AG65" s="441" t="s">
        <v>18</v>
      </c>
      <c r="AH65" s="442" t="s">
        <v>19</v>
      </c>
      <c r="AI65" s="440" t="s">
        <v>17</v>
      </c>
      <c r="AJ65" s="441" t="s">
        <v>18</v>
      </c>
      <c r="AK65" s="442" t="s">
        <v>19</v>
      </c>
      <c r="AL65" s="440" t="s">
        <v>17</v>
      </c>
      <c r="AM65" s="441" t="s">
        <v>18</v>
      </c>
      <c r="AN65" s="442" t="s">
        <v>19</v>
      </c>
      <c r="AO65" s="440" t="s">
        <v>17</v>
      </c>
      <c r="AP65" s="441" t="s">
        <v>18</v>
      </c>
      <c r="AQ65" s="442" t="s">
        <v>19</v>
      </c>
      <c r="BN65" s="111"/>
      <c r="BO65" s="111"/>
      <c r="BP65" s="104">
        <v>0</v>
      </c>
      <c r="BR65" s="111"/>
      <c r="BS65" s="111"/>
    </row>
    <row r="66" spans="1:71" ht="17.25" thickBot="1" x14ac:dyDescent="0.3">
      <c r="A66" s="1960"/>
      <c r="B66" s="1961"/>
      <c r="C66" s="1963"/>
      <c r="D66" s="1967"/>
      <c r="E66" s="1968"/>
      <c r="F66" s="1968"/>
      <c r="G66" s="1969"/>
      <c r="H66" s="443" t="s">
        <v>20</v>
      </c>
      <c r="I66" s="444" t="s">
        <v>21</v>
      </c>
      <c r="J66" s="445" t="s">
        <v>22</v>
      </c>
      <c r="K66" s="443" t="s">
        <v>20</v>
      </c>
      <c r="L66" s="444" t="s">
        <v>21</v>
      </c>
      <c r="M66" s="445" t="s">
        <v>22</v>
      </c>
      <c r="N66" s="443" t="s">
        <v>20</v>
      </c>
      <c r="O66" s="444" t="s">
        <v>21</v>
      </c>
      <c r="P66" s="445" t="s">
        <v>22</v>
      </c>
      <c r="Q66" s="443" t="s">
        <v>20</v>
      </c>
      <c r="R66" s="444" t="s">
        <v>21</v>
      </c>
      <c r="S66" s="445" t="s">
        <v>22</v>
      </c>
      <c r="T66" s="443" t="s">
        <v>20</v>
      </c>
      <c r="U66" s="444" t="s">
        <v>21</v>
      </c>
      <c r="V66" s="445" t="s">
        <v>22</v>
      </c>
      <c r="W66" s="443" t="s">
        <v>20</v>
      </c>
      <c r="X66" s="444" t="s">
        <v>21</v>
      </c>
      <c r="Y66" s="445" t="s">
        <v>22</v>
      </c>
      <c r="Z66" s="443" t="s">
        <v>20</v>
      </c>
      <c r="AA66" s="444" t="s">
        <v>21</v>
      </c>
      <c r="AB66" s="445" t="s">
        <v>22</v>
      </c>
      <c r="AC66" s="443" t="s">
        <v>20</v>
      </c>
      <c r="AD66" s="444" t="s">
        <v>21</v>
      </c>
      <c r="AE66" s="445" t="s">
        <v>22</v>
      </c>
      <c r="AF66" s="443" t="s">
        <v>20</v>
      </c>
      <c r="AG66" s="444" t="s">
        <v>21</v>
      </c>
      <c r="AH66" s="445" t="s">
        <v>22</v>
      </c>
      <c r="AI66" s="443" t="s">
        <v>20</v>
      </c>
      <c r="AJ66" s="444" t="s">
        <v>21</v>
      </c>
      <c r="AK66" s="445" t="s">
        <v>22</v>
      </c>
      <c r="AL66" s="443" t="s">
        <v>20</v>
      </c>
      <c r="AM66" s="444" t="s">
        <v>21</v>
      </c>
      <c r="AN66" s="445" t="s">
        <v>22</v>
      </c>
      <c r="AO66" s="443" t="s">
        <v>20</v>
      </c>
      <c r="AP66" s="444" t="s">
        <v>21</v>
      </c>
      <c r="AQ66" s="445" t="s">
        <v>22</v>
      </c>
      <c r="BN66" s="111"/>
      <c r="BO66" s="111"/>
      <c r="BP66" s="104">
        <v>0</v>
      </c>
      <c r="BR66" s="111"/>
      <c r="BS66" s="111"/>
    </row>
    <row r="67" spans="1:71" ht="16.5" x14ac:dyDescent="0.25">
      <c r="A67" s="1970" t="s">
        <v>23</v>
      </c>
      <c r="B67" s="1971"/>
      <c r="C67" s="1976">
        <v>25</v>
      </c>
      <c r="D67" s="1979" t="s">
        <v>24</v>
      </c>
      <c r="E67" s="1980"/>
      <c r="F67" s="1983" t="s">
        <v>25</v>
      </c>
      <c r="G67" s="1984"/>
      <c r="H67" s="541">
        <v>66</v>
      </c>
      <c r="I67" s="550">
        <v>5.3262</v>
      </c>
      <c r="J67" s="551">
        <v>1.0494000000000001</v>
      </c>
      <c r="K67" s="541">
        <v>66</v>
      </c>
      <c r="L67" s="550">
        <v>5.3262</v>
      </c>
      <c r="M67" s="551">
        <v>1.0494000000000001</v>
      </c>
      <c r="N67" s="541">
        <v>66</v>
      </c>
      <c r="O67" s="550">
        <v>5.3262</v>
      </c>
      <c r="P67" s="551">
        <v>1.0494000000000001</v>
      </c>
      <c r="Q67" s="541">
        <v>66</v>
      </c>
      <c r="R67" s="550">
        <v>5.3262</v>
      </c>
      <c r="S67" s="551">
        <v>1.0494000000000001</v>
      </c>
      <c r="T67" s="541">
        <v>66</v>
      </c>
      <c r="U67" s="550">
        <v>5.3262</v>
      </c>
      <c r="V67" s="551">
        <v>1.0494000000000001</v>
      </c>
      <c r="W67" s="541">
        <v>66</v>
      </c>
      <c r="X67" s="550">
        <v>5.3262</v>
      </c>
      <c r="Y67" s="551">
        <v>1.0494000000000001</v>
      </c>
      <c r="Z67" s="541">
        <v>66</v>
      </c>
      <c r="AA67" s="550">
        <v>5.3262</v>
      </c>
      <c r="AB67" s="551">
        <v>1.0494000000000001</v>
      </c>
      <c r="AC67" s="541">
        <v>66</v>
      </c>
      <c r="AD67" s="550">
        <v>5.3262</v>
      </c>
      <c r="AE67" s="551">
        <v>1.0494000000000001</v>
      </c>
      <c r="AF67" s="541">
        <v>66</v>
      </c>
      <c r="AG67" s="550">
        <v>5.3262</v>
      </c>
      <c r="AH67" s="551">
        <v>1.0494000000000001</v>
      </c>
      <c r="AI67" s="541">
        <v>60</v>
      </c>
      <c r="AJ67" s="550">
        <v>3.5706000000000002</v>
      </c>
      <c r="AK67" s="551">
        <v>0.73920000000000008</v>
      </c>
      <c r="AL67" s="541">
        <v>60</v>
      </c>
      <c r="AM67" s="550">
        <v>3.5706000000000002</v>
      </c>
      <c r="AN67" s="551">
        <v>0.73920000000000008</v>
      </c>
      <c r="AO67" s="541">
        <v>60</v>
      </c>
      <c r="AP67" s="550">
        <v>3.5706000000000002</v>
      </c>
      <c r="AQ67" s="551">
        <v>0.73920000000000008</v>
      </c>
      <c r="BN67" s="111"/>
      <c r="BO67" s="111"/>
      <c r="BP67" s="104">
        <v>0</v>
      </c>
      <c r="BR67" s="111"/>
      <c r="BS67" s="111"/>
    </row>
    <row r="68" spans="1:71" ht="17.25" thickBot="1" x14ac:dyDescent="0.3">
      <c r="A68" s="1972"/>
      <c r="B68" s="1973"/>
      <c r="C68" s="1977"/>
      <c r="D68" s="1981"/>
      <c r="E68" s="1982"/>
      <c r="F68" s="1985" t="s">
        <v>26</v>
      </c>
      <c r="G68" s="1986"/>
      <c r="H68" s="449">
        <v>760</v>
      </c>
      <c r="I68" s="450">
        <f>I104+I102</f>
        <v>5.261216000000001</v>
      </c>
      <c r="J68" s="451">
        <f>J104+J102</f>
        <v>0.96790399999999988</v>
      </c>
      <c r="K68" s="449">
        <v>760</v>
      </c>
      <c r="L68" s="450">
        <f>L104+L102</f>
        <v>5.261216000000001</v>
      </c>
      <c r="M68" s="451">
        <f>M104+M102</f>
        <v>0.96790399999999988</v>
      </c>
      <c r="N68" s="449">
        <v>760</v>
      </c>
      <c r="O68" s="450">
        <f>O104+O102</f>
        <v>5.261216000000001</v>
      </c>
      <c r="P68" s="451">
        <f>P104+P102</f>
        <v>0.96790399999999988</v>
      </c>
      <c r="Q68" s="449">
        <v>760</v>
      </c>
      <c r="R68" s="450">
        <f>R104+R102</f>
        <v>5.261216000000001</v>
      </c>
      <c r="S68" s="451">
        <f>S104+S102</f>
        <v>0.96790399999999988</v>
      </c>
      <c r="T68" s="449">
        <v>760</v>
      </c>
      <c r="U68" s="450">
        <f>U104+U102</f>
        <v>5.261216000000001</v>
      </c>
      <c r="V68" s="451">
        <f>V104+V102</f>
        <v>0.96790399999999988</v>
      </c>
      <c r="W68" s="449">
        <v>760</v>
      </c>
      <c r="X68" s="450">
        <f>X104+X102</f>
        <v>5.261216000000001</v>
      </c>
      <c r="Y68" s="451">
        <f>Y104+Y102</f>
        <v>0.96790399999999988</v>
      </c>
      <c r="Z68" s="449">
        <v>760</v>
      </c>
      <c r="AA68" s="450">
        <f>AA104+AA102</f>
        <v>5.261216000000001</v>
      </c>
      <c r="AB68" s="451">
        <f>AB104+AB102</f>
        <v>0.96790399999999988</v>
      </c>
      <c r="AC68" s="449">
        <v>760</v>
      </c>
      <c r="AD68" s="450">
        <f>AD104+AD102</f>
        <v>5.261216000000001</v>
      </c>
      <c r="AE68" s="451">
        <f>AE104+AE102</f>
        <v>0.96790399999999988</v>
      </c>
      <c r="AF68" s="449">
        <v>760</v>
      </c>
      <c r="AG68" s="450">
        <f>AG104+AG102</f>
        <v>5.261216000000001</v>
      </c>
      <c r="AH68" s="451">
        <f>AH104+AH102</f>
        <v>0.96790399999999988</v>
      </c>
      <c r="AI68" s="449">
        <v>690</v>
      </c>
      <c r="AJ68" s="450">
        <f>AJ104+AJ102</f>
        <v>3.5157919999999998</v>
      </c>
      <c r="AK68" s="451">
        <f>AK104+AK102</f>
        <v>0.73268799999999989</v>
      </c>
      <c r="AL68" s="449">
        <v>690</v>
      </c>
      <c r="AM68" s="450">
        <f>AM104+AM102</f>
        <v>3.5156959999999997</v>
      </c>
      <c r="AN68" s="451">
        <f>AN104+AN102</f>
        <v>0.7327039999999998</v>
      </c>
      <c r="AO68" s="449">
        <v>690</v>
      </c>
      <c r="AP68" s="450">
        <f>AP104+AP102</f>
        <v>3.5157919999999998</v>
      </c>
      <c r="AQ68" s="451">
        <f>AQ104+AQ102</f>
        <v>0.73268799999999989</v>
      </c>
      <c r="BN68" s="111"/>
      <c r="BO68" s="111"/>
      <c r="BP68" s="104">
        <v>0</v>
      </c>
      <c r="BR68" s="111"/>
      <c r="BS68" s="111"/>
    </row>
    <row r="69" spans="1:71" ht="17.25" thickBot="1" x14ac:dyDescent="0.3">
      <c r="A69" s="1972"/>
      <c r="B69" s="1973"/>
      <c r="C69" s="1977"/>
      <c r="D69" s="1987" t="s">
        <v>27</v>
      </c>
      <c r="E69" s="1988"/>
      <c r="F69" s="1988"/>
      <c r="G69" s="1989"/>
      <c r="H69" s="1899">
        <v>5</v>
      </c>
      <c r="I69" s="1900"/>
      <c r="J69" s="1901"/>
      <c r="K69" s="1899">
        <v>5</v>
      </c>
      <c r="L69" s="1900"/>
      <c r="M69" s="1901"/>
      <c r="N69" s="1899">
        <v>5</v>
      </c>
      <c r="O69" s="1900"/>
      <c r="P69" s="1901"/>
      <c r="Q69" s="1899">
        <v>5</v>
      </c>
      <c r="R69" s="1900"/>
      <c r="S69" s="1901"/>
      <c r="T69" s="1899">
        <v>5</v>
      </c>
      <c r="U69" s="1900"/>
      <c r="V69" s="1901"/>
      <c r="W69" s="1899">
        <v>5</v>
      </c>
      <c r="X69" s="1900"/>
      <c r="Y69" s="1901"/>
      <c r="Z69" s="1899">
        <v>5</v>
      </c>
      <c r="AA69" s="1900"/>
      <c r="AB69" s="1901"/>
      <c r="AC69" s="1899">
        <v>5</v>
      </c>
      <c r="AD69" s="1900"/>
      <c r="AE69" s="1901"/>
      <c r="AF69" s="1899">
        <v>5</v>
      </c>
      <c r="AG69" s="1900"/>
      <c r="AH69" s="1901"/>
      <c r="AI69" s="1899">
        <v>5</v>
      </c>
      <c r="AJ69" s="1900"/>
      <c r="AK69" s="1901"/>
      <c r="AL69" s="1899">
        <v>5</v>
      </c>
      <c r="AM69" s="1900"/>
      <c r="AN69" s="1901"/>
      <c r="AO69" s="1899">
        <v>5</v>
      </c>
      <c r="AP69" s="1900"/>
      <c r="AQ69" s="1901"/>
      <c r="BN69" s="111"/>
      <c r="BO69" s="111"/>
      <c r="BP69" s="104">
        <v>0</v>
      </c>
      <c r="BR69" s="111"/>
      <c r="BS69" s="111"/>
    </row>
    <row r="70" spans="1:71" ht="16.5" x14ac:dyDescent="0.25">
      <c r="A70" s="1972"/>
      <c r="B70" s="1973"/>
      <c r="C70" s="1977"/>
      <c r="D70" s="1990" t="s">
        <v>28</v>
      </c>
      <c r="E70" s="1971"/>
      <c r="F70" s="1983" t="s">
        <v>25</v>
      </c>
      <c r="G70" s="1984"/>
      <c r="H70" s="1905">
        <v>120</v>
      </c>
      <c r="I70" s="1906"/>
      <c r="J70" s="1907"/>
      <c r="K70" s="1905">
        <v>120</v>
      </c>
      <c r="L70" s="1906"/>
      <c r="M70" s="1907"/>
      <c r="N70" s="1905">
        <v>120</v>
      </c>
      <c r="O70" s="1906"/>
      <c r="P70" s="1907"/>
      <c r="Q70" s="1905">
        <v>120</v>
      </c>
      <c r="R70" s="1906"/>
      <c r="S70" s="1907"/>
      <c r="T70" s="1905">
        <v>120</v>
      </c>
      <c r="U70" s="1906"/>
      <c r="V70" s="1907"/>
      <c r="W70" s="1905">
        <v>120</v>
      </c>
      <c r="X70" s="1906"/>
      <c r="Y70" s="1907"/>
      <c r="Z70" s="1905">
        <v>120</v>
      </c>
      <c r="AA70" s="1906"/>
      <c r="AB70" s="1907"/>
      <c r="AC70" s="1905">
        <v>120</v>
      </c>
      <c r="AD70" s="1906"/>
      <c r="AE70" s="1907"/>
      <c r="AF70" s="1905">
        <v>120</v>
      </c>
      <c r="AG70" s="1906"/>
      <c r="AH70" s="1907"/>
      <c r="AI70" s="1905">
        <v>120</v>
      </c>
      <c r="AJ70" s="1906"/>
      <c r="AK70" s="1907"/>
      <c r="AL70" s="1905">
        <v>120</v>
      </c>
      <c r="AM70" s="1906"/>
      <c r="AN70" s="1907"/>
      <c r="AO70" s="1905">
        <v>120</v>
      </c>
      <c r="AP70" s="1906"/>
      <c r="AQ70" s="1907"/>
      <c r="BN70" s="111"/>
      <c r="BO70" s="111"/>
      <c r="BP70" s="104">
        <v>0</v>
      </c>
      <c r="BR70" s="111"/>
      <c r="BS70" s="111"/>
    </row>
    <row r="71" spans="1:71" ht="17.25" thickBot="1" x14ac:dyDescent="0.3">
      <c r="A71" s="1972"/>
      <c r="B71" s="1973"/>
      <c r="C71" s="1977"/>
      <c r="D71" s="1974"/>
      <c r="E71" s="1975"/>
      <c r="F71" s="1985" t="s">
        <v>26</v>
      </c>
      <c r="G71" s="1986"/>
      <c r="H71" s="1908">
        <v>10.5</v>
      </c>
      <c r="I71" s="1909"/>
      <c r="J71" s="1910"/>
      <c r="K71" s="1908">
        <v>10.5</v>
      </c>
      <c r="L71" s="1909"/>
      <c r="M71" s="1910"/>
      <c r="N71" s="1908">
        <v>10.5</v>
      </c>
      <c r="O71" s="1909"/>
      <c r="P71" s="1910"/>
      <c r="Q71" s="1908">
        <v>10.5</v>
      </c>
      <c r="R71" s="1909"/>
      <c r="S71" s="1910"/>
      <c r="T71" s="1908">
        <v>10.5</v>
      </c>
      <c r="U71" s="1909"/>
      <c r="V71" s="1910"/>
      <c r="W71" s="1908">
        <v>10.5</v>
      </c>
      <c r="X71" s="1909"/>
      <c r="Y71" s="1910"/>
      <c r="Z71" s="1908">
        <v>10.5</v>
      </c>
      <c r="AA71" s="1909"/>
      <c r="AB71" s="1910"/>
      <c r="AC71" s="1908">
        <v>10.5</v>
      </c>
      <c r="AD71" s="1909"/>
      <c r="AE71" s="1910"/>
      <c r="AF71" s="1908">
        <v>10.5</v>
      </c>
      <c r="AG71" s="1909"/>
      <c r="AH71" s="1910"/>
      <c r="AI71" s="1908">
        <v>10.3</v>
      </c>
      <c r="AJ71" s="1909"/>
      <c r="AK71" s="1910"/>
      <c r="AL71" s="1908">
        <v>10.3</v>
      </c>
      <c r="AM71" s="1909"/>
      <c r="AN71" s="1910"/>
      <c r="AO71" s="1908">
        <v>10.3</v>
      </c>
      <c r="AP71" s="1909"/>
      <c r="AQ71" s="1910"/>
      <c r="AX71" s="111"/>
      <c r="AY71" s="111"/>
      <c r="AZ71" s="104">
        <v>0</v>
      </c>
      <c r="BB71" s="111"/>
      <c r="BC71" s="111"/>
      <c r="BN71" s="111"/>
      <c r="BO71" s="111"/>
      <c r="BP71" s="104">
        <v>0</v>
      </c>
      <c r="BR71" s="111"/>
      <c r="BS71" s="111"/>
    </row>
    <row r="72" spans="1:71" ht="17.25" thickBot="1" x14ac:dyDescent="0.3">
      <c r="A72" s="1974"/>
      <c r="B72" s="1975"/>
      <c r="C72" s="1978"/>
      <c r="D72" s="1987" t="s">
        <v>29</v>
      </c>
      <c r="E72" s="1988"/>
      <c r="F72" s="1988"/>
      <c r="G72" s="1989"/>
      <c r="H72" s="1911" t="s">
        <v>30</v>
      </c>
      <c r="I72" s="1912"/>
      <c r="J72" s="1913"/>
      <c r="K72" s="1911" t="s">
        <v>30</v>
      </c>
      <c r="L72" s="1912"/>
      <c r="M72" s="1913"/>
      <c r="N72" s="1911" t="s">
        <v>30</v>
      </c>
      <c r="O72" s="1912"/>
      <c r="P72" s="1913"/>
      <c r="Q72" s="1911" t="s">
        <v>30</v>
      </c>
      <c r="R72" s="1912"/>
      <c r="S72" s="1913"/>
      <c r="T72" s="1911" t="s">
        <v>30</v>
      </c>
      <c r="U72" s="1912"/>
      <c r="V72" s="1913"/>
      <c r="W72" s="1911" t="s">
        <v>30</v>
      </c>
      <c r="X72" s="1912"/>
      <c r="Y72" s="1913"/>
      <c r="Z72" s="1911" t="s">
        <v>30</v>
      </c>
      <c r="AA72" s="1912"/>
      <c r="AB72" s="1913"/>
      <c r="AC72" s="1911" t="s">
        <v>30</v>
      </c>
      <c r="AD72" s="1912"/>
      <c r="AE72" s="1913"/>
      <c r="AF72" s="1911" t="s">
        <v>30</v>
      </c>
      <c r="AG72" s="1912"/>
      <c r="AH72" s="1913"/>
      <c r="AI72" s="1911" t="s">
        <v>30</v>
      </c>
      <c r="AJ72" s="1912"/>
      <c r="AK72" s="1913"/>
      <c r="AL72" s="1911" t="s">
        <v>30</v>
      </c>
      <c r="AM72" s="1912"/>
      <c r="AN72" s="1913"/>
      <c r="AO72" s="1911" t="s">
        <v>30</v>
      </c>
      <c r="AP72" s="1912"/>
      <c r="AQ72" s="1913"/>
      <c r="AX72" s="111"/>
      <c r="AY72" s="111"/>
      <c r="AZ72" s="104">
        <v>0</v>
      </c>
      <c r="BB72" s="111"/>
      <c r="BC72" s="111"/>
      <c r="BN72" s="111"/>
      <c r="BO72" s="112"/>
      <c r="BP72" s="104">
        <v>0</v>
      </c>
      <c r="BR72" s="111"/>
      <c r="BS72" s="112"/>
    </row>
    <row r="73" spans="1:71" ht="16.5" x14ac:dyDescent="0.25">
      <c r="A73" s="1970" t="s">
        <v>31</v>
      </c>
      <c r="B73" s="1971"/>
      <c r="C73" s="1976">
        <v>25</v>
      </c>
      <c r="D73" s="1979" t="s">
        <v>24</v>
      </c>
      <c r="E73" s="1980"/>
      <c r="F73" s="1983" t="s">
        <v>25</v>
      </c>
      <c r="G73" s="2006"/>
      <c r="H73" s="541">
        <v>30</v>
      </c>
      <c r="I73" s="542">
        <v>4.4352</v>
      </c>
      <c r="J73" s="543">
        <v>0.89759999999999995</v>
      </c>
      <c r="K73" s="541">
        <v>30</v>
      </c>
      <c r="L73" s="542">
        <v>4.4352</v>
      </c>
      <c r="M73" s="543">
        <v>0.89759999999999995</v>
      </c>
      <c r="N73" s="541">
        <v>30</v>
      </c>
      <c r="O73" s="542">
        <v>4.4352</v>
      </c>
      <c r="P73" s="543">
        <v>0.89759999999999995</v>
      </c>
      <c r="Q73" s="541">
        <v>30</v>
      </c>
      <c r="R73" s="542">
        <v>4.4352</v>
      </c>
      <c r="S73" s="543">
        <v>0.89759999999999995</v>
      </c>
      <c r="T73" s="541">
        <v>30</v>
      </c>
      <c r="U73" s="542">
        <v>4.4352</v>
      </c>
      <c r="V73" s="543">
        <v>0.89759999999999995</v>
      </c>
      <c r="W73" s="541">
        <v>30</v>
      </c>
      <c r="X73" s="542">
        <v>4.4352</v>
      </c>
      <c r="Y73" s="543">
        <v>0.89759999999999995</v>
      </c>
      <c r="Z73" s="541">
        <v>30</v>
      </c>
      <c r="AA73" s="542">
        <v>4.4352</v>
      </c>
      <c r="AB73" s="543">
        <v>0.89759999999999995</v>
      </c>
      <c r="AC73" s="541">
        <v>30</v>
      </c>
      <c r="AD73" s="542">
        <v>4.4352</v>
      </c>
      <c r="AE73" s="543">
        <v>0.89759999999999995</v>
      </c>
      <c r="AF73" s="541">
        <v>30</v>
      </c>
      <c r="AG73" s="542">
        <v>4.4352</v>
      </c>
      <c r="AH73" s="543">
        <v>0.89759999999999995</v>
      </c>
      <c r="AI73" s="541">
        <v>30</v>
      </c>
      <c r="AJ73" s="542">
        <v>3.0293999999999999</v>
      </c>
      <c r="AK73" s="543">
        <v>0.71279999999999999</v>
      </c>
      <c r="AL73" s="541">
        <v>30</v>
      </c>
      <c r="AM73" s="542">
        <v>3.0293999999999999</v>
      </c>
      <c r="AN73" s="543">
        <v>0.71279999999999999</v>
      </c>
      <c r="AO73" s="541">
        <v>30</v>
      </c>
      <c r="AP73" s="542">
        <v>3.0293999999999999</v>
      </c>
      <c r="AQ73" s="543">
        <v>0.71279999999999999</v>
      </c>
      <c r="AX73" s="111"/>
      <c r="AY73" s="111"/>
      <c r="AZ73" s="104">
        <v>0</v>
      </c>
      <c r="BB73" s="111"/>
      <c r="BC73" s="111"/>
    </row>
    <row r="74" spans="1:71" ht="17.25" thickBot="1" x14ac:dyDescent="0.3">
      <c r="A74" s="1972"/>
      <c r="B74" s="1973"/>
      <c r="C74" s="1977"/>
      <c r="D74" s="1981"/>
      <c r="E74" s="1982"/>
      <c r="F74" s="1985" t="s">
        <v>26</v>
      </c>
      <c r="G74" s="2007"/>
      <c r="H74" s="449">
        <v>390</v>
      </c>
      <c r="I74" s="450">
        <f>I105+I103</f>
        <v>4.3825919999999998</v>
      </c>
      <c r="J74" s="451">
        <f>J105+J103</f>
        <v>0.82235199999999986</v>
      </c>
      <c r="K74" s="449">
        <v>390</v>
      </c>
      <c r="L74" s="450">
        <f>L105+L103</f>
        <v>4.3825919999999998</v>
      </c>
      <c r="M74" s="451">
        <f>M105+M103</f>
        <v>0.82235199999999986</v>
      </c>
      <c r="N74" s="449">
        <v>390</v>
      </c>
      <c r="O74" s="450">
        <f>O105+O103</f>
        <v>4.3825919999999998</v>
      </c>
      <c r="P74" s="451">
        <f>P105+P103</f>
        <v>0.82235199999999986</v>
      </c>
      <c r="Q74" s="449">
        <v>390</v>
      </c>
      <c r="R74" s="450">
        <f>R105+R103</f>
        <v>4.3825919999999998</v>
      </c>
      <c r="S74" s="451">
        <f>S105+S103</f>
        <v>0.82235199999999986</v>
      </c>
      <c r="T74" s="449">
        <v>390</v>
      </c>
      <c r="U74" s="450">
        <f>U105+U103</f>
        <v>4.3825919999999998</v>
      </c>
      <c r="V74" s="451">
        <f>V105+V103</f>
        <v>0.82235199999999986</v>
      </c>
      <c r="W74" s="449">
        <v>390</v>
      </c>
      <c r="X74" s="450">
        <f>X105+X103</f>
        <v>4.3825919999999998</v>
      </c>
      <c r="Y74" s="451">
        <f>Y105+Y103</f>
        <v>0.82235199999999986</v>
      </c>
      <c r="Z74" s="449">
        <v>390</v>
      </c>
      <c r="AA74" s="450">
        <f>AA105+AA103</f>
        <v>4.3825919999999998</v>
      </c>
      <c r="AB74" s="451">
        <f>AB105+AB103</f>
        <v>0.82235199999999986</v>
      </c>
      <c r="AC74" s="449">
        <v>390</v>
      </c>
      <c r="AD74" s="450">
        <f>AD105+AD103</f>
        <v>4.3825919999999998</v>
      </c>
      <c r="AE74" s="451">
        <f>AE105+AE103</f>
        <v>0.82235199999999986</v>
      </c>
      <c r="AF74" s="449">
        <v>390</v>
      </c>
      <c r="AG74" s="450">
        <f>AG105+AG103</f>
        <v>4.3825919999999998</v>
      </c>
      <c r="AH74" s="451">
        <f>AH105+AH103</f>
        <v>0.82235199999999986</v>
      </c>
      <c r="AI74" s="449">
        <v>370</v>
      </c>
      <c r="AJ74" s="450">
        <f>AJ105+AJ103</f>
        <v>2.9837280000000002</v>
      </c>
      <c r="AK74" s="451">
        <f>AK105+AK103</f>
        <v>0.490624</v>
      </c>
      <c r="AL74" s="449">
        <v>370</v>
      </c>
      <c r="AM74" s="450">
        <f>AM105+AM103</f>
        <v>2.9838239999999998</v>
      </c>
      <c r="AN74" s="451">
        <f>AN105+AN103</f>
        <v>0.49084800000000001</v>
      </c>
      <c r="AO74" s="449">
        <v>370</v>
      </c>
      <c r="AP74" s="450">
        <f>AP105+AP103</f>
        <v>2.9837280000000002</v>
      </c>
      <c r="AQ74" s="451">
        <f>AQ105+AQ103</f>
        <v>0.490624</v>
      </c>
      <c r="AX74" s="111"/>
      <c r="AY74" s="111"/>
      <c r="AZ74" s="104">
        <v>0</v>
      </c>
      <c r="BB74" s="111"/>
      <c r="BC74" s="111"/>
    </row>
    <row r="75" spans="1:71" ht="17.25" thickBot="1" x14ac:dyDescent="0.3">
      <c r="A75" s="1972"/>
      <c r="B75" s="1973"/>
      <c r="C75" s="1977"/>
      <c r="D75" s="1987" t="s">
        <v>27</v>
      </c>
      <c r="E75" s="1988"/>
      <c r="F75" s="1988"/>
      <c r="G75" s="1989"/>
      <c r="H75" s="1899">
        <v>5</v>
      </c>
      <c r="I75" s="1900"/>
      <c r="J75" s="1901"/>
      <c r="K75" s="1899">
        <v>5</v>
      </c>
      <c r="L75" s="1900"/>
      <c r="M75" s="1901"/>
      <c r="N75" s="1899">
        <v>5</v>
      </c>
      <c r="O75" s="1900"/>
      <c r="P75" s="1901"/>
      <c r="Q75" s="1899">
        <v>5</v>
      </c>
      <c r="R75" s="1900"/>
      <c r="S75" s="1901"/>
      <c r="T75" s="1899">
        <v>5</v>
      </c>
      <c r="U75" s="1900"/>
      <c r="V75" s="1901"/>
      <c r="W75" s="1899">
        <v>5</v>
      </c>
      <c r="X75" s="1900"/>
      <c r="Y75" s="1901"/>
      <c r="Z75" s="1899">
        <v>5</v>
      </c>
      <c r="AA75" s="1900"/>
      <c r="AB75" s="1901"/>
      <c r="AC75" s="1899">
        <v>5</v>
      </c>
      <c r="AD75" s="1900"/>
      <c r="AE75" s="1901"/>
      <c r="AF75" s="1899">
        <v>5</v>
      </c>
      <c r="AG75" s="1900"/>
      <c r="AH75" s="1901"/>
      <c r="AI75" s="1899">
        <v>5</v>
      </c>
      <c r="AJ75" s="1900"/>
      <c r="AK75" s="1901"/>
      <c r="AL75" s="1899">
        <v>5</v>
      </c>
      <c r="AM75" s="1900"/>
      <c r="AN75" s="1901"/>
      <c r="AO75" s="1899">
        <v>5</v>
      </c>
      <c r="AP75" s="1900"/>
      <c r="AQ75" s="1901"/>
      <c r="AX75" s="111"/>
      <c r="AY75" s="111"/>
      <c r="AZ75" s="104">
        <v>0</v>
      </c>
      <c r="BB75" s="111"/>
      <c r="BC75" s="111"/>
    </row>
    <row r="76" spans="1:71" ht="16.5" x14ac:dyDescent="0.25">
      <c r="A76" s="1972"/>
      <c r="B76" s="1973"/>
      <c r="C76" s="1977"/>
      <c r="D76" s="1990" t="s">
        <v>28</v>
      </c>
      <c r="E76" s="1971"/>
      <c r="F76" s="1983" t="s">
        <v>25</v>
      </c>
      <c r="G76" s="1984"/>
      <c r="H76" s="1905">
        <v>120</v>
      </c>
      <c r="I76" s="1906"/>
      <c r="J76" s="1907"/>
      <c r="K76" s="1905">
        <v>120</v>
      </c>
      <c r="L76" s="1906"/>
      <c r="M76" s="1907"/>
      <c r="N76" s="1905">
        <v>120</v>
      </c>
      <c r="O76" s="1906"/>
      <c r="P76" s="1907"/>
      <c r="Q76" s="1905">
        <v>120</v>
      </c>
      <c r="R76" s="1906"/>
      <c r="S76" s="1907"/>
      <c r="T76" s="1905">
        <v>120</v>
      </c>
      <c r="U76" s="1906"/>
      <c r="V76" s="1907"/>
      <c r="W76" s="1905">
        <v>120</v>
      </c>
      <c r="X76" s="1906"/>
      <c r="Y76" s="1907"/>
      <c r="Z76" s="1905">
        <v>120</v>
      </c>
      <c r="AA76" s="1906"/>
      <c r="AB76" s="1907"/>
      <c r="AC76" s="1905">
        <v>120</v>
      </c>
      <c r="AD76" s="1906"/>
      <c r="AE76" s="1907"/>
      <c r="AF76" s="1905">
        <v>120</v>
      </c>
      <c r="AG76" s="1906"/>
      <c r="AH76" s="1907"/>
      <c r="AI76" s="1905">
        <v>120</v>
      </c>
      <c r="AJ76" s="1906"/>
      <c r="AK76" s="1907"/>
      <c r="AL76" s="1905">
        <v>120</v>
      </c>
      <c r="AM76" s="1906"/>
      <c r="AN76" s="1907"/>
      <c r="AO76" s="1905">
        <v>120</v>
      </c>
      <c r="AP76" s="1906"/>
      <c r="AQ76" s="1907"/>
      <c r="AX76" s="111"/>
      <c r="AY76" s="111"/>
      <c r="AZ76" s="104">
        <v>0</v>
      </c>
      <c r="BB76" s="111"/>
      <c r="BC76" s="111"/>
    </row>
    <row r="77" spans="1:71" ht="17.25" thickBot="1" x14ac:dyDescent="0.3">
      <c r="A77" s="1972"/>
      <c r="B77" s="1973"/>
      <c r="C77" s="1977"/>
      <c r="D77" s="1974"/>
      <c r="E77" s="1975"/>
      <c r="F77" s="1985" t="s">
        <v>26</v>
      </c>
      <c r="G77" s="1986"/>
      <c r="H77" s="1908">
        <v>10.5</v>
      </c>
      <c r="I77" s="1909"/>
      <c r="J77" s="1910"/>
      <c r="K77" s="1908">
        <v>10.5</v>
      </c>
      <c r="L77" s="1909"/>
      <c r="M77" s="1910"/>
      <c r="N77" s="1908">
        <v>10.5</v>
      </c>
      <c r="O77" s="1909"/>
      <c r="P77" s="1910"/>
      <c r="Q77" s="1908">
        <v>10.5</v>
      </c>
      <c r="R77" s="1909"/>
      <c r="S77" s="1910"/>
      <c r="T77" s="1908">
        <v>10.5</v>
      </c>
      <c r="U77" s="1909"/>
      <c r="V77" s="1910"/>
      <c r="W77" s="1908">
        <v>10.5</v>
      </c>
      <c r="X77" s="1909"/>
      <c r="Y77" s="1910"/>
      <c r="Z77" s="1908">
        <v>10.5</v>
      </c>
      <c r="AA77" s="1909"/>
      <c r="AB77" s="1910"/>
      <c r="AC77" s="1908">
        <v>10.5</v>
      </c>
      <c r="AD77" s="1909"/>
      <c r="AE77" s="1910"/>
      <c r="AF77" s="1908">
        <v>10.5</v>
      </c>
      <c r="AG77" s="1909"/>
      <c r="AH77" s="1910"/>
      <c r="AI77" s="1908">
        <v>10.3</v>
      </c>
      <c r="AJ77" s="1909"/>
      <c r="AK77" s="1910"/>
      <c r="AL77" s="1908">
        <v>10.3</v>
      </c>
      <c r="AM77" s="1909"/>
      <c r="AN77" s="1910"/>
      <c r="AO77" s="1908">
        <v>10.3</v>
      </c>
      <c r="AP77" s="1909"/>
      <c r="AQ77" s="1910"/>
      <c r="AX77" s="111"/>
      <c r="AY77" s="111"/>
      <c r="AZ77" s="104">
        <v>0</v>
      </c>
      <c r="BB77" s="111"/>
      <c r="BC77" s="111"/>
    </row>
    <row r="78" spans="1:71" ht="17.25" thickBot="1" x14ac:dyDescent="0.3">
      <c r="A78" s="1972"/>
      <c r="B78" s="1973"/>
      <c r="C78" s="1977"/>
      <c r="D78" s="1987" t="s">
        <v>29</v>
      </c>
      <c r="E78" s="1988"/>
      <c r="F78" s="1988"/>
      <c r="G78" s="1989"/>
      <c r="H78" s="1911" t="s">
        <v>30</v>
      </c>
      <c r="I78" s="1912"/>
      <c r="J78" s="1913"/>
      <c r="K78" s="1911" t="s">
        <v>30</v>
      </c>
      <c r="L78" s="1912"/>
      <c r="M78" s="1913"/>
      <c r="N78" s="1911" t="s">
        <v>30</v>
      </c>
      <c r="O78" s="1912"/>
      <c r="P78" s="1913"/>
      <c r="Q78" s="1911" t="s">
        <v>30</v>
      </c>
      <c r="R78" s="1912"/>
      <c r="S78" s="1913"/>
      <c r="T78" s="1911" t="s">
        <v>30</v>
      </c>
      <c r="U78" s="1912"/>
      <c r="V78" s="1913"/>
      <c r="W78" s="1911" t="s">
        <v>30</v>
      </c>
      <c r="X78" s="1912"/>
      <c r="Y78" s="1913"/>
      <c r="Z78" s="1911" t="s">
        <v>30</v>
      </c>
      <c r="AA78" s="1912"/>
      <c r="AB78" s="1913"/>
      <c r="AC78" s="1911" t="s">
        <v>30</v>
      </c>
      <c r="AD78" s="1912"/>
      <c r="AE78" s="1913"/>
      <c r="AF78" s="1911" t="s">
        <v>30</v>
      </c>
      <c r="AG78" s="1912"/>
      <c r="AH78" s="1913"/>
      <c r="AI78" s="1911" t="s">
        <v>30</v>
      </c>
      <c r="AJ78" s="1912"/>
      <c r="AK78" s="1913"/>
      <c r="AL78" s="1911" t="s">
        <v>30</v>
      </c>
      <c r="AM78" s="1912"/>
      <c r="AN78" s="1913"/>
      <c r="AO78" s="1911" t="s">
        <v>30</v>
      </c>
      <c r="AP78" s="1912"/>
      <c r="AQ78" s="1913"/>
      <c r="AX78" s="111"/>
      <c r="AY78" s="111"/>
      <c r="AZ78" s="104">
        <v>0</v>
      </c>
      <c r="BB78" s="111"/>
      <c r="BC78" s="111"/>
    </row>
    <row r="79" spans="1:71" ht="16.5" x14ac:dyDescent="0.25">
      <c r="A79" s="1990" t="s">
        <v>32</v>
      </c>
      <c r="B79" s="1997"/>
      <c r="C79" s="1971"/>
      <c r="D79" s="1999"/>
      <c r="E79" s="2000"/>
      <c r="F79" s="1983" t="s">
        <v>25</v>
      </c>
      <c r="G79" s="1984"/>
      <c r="H79" s="541">
        <f t="shared" ref="H79:S79" si="26">H67+H73</f>
        <v>96</v>
      </c>
      <c r="I79" s="544">
        <f t="shared" si="26"/>
        <v>9.7614000000000001</v>
      </c>
      <c r="J79" s="545">
        <f t="shared" si="26"/>
        <v>1.9470000000000001</v>
      </c>
      <c r="K79" s="541">
        <f t="shared" si="26"/>
        <v>96</v>
      </c>
      <c r="L79" s="544">
        <f t="shared" si="26"/>
        <v>9.7614000000000001</v>
      </c>
      <c r="M79" s="545">
        <f t="shared" si="26"/>
        <v>1.9470000000000001</v>
      </c>
      <c r="N79" s="541">
        <f t="shared" si="26"/>
        <v>96</v>
      </c>
      <c r="O79" s="544">
        <f t="shared" si="26"/>
        <v>9.7614000000000001</v>
      </c>
      <c r="P79" s="545">
        <f t="shared" si="26"/>
        <v>1.9470000000000001</v>
      </c>
      <c r="Q79" s="541">
        <f t="shared" si="26"/>
        <v>96</v>
      </c>
      <c r="R79" s="544">
        <f t="shared" si="26"/>
        <v>9.7614000000000001</v>
      </c>
      <c r="S79" s="545">
        <f t="shared" si="26"/>
        <v>1.9470000000000001</v>
      </c>
      <c r="T79" s="541">
        <f t="shared" ref="T79:AQ79" si="27">T67+T73</f>
        <v>96</v>
      </c>
      <c r="U79" s="544">
        <f t="shared" si="27"/>
        <v>9.7614000000000001</v>
      </c>
      <c r="V79" s="545">
        <f t="shared" si="27"/>
        <v>1.9470000000000001</v>
      </c>
      <c r="W79" s="541">
        <f t="shared" ref="W79:AN79" si="28">W67+W73</f>
        <v>96</v>
      </c>
      <c r="X79" s="544">
        <f t="shared" si="28"/>
        <v>9.7614000000000001</v>
      </c>
      <c r="Y79" s="545">
        <f t="shared" si="28"/>
        <v>1.9470000000000001</v>
      </c>
      <c r="Z79" s="541">
        <f t="shared" si="28"/>
        <v>96</v>
      </c>
      <c r="AA79" s="544">
        <f t="shared" si="28"/>
        <v>9.7614000000000001</v>
      </c>
      <c r="AB79" s="545">
        <f t="shared" si="28"/>
        <v>1.9470000000000001</v>
      </c>
      <c r="AC79" s="541">
        <f t="shared" si="28"/>
        <v>96</v>
      </c>
      <c r="AD79" s="544">
        <f t="shared" si="28"/>
        <v>9.7614000000000001</v>
      </c>
      <c r="AE79" s="545">
        <f t="shared" si="28"/>
        <v>1.9470000000000001</v>
      </c>
      <c r="AF79" s="541">
        <f t="shared" si="28"/>
        <v>96</v>
      </c>
      <c r="AG79" s="544">
        <f t="shared" si="28"/>
        <v>9.7614000000000001</v>
      </c>
      <c r="AH79" s="545">
        <f t="shared" si="28"/>
        <v>1.9470000000000001</v>
      </c>
      <c r="AI79" s="541">
        <f t="shared" si="28"/>
        <v>90</v>
      </c>
      <c r="AJ79" s="544">
        <f t="shared" si="28"/>
        <v>6.6</v>
      </c>
      <c r="AK79" s="545">
        <f t="shared" si="28"/>
        <v>1.452</v>
      </c>
      <c r="AL79" s="541">
        <f t="shared" si="28"/>
        <v>90</v>
      </c>
      <c r="AM79" s="544">
        <f t="shared" si="28"/>
        <v>6.6</v>
      </c>
      <c r="AN79" s="545">
        <f t="shared" si="28"/>
        <v>1.452</v>
      </c>
      <c r="AO79" s="541">
        <f t="shared" si="27"/>
        <v>90</v>
      </c>
      <c r="AP79" s="544">
        <f t="shared" si="27"/>
        <v>6.6</v>
      </c>
      <c r="AQ79" s="545">
        <f t="shared" si="27"/>
        <v>1.452</v>
      </c>
    </row>
    <row r="80" spans="1:71" ht="17.25" thickBot="1" x14ac:dyDescent="0.3">
      <c r="A80" s="1974"/>
      <c r="B80" s="1998"/>
      <c r="C80" s="1975"/>
      <c r="D80" s="2001"/>
      <c r="E80" s="2002"/>
      <c r="F80" s="1985" t="s">
        <v>26</v>
      </c>
      <c r="G80" s="1986"/>
      <c r="H80" s="449">
        <f t="shared" ref="H80:S80" si="29">H68+H74</f>
        <v>1150</v>
      </c>
      <c r="I80" s="452">
        <f t="shared" si="29"/>
        <v>9.6438079999999999</v>
      </c>
      <c r="J80" s="453">
        <f t="shared" si="29"/>
        <v>1.7902559999999998</v>
      </c>
      <c r="K80" s="449">
        <f t="shared" si="29"/>
        <v>1150</v>
      </c>
      <c r="L80" s="452">
        <f t="shared" si="29"/>
        <v>9.6438079999999999</v>
      </c>
      <c r="M80" s="453">
        <f t="shared" si="29"/>
        <v>1.7902559999999998</v>
      </c>
      <c r="N80" s="449">
        <f t="shared" si="29"/>
        <v>1150</v>
      </c>
      <c r="O80" s="452">
        <f t="shared" si="29"/>
        <v>9.6438079999999999</v>
      </c>
      <c r="P80" s="453">
        <f t="shared" si="29"/>
        <v>1.7902559999999998</v>
      </c>
      <c r="Q80" s="449">
        <f t="shared" si="29"/>
        <v>1150</v>
      </c>
      <c r="R80" s="452">
        <f t="shared" si="29"/>
        <v>9.6438079999999999</v>
      </c>
      <c r="S80" s="453">
        <f t="shared" si="29"/>
        <v>1.7902559999999998</v>
      </c>
      <c r="T80" s="449">
        <f t="shared" ref="T80:AQ80" si="30">T68+T74</f>
        <v>1150</v>
      </c>
      <c r="U80" s="452">
        <f t="shared" si="30"/>
        <v>9.6438079999999999</v>
      </c>
      <c r="V80" s="453">
        <f t="shared" si="30"/>
        <v>1.7902559999999998</v>
      </c>
      <c r="W80" s="449">
        <f t="shared" ref="W80:AN80" si="31">W68+W74</f>
        <v>1150</v>
      </c>
      <c r="X80" s="452">
        <f t="shared" si="31"/>
        <v>9.6438079999999999</v>
      </c>
      <c r="Y80" s="453">
        <f t="shared" si="31"/>
        <v>1.7902559999999998</v>
      </c>
      <c r="Z80" s="449">
        <f t="shared" si="31"/>
        <v>1150</v>
      </c>
      <c r="AA80" s="452">
        <f t="shared" si="31"/>
        <v>9.6438079999999999</v>
      </c>
      <c r="AB80" s="453">
        <f t="shared" si="31"/>
        <v>1.7902559999999998</v>
      </c>
      <c r="AC80" s="449">
        <f t="shared" si="31"/>
        <v>1150</v>
      </c>
      <c r="AD80" s="452">
        <f t="shared" si="31"/>
        <v>9.6438079999999999</v>
      </c>
      <c r="AE80" s="453">
        <f t="shared" si="31"/>
        <v>1.7902559999999998</v>
      </c>
      <c r="AF80" s="449">
        <f t="shared" si="31"/>
        <v>1150</v>
      </c>
      <c r="AG80" s="452">
        <f t="shared" si="31"/>
        <v>9.6438079999999999</v>
      </c>
      <c r="AH80" s="453">
        <f t="shared" si="31"/>
        <v>1.7902559999999998</v>
      </c>
      <c r="AI80" s="449">
        <f t="shared" si="31"/>
        <v>1060</v>
      </c>
      <c r="AJ80" s="452">
        <f t="shared" si="31"/>
        <v>6.4995200000000004</v>
      </c>
      <c r="AK80" s="453">
        <f t="shared" si="31"/>
        <v>1.223312</v>
      </c>
      <c r="AL80" s="449">
        <f t="shared" si="31"/>
        <v>1060</v>
      </c>
      <c r="AM80" s="452">
        <f t="shared" si="31"/>
        <v>6.4995199999999995</v>
      </c>
      <c r="AN80" s="453">
        <f t="shared" si="31"/>
        <v>1.2235519999999998</v>
      </c>
      <c r="AO80" s="449">
        <f t="shared" si="30"/>
        <v>1060</v>
      </c>
      <c r="AP80" s="452">
        <f t="shared" si="30"/>
        <v>6.4995200000000004</v>
      </c>
      <c r="AQ80" s="453">
        <f t="shared" si="30"/>
        <v>1.223312</v>
      </c>
    </row>
    <row r="81" spans="1:43" ht="16.5" x14ac:dyDescent="0.25">
      <c r="A81" s="36"/>
      <c r="B81" s="108"/>
      <c r="C81" s="37"/>
      <c r="D81" s="29"/>
      <c r="E81" s="2003"/>
      <c r="F81" s="2003"/>
      <c r="G81" s="38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57"/>
      <c r="AL81" s="436"/>
      <c r="AM81" s="436"/>
      <c r="AN81" s="457"/>
      <c r="AO81" s="436"/>
      <c r="AP81" s="436"/>
      <c r="AQ81" s="457"/>
    </row>
    <row r="82" spans="1:43" ht="17.25" thickBot="1" x14ac:dyDescent="0.3">
      <c r="A82" s="39"/>
      <c r="B82" s="40"/>
      <c r="C82" s="41"/>
      <c r="D82" s="42"/>
      <c r="E82" s="1991"/>
      <c r="F82" s="1991"/>
      <c r="G82" s="43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1"/>
      <c r="AL82" s="462"/>
      <c r="AM82" s="462"/>
      <c r="AN82" s="461"/>
      <c r="AO82" s="462"/>
      <c r="AP82" s="462"/>
      <c r="AQ82" s="461"/>
    </row>
    <row r="83" spans="1:43" ht="17.25" thickBot="1" x14ac:dyDescent="0.3">
      <c r="A83" s="45"/>
      <c r="B83" s="46"/>
      <c r="C83" s="46"/>
      <c r="D83" s="47"/>
      <c r="E83" s="48"/>
      <c r="F83" s="47"/>
      <c r="G83" s="48"/>
      <c r="H83" s="465"/>
      <c r="I83" s="436"/>
      <c r="J83" s="436"/>
      <c r="K83" s="465"/>
      <c r="L83" s="436"/>
      <c r="M83" s="436"/>
      <c r="N83" s="465"/>
      <c r="O83" s="436"/>
      <c r="P83" s="436"/>
      <c r="Q83" s="465"/>
      <c r="R83" s="436"/>
      <c r="S83" s="436"/>
      <c r="T83" s="465"/>
      <c r="U83" s="436"/>
      <c r="V83" s="436"/>
      <c r="W83" s="465"/>
      <c r="X83" s="436"/>
      <c r="Y83" s="436"/>
      <c r="Z83" s="465"/>
      <c r="AA83" s="436"/>
      <c r="AB83" s="436"/>
      <c r="AC83" s="465"/>
      <c r="AD83" s="436"/>
      <c r="AE83" s="436"/>
      <c r="AF83" s="465"/>
      <c r="AG83" s="436"/>
      <c r="AH83" s="436"/>
      <c r="AI83" s="465"/>
      <c r="AJ83" s="436"/>
      <c r="AK83" s="436"/>
      <c r="AL83" s="465"/>
      <c r="AM83" s="436"/>
      <c r="AN83" s="436"/>
      <c r="AO83" s="465"/>
      <c r="AP83" s="436"/>
      <c r="AQ83" s="436"/>
    </row>
    <row r="84" spans="1:43" ht="16.5" x14ac:dyDescent="0.25">
      <c r="A84" s="1992" t="s">
        <v>37</v>
      </c>
      <c r="B84" s="1993"/>
      <c r="C84" s="1993"/>
      <c r="D84" s="1994" t="s">
        <v>38</v>
      </c>
      <c r="E84" s="1995"/>
      <c r="F84" s="1995" t="s">
        <v>39</v>
      </c>
      <c r="G84" s="1996"/>
      <c r="H84" s="1917" t="str">
        <f t="shared" ref="H84:AO84" si="32">H64</f>
        <v>13 час.</v>
      </c>
      <c r="I84" s="1918"/>
      <c r="J84" s="1919"/>
      <c r="K84" s="1917" t="str">
        <f t="shared" si="32"/>
        <v>14 час.</v>
      </c>
      <c r="L84" s="1918"/>
      <c r="M84" s="1919"/>
      <c r="N84" s="1917" t="str">
        <f t="shared" si="32"/>
        <v>15 час.</v>
      </c>
      <c r="O84" s="1918"/>
      <c r="P84" s="1919"/>
      <c r="Q84" s="1917" t="str">
        <f t="shared" si="32"/>
        <v>16 час.</v>
      </c>
      <c r="R84" s="1918"/>
      <c r="S84" s="1919"/>
      <c r="T84" s="1917" t="str">
        <f t="shared" si="32"/>
        <v>17 час.</v>
      </c>
      <c r="U84" s="1918"/>
      <c r="V84" s="1919"/>
      <c r="W84" s="1917" t="str">
        <f t="shared" si="32"/>
        <v>18 час.</v>
      </c>
      <c r="X84" s="1918"/>
      <c r="Y84" s="1919"/>
      <c r="Z84" s="1917" t="str">
        <f t="shared" si="32"/>
        <v>19 час.</v>
      </c>
      <c r="AA84" s="1918"/>
      <c r="AB84" s="1919"/>
      <c r="AC84" s="1917" t="str">
        <f t="shared" si="32"/>
        <v>20 час.</v>
      </c>
      <c r="AD84" s="1918"/>
      <c r="AE84" s="1919"/>
      <c r="AF84" s="1917" t="str">
        <f t="shared" si="32"/>
        <v>21 час.</v>
      </c>
      <c r="AG84" s="1918"/>
      <c r="AH84" s="1919"/>
      <c r="AI84" s="1917" t="str">
        <f t="shared" si="32"/>
        <v>22 час.</v>
      </c>
      <c r="AJ84" s="1918"/>
      <c r="AK84" s="1919"/>
      <c r="AL84" s="1917" t="str">
        <f t="shared" si="32"/>
        <v>23 час.</v>
      </c>
      <c r="AM84" s="1918"/>
      <c r="AN84" s="1919"/>
      <c r="AO84" s="1917" t="str">
        <f t="shared" si="32"/>
        <v>24 час.</v>
      </c>
      <c r="AP84" s="1918"/>
      <c r="AQ84" s="1919"/>
    </row>
    <row r="85" spans="1:43" ht="17.25" thickBot="1" x14ac:dyDescent="0.3">
      <c r="A85" s="2004" t="s">
        <v>40</v>
      </c>
      <c r="B85" s="2005"/>
      <c r="C85" s="2005"/>
      <c r="D85" s="49" t="s">
        <v>41</v>
      </c>
      <c r="E85" s="50" t="s">
        <v>42</v>
      </c>
      <c r="F85" s="51" t="s">
        <v>41</v>
      </c>
      <c r="G85" s="52" t="s">
        <v>42</v>
      </c>
      <c r="H85" s="1930"/>
      <c r="I85" s="1931"/>
      <c r="J85" s="1932"/>
      <c r="K85" s="1930"/>
      <c r="L85" s="1931"/>
      <c r="M85" s="1932"/>
      <c r="N85" s="1930"/>
      <c r="O85" s="1931"/>
      <c r="P85" s="1932"/>
      <c r="Q85" s="1930"/>
      <c r="R85" s="1931"/>
      <c r="S85" s="1932"/>
      <c r="T85" s="1930"/>
      <c r="U85" s="1931"/>
      <c r="V85" s="1932"/>
      <c r="W85" s="1930"/>
      <c r="X85" s="1931"/>
      <c r="Y85" s="1932"/>
      <c r="Z85" s="1930"/>
      <c r="AA85" s="1931"/>
      <c r="AB85" s="1932"/>
      <c r="AC85" s="1930"/>
      <c r="AD85" s="1931"/>
      <c r="AE85" s="1932"/>
      <c r="AF85" s="1930"/>
      <c r="AG85" s="1931"/>
      <c r="AH85" s="1932"/>
      <c r="AI85" s="1930"/>
      <c r="AJ85" s="1931"/>
      <c r="AK85" s="1932"/>
      <c r="AL85" s="1930"/>
      <c r="AM85" s="1931"/>
      <c r="AN85" s="1932"/>
      <c r="AO85" s="1930"/>
      <c r="AP85" s="1931"/>
      <c r="AQ85" s="1932"/>
    </row>
    <row r="86" spans="1:43" ht="16.5" x14ac:dyDescent="0.25">
      <c r="A86" s="53" t="s">
        <v>43</v>
      </c>
      <c r="B86" s="54" t="s">
        <v>44</v>
      </c>
      <c r="C86" s="55"/>
      <c r="D86" s="56"/>
      <c r="E86" s="57"/>
      <c r="F86" s="58"/>
      <c r="G86" s="59"/>
      <c r="H86" s="431">
        <v>310</v>
      </c>
      <c r="I86" s="432">
        <v>1.5732000000000002</v>
      </c>
      <c r="J86" s="433">
        <v>0.37439999999999996</v>
      </c>
      <c r="K86" s="431">
        <v>310</v>
      </c>
      <c r="L86" s="432">
        <v>1.5732000000000002</v>
      </c>
      <c r="M86" s="433">
        <v>0.37439999999999996</v>
      </c>
      <c r="N86" s="431">
        <v>310</v>
      </c>
      <c r="O86" s="432">
        <v>1.5732000000000002</v>
      </c>
      <c r="P86" s="433">
        <v>0.37439999999999996</v>
      </c>
      <c r="Q86" s="431">
        <v>310</v>
      </c>
      <c r="R86" s="432">
        <v>1.5732000000000002</v>
      </c>
      <c r="S86" s="433">
        <v>0.37439999999999996</v>
      </c>
      <c r="T86" s="431">
        <v>310</v>
      </c>
      <c r="U86" s="432">
        <v>1.5732000000000002</v>
      </c>
      <c r="V86" s="433">
        <v>0.37439999999999996</v>
      </c>
      <c r="W86" s="431">
        <v>310</v>
      </c>
      <c r="X86" s="432">
        <v>1.5732000000000002</v>
      </c>
      <c r="Y86" s="433">
        <v>0.37439999999999996</v>
      </c>
      <c r="Z86" s="431">
        <v>310</v>
      </c>
      <c r="AA86" s="432">
        <v>1.5732000000000002</v>
      </c>
      <c r="AB86" s="433">
        <v>0.37439999999999996</v>
      </c>
      <c r="AC86" s="431">
        <v>310</v>
      </c>
      <c r="AD86" s="432">
        <v>1.5732000000000002</v>
      </c>
      <c r="AE86" s="433">
        <v>0.37439999999999996</v>
      </c>
      <c r="AF86" s="431">
        <v>310</v>
      </c>
      <c r="AG86" s="432">
        <v>1.5732000000000002</v>
      </c>
      <c r="AH86" s="433">
        <v>0.37439999999999996</v>
      </c>
      <c r="AI86" s="431">
        <v>255</v>
      </c>
      <c r="AJ86" s="432">
        <v>0.95279999999999998</v>
      </c>
      <c r="AK86" s="433">
        <v>0.252</v>
      </c>
      <c r="AL86" s="431">
        <v>255</v>
      </c>
      <c r="AM86" s="432">
        <v>0.95279999999999998</v>
      </c>
      <c r="AN86" s="433">
        <v>0.252</v>
      </c>
      <c r="AO86" s="431">
        <v>255</v>
      </c>
      <c r="AP86" s="432">
        <v>0.95279999999999998</v>
      </c>
      <c r="AQ86" s="433">
        <v>0.252</v>
      </c>
    </row>
    <row r="87" spans="1:43" ht="16.5" x14ac:dyDescent="0.25">
      <c r="A87" s="60" t="s">
        <v>45</v>
      </c>
      <c r="B87" s="61" t="s">
        <v>46</v>
      </c>
      <c r="C87" s="62"/>
      <c r="D87" s="63"/>
      <c r="E87" s="64"/>
      <c r="F87" s="65"/>
      <c r="G87" s="66"/>
      <c r="H87" s="434">
        <v>0</v>
      </c>
      <c r="I87" s="429">
        <v>0.16639999999999999</v>
      </c>
      <c r="J87" s="430">
        <v>1.6000000000000001E-3</v>
      </c>
      <c r="K87" s="434">
        <v>0</v>
      </c>
      <c r="L87" s="429">
        <v>0.16639999999999999</v>
      </c>
      <c r="M87" s="430">
        <v>1.6000000000000001E-3</v>
      </c>
      <c r="N87" s="434">
        <v>0</v>
      </c>
      <c r="O87" s="429">
        <v>0.16639999999999999</v>
      </c>
      <c r="P87" s="430">
        <v>1.6000000000000001E-3</v>
      </c>
      <c r="Q87" s="434">
        <v>0</v>
      </c>
      <c r="R87" s="429">
        <v>0.16639999999999999</v>
      </c>
      <c r="S87" s="430">
        <v>1.6000000000000001E-3</v>
      </c>
      <c r="T87" s="434">
        <v>0</v>
      </c>
      <c r="U87" s="429">
        <v>0.16639999999999999</v>
      </c>
      <c r="V87" s="430">
        <v>1.6000000000000001E-3</v>
      </c>
      <c r="W87" s="434">
        <v>0</v>
      </c>
      <c r="X87" s="429">
        <v>0.16639999999999999</v>
      </c>
      <c r="Y87" s="430">
        <v>1.6000000000000001E-3</v>
      </c>
      <c r="Z87" s="434">
        <v>0</v>
      </c>
      <c r="AA87" s="429">
        <v>0.16639999999999999</v>
      </c>
      <c r="AB87" s="430">
        <v>1.6000000000000001E-3</v>
      </c>
      <c r="AC87" s="434">
        <v>0</v>
      </c>
      <c r="AD87" s="429">
        <v>0.16639999999999999</v>
      </c>
      <c r="AE87" s="430">
        <v>1.6000000000000001E-3</v>
      </c>
      <c r="AF87" s="434">
        <v>0</v>
      </c>
      <c r="AG87" s="429">
        <v>0.16639999999999999</v>
      </c>
      <c r="AH87" s="430">
        <v>1.6000000000000001E-3</v>
      </c>
      <c r="AI87" s="434">
        <v>0</v>
      </c>
      <c r="AJ87" s="429">
        <v>9.6799999999999997E-2</v>
      </c>
      <c r="AK87" s="430">
        <v>4.0000000000000001E-3</v>
      </c>
      <c r="AL87" s="434" t="s">
        <v>30</v>
      </c>
      <c r="AM87" s="429">
        <v>9.6799999999999997E-2</v>
      </c>
      <c r="AN87" s="430">
        <v>4.0000000000000001E-3</v>
      </c>
      <c r="AO87" s="434">
        <v>0</v>
      </c>
      <c r="AP87" s="429">
        <v>9.6799999999999997E-2</v>
      </c>
      <c r="AQ87" s="430">
        <v>4.0000000000000001E-3</v>
      </c>
    </row>
    <row r="88" spans="1:43" ht="16.5" x14ac:dyDescent="0.25">
      <c r="A88" s="60" t="s">
        <v>47</v>
      </c>
      <c r="B88" s="61" t="s">
        <v>48</v>
      </c>
      <c r="C88" s="62"/>
      <c r="D88" s="63"/>
      <c r="E88" s="64"/>
      <c r="F88" s="65"/>
      <c r="G88" s="66"/>
      <c r="H88" s="483">
        <v>0</v>
      </c>
      <c r="I88" s="484">
        <v>0</v>
      </c>
      <c r="J88" s="484">
        <v>0</v>
      </c>
      <c r="K88" s="483">
        <v>0</v>
      </c>
      <c r="L88" s="484">
        <v>0</v>
      </c>
      <c r="M88" s="484">
        <v>0</v>
      </c>
      <c r="N88" s="483">
        <v>0</v>
      </c>
      <c r="O88" s="484">
        <v>0</v>
      </c>
      <c r="P88" s="484">
        <v>0</v>
      </c>
      <c r="Q88" s="483">
        <v>0</v>
      </c>
      <c r="R88" s="484">
        <v>0</v>
      </c>
      <c r="S88" s="484">
        <v>0</v>
      </c>
      <c r="T88" s="483">
        <v>0</v>
      </c>
      <c r="U88" s="484">
        <v>0</v>
      </c>
      <c r="V88" s="484">
        <v>0</v>
      </c>
      <c r="W88" s="483">
        <v>0</v>
      </c>
      <c r="X88" s="484">
        <v>0</v>
      </c>
      <c r="Y88" s="484">
        <v>0</v>
      </c>
      <c r="Z88" s="483">
        <v>0</v>
      </c>
      <c r="AA88" s="484">
        <v>0</v>
      </c>
      <c r="AB88" s="484">
        <v>0</v>
      </c>
      <c r="AC88" s="483">
        <v>0</v>
      </c>
      <c r="AD88" s="484">
        <v>0</v>
      </c>
      <c r="AE88" s="484">
        <v>0</v>
      </c>
      <c r="AF88" s="483">
        <v>0</v>
      </c>
      <c r="AG88" s="484">
        <v>0</v>
      </c>
      <c r="AH88" s="484">
        <v>0</v>
      </c>
      <c r="AI88" s="483">
        <f>SQRT(AJ88^2+AK88^2)*1000/(1.73*AI71)</f>
        <v>0</v>
      </c>
      <c r="AJ88" s="484">
        <v>0</v>
      </c>
      <c r="AK88" s="484">
        <v>0</v>
      </c>
      <c r="AL88" s="483">
        <f>SQRT(AM88^2+AN88^2)*1000/(1.73*AL71)</f>
        <v>0</v>
      </c>
      <c r="AM88" s="484">
        <v>0</v>
      </c>
      <c r="AN88" s="484">
        <v>0</v>
      </c>
      <c r="AO88" s="483">
        <f>SQRT(AP88^2+AQ88^2)*1000/(1.73*AO71)</f>
        <v>0</v>
      </c>
      <c r="AP88" s="484">
        <v>0</v>
      </c>
      <c r="AQ88" s="484">
        <v>0</v>
      </c>
    </row>
    <row r="89" spans="1:43" ht="16.5" x14ac:dyDescent="0.25">
      <c r="A89" s="60" t="s">
        <v>49</v>
      </c>
      <c r="B89" s="61" t="s">
        <v>50</v>
      </c>
      <c r="C89" s="62"/>
      <c r="D89" s="63"/>
      <c r="E89" s="64"/>
      <c r="F89" s="65"/>
      <c r="G89" s="66"/>
      <c r="H89" s="434">
        <v>50</v>
      </c>
      <c r="I89" s="429">
        <v>0.4632</v>
      </c>
      <c r="J89" s="430">
        <v>8.1599999999999992E-2</v>
      </c>
      <c r="K89" s="434">
        <v>50</v>
      </c>
      <c r="L89" s="429">
        <v>0.4632</v>
      </c>
      <c r="M89" s="430">
        <v>8.1599999999999992E-2</v>
      </c>
      <c r="N89" s="434">
        <v>50</v>
      </c>
      <c r="O89" s="429">
        <v>0.4632</v>
      </c>
      <c r="P89" s="430">
        <v>8.1599999999999992E-2</v>
      </c>
      <c r="Q89" s="434">
        <v>50</v>
      </c>
      <c r="R89" s="429">
        <v>0.4632</v>
      </c>
      <c r="S89" s="430">
        <v>8.1599999999999992E-2</v>
      </c>
      <c r="T89" s="434">
        <v>50</v>
      </c>
      <c r="U89" s="429">
        <v>0.4632</v>
      </c>
      <c r="V89" s="430">
        <v>8.1599999999999992E-2</v>
      </c>
      <c r="W89" s="434">
        <v>50</v>
      </c>
      <c r="X89" s="429">
        <v>0.4632</v>
      </c>
      <c r="Y89" s="430">
        <v>8.1599999999999992E-2</v>
      </c>
      <c r="Z89" s="434">
        <v>50</v>
      </c>
      <c r="AA89" s="429">
        <v>0.4632</v>
      </c>
      <c r="AB89" s="430">
        <v>8.1599999999999992E-2</v>
      </c>
      <c r="AC89" s="434">
        <v>50</v>
      </c>
      <c r="AD89" s="429">
        <v>0.4632</v>
      </c>
      <c r="AE89" s="430">
        <v>8.1599999999999992E-2</v>
      </c>
      <c r="AF89" s="434">
        <v>50</v>
      </c>
      <c r="AG89" s="429">
        <v>0.4632</v>
      </c>
      <c r="AH89" s="430">
        <v>8.1599999999999992E-2</v>
      </c>
      <c r="AI89" s="434">
        <v>60</v>
      </c>
      <c r="AJ89" s="429">
        <v>0.30599999999999999</v>
      </c>
      <c r="AK89" s="430">
        <v>1.9199999999999998E-2</v>
      </c>
      <c r="AL89" s="434">
        <v>60</v>
      </c>
      <c r="AM89" s="429">
        <v>0.30599999999999999</v>
      </c>
      <c r="AN89" s="430">
        <v>1.9199999999999998E-2</v>
      </c>
      <c r="AO89" s="434">
        <v>60</v>
      </c>
      <c r="AP89" s="429">
        <v>0.30599999999999999</v>
      </c>
      <c r="AQ89" s="430">
        <v>1.9199999999999998E-2</v>
      </c>
    </row>
    <row r="90" spans="1:43" ht="16.5" x14ac:dyDescent="0.25">
      <c r="A90" s="60" t="s">
        <v>51</v>
      </c>
      <c r="B90" s="61" t="s">
        <v>52</v>
      </c>
      <c r="C90" s="62"/>
      <c r="D90" s="63"/>
      <c r="E90" s="64"/>
      <c r="F90" s="65"/>
      <c r="G90" s="66"/>
      <c r="H90" s="434">
        <v>65</v>
      </c>
      <c r="I90" s="429">
        <v>0.66959999999999997</v>
      </c>
      <c r="J90" s="430">
        <v>0.14160000000000003</v>
      </c>
      <c r="K90" s="434">
        <v>65</v>
      </c>
      <c r="L90" s="429">
        <v>0.66959999999999997</v>
      </c>
      <c r="M90" s="430">
        <v>0.14160000000000003</v>
      </c>
      <c r="N90" s="434">
        <v>65</v>
      </c>
      <c r="O90" s="429">
        <v>0.66959999999999997</v>
      </c>
      <c r="P90" s="430">
        <v>0.14160000000000003</v>
      </c>
      <c r="Q90" s="434">
        <v>65</v>
      </c>
      <c r="R90" s="429">
        <v>0.66959999999999997</v>
      </c>
      <c r="S90" s="430">
        <v>0.14160000000000003</v>
      </c>
      <c r="T90" s="434">
        <v>65</v>
      </c>
      <c r="U90" s="429">
        <v>0.66959999999999997</v>
      </c>
      <c r="V90" s="430">
        <v>0.14160000000000003</v>
      </c>
      <c r="W90" s="434">
        <v>65</v>
      </c>
      <c r="X90" s="429">
        <v>0.66959999999999997</v>
      </c>
      <c r="Y90" s="430">
        <v>0.14160000000000003</v>
      </c>
      <c r="Z90" s="434">
        <v>65</v>
      </c>
      <c r="AA90" s="429">
        <v>0.66959999999999997</v>
      </c>
      <c r="AB90" s="430">
        <v>0.14160000000000003</v>
      </c>
      <c r="AC90" s="434">
        <v>65</v>
      </c>
      <c r="AD90" s="429">
        <v>0.66959999999999997</v>
      </c>
      <c r="AE90" s="430">
        <v>0.14160000000000003</v>
      </c>
      <c r="AF90" s="434">
        <v>65</v>
      </c>
      <c r="AG90" s="429">
        <v>0.66959999999999997</v>
      </c>
      <c r="AH90" s="430">
        <v>0.14160000000000003</v>
      </c>
      <c r="AI90" s="434">
        <v>60</v>
      </c>
      <c r="AJ90" s="429">
        <v>0.43080000000000002</v>
      </c>
      <c r="AK90" s="430">
        <v>0.10319999999999999</v>
      </c>
      <c r="AL90" s="434">
        <v>60</v>
      </c>
      <c r="AM90" s="429">
        <v>0.43080000000000002</v>
      </c>
      <c r="AN90" s="430">
        <v>0.10319999999999999</v>
      </c>
      <c r="AO90" s="434">
        <v>60</v>
      </c>
      <c r="AP90" s="429">
        <v>0.43080000000000002</v>
      </c>
      <c r="AQ90" s="430">
        <v>0.10319999999999999</v>
      </c>
    </row>
    <row r="91" spans="1:43" ht="16.5" x14ac:dyDescent="0.25">
      <c r="A91" s="60" t="s">
        <v>53</v>
      </c>
      <c r="B91" s="61" t="s">
        <v>54</v>
      </c>
      <c r="C91" s="62"/>
      <c r="D91" s="63"/>
      <c r="E91" s="64"/>
      <c r="F91" s="65"/>
      <c r="G91" s="66"/>
      <c r="H91" s="434">
        <v>250</v>
      </c>
      <c r="I91" s="429">
        <v>2.2536</v>
      </c>
      <c r="J91" s="430">
        <v>0.36720000000000003</v>
      </c>
      <c r="K91" s="434">
        <v>250</v>
      </c>
      <c r="L91" s="429">
        <v>2.2536</v>
      </c>
      <c r="M91" s="430">
        <v>0.36720000000000003</v>
      </c>
      <c r="N91" s="434">
        <v>250</v>
      </c>
      <c r="O91" s="429">
        <v>2.2536</v>
      </c>
      <c r="P91" s="430">
        <v>0.36720000000000003</v>
      </c>
      <c r="Q91" s="434">
        <v>250</v>
      </c>
      <c r="R91" s="429">
        <v>2.2536</v>
      </c>
      <c r="S91" s="430">
        <v>0.36720000000000003</v>
      </c>
      <c r="T91" s="434">
        <v>250</v>
      </c>
      <c r="U91" s="429">
        <v>2.2536</v>
      </c>
      <c r="V91" s="430">
        <v>0.36720000000000003</v>
      </c>
      <c r="W91" s="434">
        <v>250</v>
      </c>
      <c r="X91" s="429">
        <v>2.2536</v>
      </c>
      <c r="Y91" s="430">
        <v>0.36720000000000003</v>
      </c>
      <c r="Z91" s="434">
        <v>250</v>
      </c>
      <c r="AA91" s="429">
        <v>2.2536</v>
      </c>
      <c r="AB91" s="430">
        <v>0.36720000000000003</v>
      </c>
      <c r="AC91" s="434">
        <v>250</v>
      </c>
      <c r="AD91" s="429">
        <v>2.2536</v>
      </c>
      <c r="AE91" s="430">
        <v>0.36720000000000003</v>
      </c>
      <c r="AF91" s="434">
        <v>250</v>
      </c>
      <c r="AG91" s="429">
        <v>2.2536</v>
      </c>
      <c r="AH91" s="430">
        <v>0.36720000000000003</v>
      </c>
      <c r="AI91" s="434">
        <v>250</v>
      </c>
      <c r="AJ91" s="429">
        <v>1.6092</v>
      </c>
      <c r="AK91" s="430">
        <v>0.35279999999999995</v>
      </c>
      <c r="AL91" s="434">
        <v>250</v>
      </c>
      <c r="AM91" s="429">
        <v>1.6092</v>
      </c>
      <c r="AN91" s="430">
        <v>0.35279999999999995</v>
      </c>
      <c r="AO91" s="434">
        <v>250</v>
      </c>
      <c r="AP91" s="429">
        <v>1.6092</v>
      </c>
      <c r="AQ91" s="430">
        <v>0.35279999999999995</v>
      </c>
    </row>
    <row r="92" spans="1:43" ht="16.5" x14ac:dyDescent="0.25">
      <c r="A92" s="60" t="s">
        <v>55</v>
      </c>
      <c r="B92" s="61" t="s">
        <v>56</v>
      </c>
      <c r="C92" s="62"/>
      <c r="D92" s="63"/>
      <c r="E92" s="64"/>
      <c r="F92" s="65"/>
      <c r="G92" s="66"/>
      <c r="H92" s="434">
        <v>0</v>
      </c>
      <c r="I92" s="429">
        <v>0.13440000000000002</v>
      </c>
      <c r="J92" s="427">
        <v>0</v>
      </c>
      <c r="K92" s="434">
        <v>0</v>
      </c>
      <c r="L92" s="429">
        <v>0.13440000000000002</v>
      </c>
      <c r="M92" s="427">
        <v>0</v>
      </c>
      <c r="N92" s="434">
        <v>0</v>
      </c>
      <c r="O92" s="429">
        <v>0.13440000000000002</v>
      </c>
      <c r="P92" s="427">
        <v>0</v>
      </c>
      <c r="Q92" s="434">
        <v>0</v>
      </c>
      <c r="R92" s="429">
        <v>0.13440000000000002</v>
      </c>
      <c r="S92" s="427">
        <v>0</v>
      </c>
      <c r="T92" s="434">
        <v>0</v>
      </c>
      <c r="U92" s="429">
        <v>0.13440000000000002</v>
      </c>
      <c r="V92" s="427">
        <v>0</v>
      </c>
      <c r="W92" s="434">
        <v>0</v>
      </c>
      <c r="X92" s="429">
        <v>0.13440000000000002</v>
      </c>
      <c r="Y92" s="427">
        <v>0</v>
      </c>
      <c r="Z92" s="434">
        <v>0</v>
      </c>
      <c r="AA92" s="429">
        <v>0.13440000000000002</v>
      </c>
      <c r="AB92" s="427">
        <v>0</v>
      </c>
      <c r="AC92" s="434">
        <v>0</v>
      </c>
      <c r="AD92" s="429">
        <v>0.13440000000000002</v>
      </c>
      <c r="AE92" s="427">
        <v>0</v>
      </c>
      <c r="AF92" s="434">
        <v>0</v>
      </c>
      <c r="AG92" s="429">
        <v>0.13440000000000002</v>
      </c>
      <c r="AH92" s="427">
        <v>0</v>
      </c>
      <c r="AI92" s="434">
        <v>0</v>
      </c>
      <c r="AJ92" s="429">
        <v>0.1188</v>
      </c>
      <c r="AK92" s="427">
        <v>0</v>
      </c>
      <c r="AL92" s="434">
        <v>0</v>
      </c>
      <c r="AM92" s="429">
        <v>0.1188</v>
      </c>
      <c r="AN92" s="427">
        <v>0</v>
      </c>
      <c r="AO92" s="434">
        <v>0</v>
      </c>
      <c r="AP92" s="429">
        <v>0.1188</v>
      </c>
      <c r="AQ92" s="427">
        <v>0</v>
      </c>
    </row>
    <row r="93" spans="1:43" ht="16.5" x14ac:dyDescent="0.25">
      <c r="A93" s="60" t="s">
        <v>57</v>
      </c>
      <c r="B93" s="61" t="s">
        <v>58</v>
      </c>
      <c r="C93" s="62"/>
      <c r="D93" s="63"/>
      <c r="E93" s="64"/>
      <c r="F93" s="65"/>
      <c r="G93" s="66"/>
      <c r="H93" s="434">
        <v>0</v>
      </c>
      <c r="I93" s="429">
        <v>0.1512</v>
      </c>
      <c r="J93" s="430">
        <v>8.0000000000000002E-3</v>
      </c>
      <c r="K93" s="434">
        <v>0</v>
      </c>
      <c r="L93" s="429">
        <v>0.1512</v>
      </c>
      <c r="M93" s="430">
        <v>8.0000000000000002E-3</v>
      </c>
      <c r="N93" s="434">
        <v>0</v>
      </c>
      <c r="O93" s="429">
        <v>0.1512</v>
      </c>
      <c r="P93" s="430">
        <v>8.0000000000000002E-3</v>
      </c>
      <c r="Q93" s="434">
        <v>0</v>
      </c>
      <c r="R93" s="429">
        <v>0.1512</v>
      </c>
      <c r="S93" s="430">
        <v>8.0000000000000002E-3</v>
      </c>
      <c r="T93" s="434">
        <v>0</v>
      </c>
      <c r="U93" s="429">
        <v>0.1512</v>
      </c>
      <c r="V93" s="430">
        <v>8.0000000000000002E-3</v>
      </c>
      <c r="W93" s="434">
        <v>0</v>
      </c>
      <c r="X93" s="429">
        <v>0.1512</v>
      </c>
      <c r="Y93" s="430">
        <v>8.0000000000000002E-3</v>
      </c>
      <c r="Z93" s="434">
        <v>0</v>
      </c>
      <c r="AA93" s="429">
        <v>0.1512</v>
      </c>
      <c r="AB93" s="430">
        <v>8.0000000000000002E-3</v>
      </c>
      <c r="AC93" s="434">
        <v>0</v>
      </c>
      <c r="AD93" s="429">
        <v>0.1512</v>
      </c>
      <c r="AE93" s="430">
        <v>8.0000000000000002E-3</v>
      </c>
      <c r="AF93" s="434">
        <v>0</v>
      </c>
      <c r="AG93" s="429">
        <v>0.1512</v>
      </c>
      <c r="AH93" s="430">
        <v>8.0000000000000002E-3</v>
      </c>
      <c r="AI93" s="434">
        <v>0</v>
      </c>
      <c r="AJ93" s="429">
        <v>9.7599999999999992E-2</v>
      </c>
      <c r="AK93" s="430">
        <v>1.6E-2</v>
      </c>
      <c r="AL93" s="434">
        <v>0</v>
      </c>
      <c r="AM93" s="429">
        <v>9.7599999999999992E-2</v>
      </c>
      <c r="AN93" s="430">
        <v>1.6E-2</v>
      </c>
      <c r="AO93" s="434">
        <v>0</v>
      </c>
      <c r="AP93" s="429">
        <v>9.7599999999999992E-2</v>
      </c>
      <c r="AQ93" s="430">
        <v>1.6E-2</v>
      </c>
    </row>
    <row r="94" spans="1:43" ht="16.5" x14ac:dyDescent="0.25">
      <c r="A94" s="60" t="s">
        <v>59</v>
      </c>
      <c r="B94" s="61" t="s">
        <v>60</v>
      </c>
      <c r="C94" s="62"/>
      <c r="D94" s="63"/>
      <c r="E94" s="64"/>
      <c r="F94" s="65"/>
      <c r="G94" s="66"/>
      <c r="H94" s="483">
        <v>0</v>
      </c>
      <c r="I94" s="484">
        <v>0</v>
      </c>
      <c r="J94" s="427">
        <v>0</v>
      </c>
      <c r="K94" s="483">
        <v>0</v>
      </c>
      <c r="L94" s="484">
        <v>0</v>
      </c>
      <c r="M94" s="427">
        <v>0</v>
      </c>
      <c r="N94" s="483">
        <v>0</v>
      </c>
      <c r="O94" s="484">
        <v>0</v>
      </c>
      <c r="P94" s="427">
        <v>0</v>
      </c>
      <c r="Q94" s="483">
        <v>0</v>
      </c>
      <c r="R94" s="484">
        <v>0</v>
      </c>
      <c r="S94" s="427">
        <v>0</v>
      </c>
      <c r="T94" s="483">
        <v>0</v>
      </c>
      <c r="U94" s="484">
        <v>0</v>
      </c>
      <c r="V94" s="427">
        <v>0</v>
      </c>
      <c r="W94" s="483">
        <v>0</v>
      </c>
      <c r="X94" s="484">
        <v>0</v>
      </c>
      <c r="Y94" s="427">
        <v>0</v>
      </c>
      <c r="Z94" s="483">
        <v>0</v>
      </c>
      <c r="AA94" s="484">
        <v>0</v>
      </c>
      <c r="AB94" s="427">
        <v>0</v>
      </c>
      <c r="AC94" s="483">
        <v>0</v>
      </c>
      <c r="AD94" s="484">
        <v>0</v>
      </c>
      <c r="AE94" s="427">
        <v>0</v>
      </c>
      <c r="AF94" s="483">
        <v>0</v>
      </c>
      <c r="AG94" s="484">
        <v>0</v>
      </c>
      <c r="AH94" s="427">
        <v>0</v>
      </c>
      <c r="AI94" s="483">
        <f>SQRT(AJ94^2+AK94^2)*1000/(1.73*AI77)</f>
        <v>0</v>
      </c>
      <c r="AJ94" s="484">
        <v>0</v>
      </c>
      <c r="AK94" s="484">
        <v>0</v>
      </c>
      <c r="AL94" s="483">
        <f>SQRT(AM94^2+AN94^2)*1000/(1.73*AL77)</f>
        <v>0</v>
      </c>
      <c r="AM94" s="484">
        <v>0</v>
      </c>
      <c r="AN94" s="484">
        <v>0</v>
      </c>
      <c r="AO94" s="483">
        <f>SQRT(AP94^2+AQ94^2)*1000/(1.73*AO77)</f>
        <v>0</v>
      </c>
      <c r="AP94" s="484">
        <v>0</v>
      </c>
      <c r="AQ94" s="484">
        <v>0</v>
      </c>
    </row>
    <row r="95" spans="1:43" ht="16.5" x14ac:dyDescent="0.25">
      <c r="A95" s="60" t="s">
        <v>61</v>
      </c>
      <c r="B95" s="61" t="s">
        <v>62</v>
      </c>
      <c r="C95" s="62"/>
      <c r="D95" s="63"/>
      <c r="E95" s="64"/>
      <c r="F95" s="65"/>
      <c r="G95" s="66"/>
      <c r="H95" s="434">
        <v>0</v>
      </c>
      <c r="I95" s="429">
        <v>0.70199999999999996</v>
      </c>
      <c r="J95" s="430">
        <v>0.19319999999999998</v>
      </c>
      <c r="K95" s="434">
        <v>0</v>
      </c>
      <c r="L95" s="429">
        <v>0.70199999999999996</v>
      </c>
      <c r="M95" s="430">
        <v>0.19319999999999998</v>
      </c>
      <c r="N95" s="434">
        <v>0</v>
      </c>
      <c r="O95" s="429">
        <v>0.70199999999999996</v>
      </c>
      <c r="P95" s="430">
        <v>0.19319999999999998</v>
      </c>
      <c r="Q95" s="434">
        <v>0</v>
      </c>
      <c r="R95" s="429">
        <v>0.70199999999999996</v>
      </c>
      <c r="S95" s="430">
        <v>0.19319999999999998</v>
      </c>
      <c r="T95" s="434">
        <v>0</v>
      </c>
      <c r="U95" s="429">
        <v>0.70199999999999996</v>
      </c>
      <c r="V95" s="430">
        <v>0.19319999999999998</v>
      </c>
      <c r="W95" s="434">
        <v>0</v>
      </c>
      <c r="X95" s="429">
        <v>0.70199999999999996</v>
      </c>
      <c r="Y95" s="430">
        <v>0.19319999999999998</v>
      </c>
      <c r="Z95" s="434">
        <v>0</v>
      </c>
      <c r="AA95" s="429">
        <v>0.70199999999999996</v>
      </c>
      <c r="AB95" s="430">
        <v>0.19319999999999998</v>
      </c>
      <c r="AC95" s="434">
        <v>0</v>
      </c>
      <c r="AD95" s="429">
        <v>0.70199999999999996</v>
      </c>
      <c r="AE95" s="430">
        <v>0.19319999999999998</v>
      </c>
      <c r="AF95" s="434">
        <v>0</v>
      </c>
      <c r="AG95" s="429">
        <v>0.70199999999999996</v>
      </c>
      <c r="AH95" s="430">
        <v>0.19319999999999998</v>
      </c>
      <c r="AI95" s="434">
        <v>0</v>
      </c>
      <c r="AJ95" s="429">
        <v>0.53639999999999999</v>
      </c>
      <c r="AK95" s="430">
        <v>0.15719999999999998</v>
      </c>
      <c r="AL95" s="434" t="s">
        <v>30</v>
      </c>
      <c r="AM95" s="429">
        <v>0.53639999999999999</v>
      </c>
      <c r="AN95" s="430">
        <v>0.15719999999999998</v>
      </c>
      <c r="AO95" s="434">
        <v>0</v>
      </c>
      <c r="AP95" s="429">
        <v>0.53639999999999999</v>
      </c>
      <c r="AQ95" s="430">
        <v>0.15719999999999998</v>
      </c>
    </row>
    <row r="96" spans="1:43" ht="16.5" x14ac:dyDescent="0.25">
      <c r="A96" s="60" t="s">
        <v>63</v>
      </c>
      <c r="B96" s="61" t="s">
        <v>64</v>
      </c>
      <c r="C96" s="62"/>
      <c r="D96" s="63"/>
      <c r="E96" s="64"/>
      <c r="F96" s="65"/>
      <c r="G96" s="66"/>
      <c r="H96" s="434">
        <v>260</v>
      </c>
      <c r="I96" s="429">
        <v>1.4376</v>
      </c>
      <c r="J96" s="430">
        <v>0.17519999999999999</v>
      </c>
      <c r="K96" s="434">
        <v>260</v>
      </c>
      <c r="L96" s="429">
        <v>1.4376</v>
      </c>
      <c r="M96" s="430">
        <v>0.17519999999999999</v>
      </c>
      <c r="N96" s="434">
        <v>260</v>
      </c>
      <c r="O96" s="429">
        <v>1.4376</v>
      </c>
      <c r="P96" s="430">
        <v>0.17519999999999999</v>
      </c>
      <c r="Q96" s="434">
        <v>260</v>
      </c>
      <c r="R96" s="429">
        <v>1.4376</v>
      </c>
      <c r="S96" s="430">
        <v>0.17519999999999999</v>
      </c>
      <c r="T96" s="434">
        <v>260</v>
      </c>
      <c r="U96" s="429">
        <v>1.4376</v>
      </c>
      <c r="V96" s="430">
        <v>0.17519999999999999</v>
      </c>
      <c r="W96" s="434">
        <v>260</v>
      </c>
      <c r="X96" s="429">
        <v>1.4376</v>
      </c>
      <c r="Y96" s="430">
        <v>0.17519999999999999</v>
      </c>
      <c r="Z96" s="434">
        <v>260</v>
      </c>
      <c r="AA96" s="429">
        <v>1.4376</v>
      </c>
      <c r="AB96" s="430">
        <v>0.17519999999999999</v>
      </c>
      <c r="AC96" s="434">
        <v>260</v>
      </c>
      <c r="AD96" s="429">
        <v>1.4376</v>
      </c>
      <c r="AE96" s="430">
        <v>0.17519999999999999</v>
      </c>
      <c r="AF96" s="434">
        <v>260</v>
      </c>
      <c r="AG96" s="429">
        <v>1.4376</v>
      </c>
      <c r="AH96" s="430">
        <v>0.17519999999999999</v>
      </c>
      <c r="AI96" s="434">
        <v>260</v>
      </c>
      <c r="AJ96" s="429">
        <v>1.056</v>
      </c>
      <c r="AK96" s="430">
        <v>1.1999999999999999E-3</v>
      </c>
      <c r="AL96" s="434">
        <v>260</v>
      </c>
      <c r="AM96" s="429">
        <v>1.056</v>
      </c>
      <c r="AN96" s="430">
        <v>1.1999999999999999E-3</v>
      </c>
      <c r="AO96" s="434">
        <v>260</v>
      </c>
      <c r="AP96" s="429">
        <v>1.056</v>
      </c>
      <c r="AQ96" s="430">
        <v>1.1999999999999999E-3</v>
      </c>
    </row>
    <row r="97" spans="1:43" ht="16.5" x14ac:dyDescent="0.25">
      <c r="A97" s="60" t="s">
        <v>65</v>
      </c>
      <c r="B97" s="61" t="s">
        <v>66</v>
      </c>
      <c r="C97" s="62"/>
      <c r="D97" s="63"/>
      <c r="E97" s="64"/>
      <c r="F97" s="65"/>
      <c r="G97" s="66"/>
      <c r="H97" s="434">
        <v>36</v>
      </c>
      <c r="I97" s="429">
        <v>0.29399999999999998</v>
      </c>
      <c r="J97" s="430">
        <v>5.7600000000000005E-2</v>
      </c>
      <c r="K97" s="434">
        <v>36</v>
      </c>
      <c r="L97" s="429">
        <v>0.29399999999999998</v>
      </c>
      <c r="M97" s="430">
        <v>5.7600000000000005E-2</v>
      </c>
      <c r="N97" s="434">
        <v>36</v>
      </c>
      <c r="O97" s="429">
        <v>0.29399999999999998</v>
      </c>
      <c r="P97" s="430">
        <v>5.7600000000000005E-2</v>
      </c>
      <c r="Q97" s="434">
        <v>36</v>
      </c>
      <c r="R97" s="429">
        <v>0.29399999999999998</v>
      </c>
      <c r="S97" s="430">
        <v>5.7600000000000005E-2</v>
      </c>
      <c r="T97" s="434">
        <v>36</v>
      </c>
      <c r="U97" s="429">
        <v>0.29399999999999998</v>
      </c>
      <c r="V97" s="430">
        <v>5.7600000000000005E-2</v>
      </c>
      <c r="W97" s="434">
        <v>36</v>
      </c>
      <c r="X97" s="429">
        <v>0.29399999999999998</v>
      </c>
      <c r="Y97" s="430">
        <v>5.7600000000000005E-2</v>
      </c>
      <c r="Z97" s="434">
        <v>36</v>
      </c>
      <c r="AA97" s="429">
        <v>0.29399999999999998</v>
      </c>
      <c r="AB97" s="430">
        <v>5.7600000000000005E-2</v>
      </c>
      <c r="AC97" s="434">
        <v>36</v>
      </c>
      <c r="AD97" s="429">
        <v>0.29399999999999998</v>
      </c>
      <c r="AE97" s="430">
        <v>5.7600000000000005E-2</v>
      </c>
      <c r="AF97" s="434">
        <v>36</v>
      </c>
      <c r="AG97" s="429">
        <v>0.29399999999999998</v>
      </c>
      <c r="AH97" s="430">
        <v>5.7600000000000005E-2</v>
      </c>
      <c r="AI97" s="434">
        <v>30</v>
      </c>
      <c r="AJ97" s="429">
        <v>0.17519999999999999</v>
      </c>
      <c r="AK97" s="430">
        <v>3.1200000000000002E-2</v>
      </c>
      <c r="AL97" s="434">
        <v>30</v>
      </c>
      <c r="AM97" s="429">
        <v>0.17519999999999999</v>
      </c>
      <c r="AN97" s="430">
        <v>3.1200000000000002E-2</v>
      </c>
      <c r="AO97" s="434">
        <v>30</v>
      </c>
      <c r="AP97" s="429">
        <v>0.17519999999999999</v>
      </c>
      <c r="AQ97" s="430">
        <v>3.1200000000000002E-2</v>
      </c>
    </row>
    <row r="98" spans="1:43" ht="16.5" x14ac:dyDescent="0.25">
      <c r="A98" s="60" t="s">
        <v>67</v>
      </c>
      <c r="B98" s="61" t="s">
        <v>68</v>
      </c>
      <c r="C98" s="62"/>
      <c r="D98" s="63"/>
      <c r="E98" s="64"/>
      <c r="F98" s="65"/>
      <c r="G98" s="66"/>
      <c r="H98" s="434">
        <v>0</v>
      </c>
      <c r="I98" s="429">
        <v>1.6355999999999999</v>
      </c>
      <c r="J98" s="430">
        <v>0.3876</v>
      </c>
      <c r="K98" s="434">
        <v>0</v>
      </c>
      <c r="L98" s="429">
        <v>1.6355999999999999</v>
      </c>
      <c r="M98" s="430">
        <v>0.3876</v>
      </c>
      <c r="N98" s="434">
        <v>0</v>
      </c>
      <c r="O98" s="429">
        <v>1.6355999999999999</v>
      </c>
      <c r="P98" s="430">
        <v>0.3876</v>
      </c>
      <c r="Q98" s="434">
        <v>0</v>
      </c>
      <c r="R98" s="429">
        <v>1.6355999999999999</v>
      </c>
      <c r="S98" s="430">
        <v>0.3876</v>
      </c>
      <c r="T98" s="434">
        <v>0</v>
      </c>
      <c r="U98" s="429">
        <v>1.6355999999999999</v>
      </c>
      <c r="V98" s="430">
        <v>0.3876</v>
      </c>
      <c r="W98" s="434">
        <v>0</v>
      </c>
      <c r="X98" s="429">
        <v>1.6355999999999999</v>
      </c>
      <c r="Y98" s="430">
        <v>0.3876</v>
      </c>
      <c r="Z98" s="434">
        <v>0</v>
      </c>
      <c r="AA98" s="429">
        <v>1.6355999999999999</v>
      </c>
      <c r="AB98" s="430">
        <v>0.3876</v>
      </c>
      <c r="AC98" s="434">
        <v>0</v>
      </c>
      <c r="AD98" s="429">
        <v>1.6355999999999999</v>
      </c>
      <c r="AE98" s="430">
        <v>0.3876</v>
      </c>
      <c r="AF98" s="434">
        <v>0</v>
      </c>
      <c r="AG98" s="429">
        <v>1.6355999999999999</v>
      </c>
      <c r="AH98" s="430">
        <v>0.3876</v>
      </c>
      <c r="AI98" s="434">
        <v>0</v>
      </c>
      <c r="AJ98" s="429">
        <v>1.008</v>
      </c>
      <c r="AK98" s="430">
        <v>0.28439999999999999</v>
      </c>
      <c r="AL98" s="434">
        <v>0</v>
      </c>
      <c r="AM98" s="429">
        <v>1.008</v>
      </c>
      <c r="AN98" s="430">
        <v>0.28439999999999999</v>
      </c>
      <c r="AO98" s="434">
        <v>0</v>
      </c>
      <c r="AP98" s="429">
        <v>1.008</v>
      </c>
      <c r="AQ98" s="430">
        <v>0.28439999999999999</v>
      </c>
    </row>
    <row r="99" spans="1:43" ht="16.5" x14ac:dyDescent="0.25">
      <c r="A99" s="60" t="s">
        <v>69</v>
      </c>
      <c r="B99" s="61" t="s">
        <v>70</v>
      </c>
      <c r="C99" s="62"/>
      <c r="D99" s="63"/>
      <c r="E99" s="64"/>
      <c r="F99" s="65"/>
      <c r="G99" s="66"/>
      <c r="H99" s="434">
        <v>0</v>
      </c>
      <c r="I99" s="429">
        <v>0.16200000000000001</v>
      </c>
      <c r="J99" s="427">
        <v>0</v>
      </c>
      <c r="K99" s="434">
        <v>0</v>
      </c>
      <c r="L99" s="429">
        <v>0.16200000000000001</v>
      </c>
      <c r="M99" s="427">
        <v>0</v>
      </c>
      <c r="N99" s="434">
        <v>0</v>
      </c>
      <c r="O99" s="429">
        <v>0.16200000000000001</v>
      </c>
      <c r="P99" s="427">
        <v>0</v>
      </c>
      <c r="Q99" s="434">
        <v>0</v>
      </c>
      <c r="R99" s="429">
        <v>0.16200000000000001</v>
      </c>
      <c r="S99" s="427">
        <v>0</v>
      </c>
      <c r="T99" s="434">
        <v>0</v>
      </c>
      <c r="U99" s="429">
        <v>0.16200000000000001</v>
      </c>
      <c r="V99" s="427">
        <v>0</v>
      </c>
      <c r="W99" s="434">
        <v>0</v>
      </c>
      <c r="X99" s="429">
        <v>0.16200000000000001</v>
      </c>
      <c r="Y99" s="427">
        <v>0</v>
      </c>
      <c r="Z99" s="434">
        <v>0</v>
      </c>
      <c r="AA99" s="429">
        <v>0.16200000000000001</v>
      </c>
      <c r="AB99" s="427">
        <v>0</v>
      </c>
      <c r="AC99" s="434">
        <v>0</v>
      </c>
      <c r="AD99" s="429">
        <v>0.16200000000000001</v>
      </c>
      <c r="AE99" s="427">
        <v>0</v>
      </c>
      <c r="AF99" s="434">
        <v>0</v>
      </c>
      <c r="AG99" s="429">
        <v>0.16200000000000001</v>
      </c>
      <c r="AH99" s="427">
        <v>0</v>
      </c>
      <c r="AI99" s="434">
        <v>0</v>
      </c>
      <c r="AJ99" s="429">
        <v>0.11040000000000001</v>
      </c>
      <c r="AK99" s="427">
        <v>0</v>
      </c>
      <c r="AL99" s="434">
        <v>0</v>
      </c>
      <c r="AM99" s="429">
        <v>0.11040000000000001</v>
      </c>
      <c r="AN99" s="427">
        <v>0</v>
      </c>
      <c r="AO99" s="434">
        <v>0</v>
      </c>
      <c r="AP99" s="429">
        <v>0.11040000000000001</v>
      </c>
      <c r="AQ99" s="427">
        <v>0</v>
      </c>
    </row>
    <row r="100" spans="1:43" ht="16.5" x14ac:dyDescent="0.25">
      <c r="A100" s="60" t="s">
        <v>71</v>
      </c>
      <c r="B100" s="61" t="s">
        <v>72</v>
      </c>
      <c r="C100" s="62"/>
      <c r="D100" s="63"/>
      <c r="E100" s="64"/>
      <c r="F100" s="65"/>
      <c r="G100" s="66"/>
      <c r="H100" s="483">
        <f>SQRT(I100^2+J100^2)*1000/(1.73*H71)</f>
        <v>0</v>
      </c>
      <c r="I100" s="484">
        <v>0</v>
      </c>
      <c r="J100" s="427">
        <v>0</v>
      </c>
      <c r="K100" s="483">
        <f>SQRT(L100^2+M100^2)*1000/(1.73*K71)</f>
        <v>0</v>
      </c>
      <c r="L100" s="484">
        <v>0</v>
      </c>
      <c r="M100" s="427">
        <v>0</v>
      </c>
      <c r="N100" s="483">
        <f>SQRT(O100^2+P100^2)*1000/(1.73*N71)</f>
        <v>0</v>
      </c>
      <c r="O100" s="484">
        <v>0</v>
      </c>
      <c r="P100" s="427">
        <v>0</v>
      </c>
      <c r="Q100" s="483">
        <f>SQRT(R100^2+S100^2)*1000/(1.73*Q71)</f>
        <v>0</v>
      </c>
      <c r="R100" s="484">
        <v>0</v>
      </c>
      <c r="S100" s="427">
        <v>0</v>
      </c>
      <c r="T100" s="483">
        <f>SQRT(U100^2+V100^2)*1000/(1.73*T71)</f>
        <v>0</v>
      </c>
      <c r="U100" s="484">
        <v>0</v>
      </c>
      <c r="V100" s="427">
        <v>0</v>
      </c>
      <c r="W100" s="483">
        <f>SQRT(X100^2+Y100^2)*1000/(1.73*W71)</f>
        <v>0</v>
      </c>
      <c r="X100" s="484">
        <v>0</v>
      </c>
      <c r="Y100" s="427">
        <v>0</v>
      </c>
      <c r="Z100" s="483">
        <f>SQRT(AA100^2+AB100^2)*1000/(1.73*Z71)</f>
        <v>0</v>
      </c>
      <c r="AA100" s="484">
        <v>0</v>
      </c>
      <c r="AB100" s="427">
        <v>0</v>
      </c>
      <c r="AC100" s="483">
        <f>SQRT(AD100^2+AE100^2)*1000/(1.73*AC71)</f>
        <v>0</v>
      </c>
      <c r="AD100" s="484">
        <v>0</v>
      </c>
      <c r="AE100" s="427">
        <v>0</v>
      </c>
      <c r="AF100" s="483">
        <f>SQRT(AG100^2+AH100^2)*1000/(1.73*AF71)</f>
        <v>0</v>
      </c>
      <c r="AG100" s="484">
        <v>0</v>
      </c>
      <c r="AH100" s="427">
        <v>0</v>
      </c>
      <c r="AI100" s="483">
        <f>SQRT(AJ100^2+AK100^2)*1000/(1.73*AI71)</f>
        <v>0</v>
      </c>
      <c r="AJ100" s="484">
        <v>0</v>
      </c>
      <c r="AK100" s="484">
        <v>0</v>
      </c>
      <c r="AL100" s="483">
        <f>SQRT(AM100^2+AN100^2)*1000/(1.73*AL71)</f>
        <v>0</v>
      </c>
      <c r="AM100" s="484">
        <v>0</v>
      </c>
      <c r="AN100" s="484">
        <v>0</v>
      </c>
      <c r="AO100" s="483">
        <f>SQRT(AP100^2+AQ100^2)*1000/(1.73*AO71)</f>
        <v>0</v>
      </c>
      <c r="AP100" s="484">
        <v>0</v>
      </c>
      <c r="AQ100" s="484">
        <v>0</v>
      </c>
    </row>
    <row r="101" spans="1:43" ht="16.5" x14ac:dyDescent="0.25">
      <c r="A101" s="60" t="s">
        <v>73</v>
      </c>
      <c r="B101" s="61" t="s">
        <v>74</v>
      </c>
      <c r="C101" s="62"/>
      <c r="D101" s="63"/>
      <c r="E101" s="64"/>
      <c r="F101" s="65"/>
      <c r="G101" s="66"/>
      <c r="H101" s="483">
        <f>SQRT(I101^2+J101^2)*1000/(1.73*H77)</f>
        <v>0</v>
      </c>
      <c r="I101" s="484">
        <v>0</v>
      </c>
      <c r="J101" s="427">
        <v>0</v>
      </c>
      <c r="K101" s="483">
        <f>SQRT(L101^2+M101^2)*1000/(1.73*K77)</f>
        <v>0</v>
      </c>
      <c r="L101" s="484">
        <v>0</v>
      </c>
      <c r="M101" s="427">
        <v>0</v>
      </c>
      <c r="N101" s="483">
        <f>SQRT(O101^2+P101^2)*1000/(1.73*N77)</f>
        <v>0</v>
      </c>
      <c r="O101" s="484">
        <v>0</v>
      </c>
      <c r="P101" s="427">
        <v>0</v>
      </c>
      <c r="Q101" s="483">
        <f>SQRT(R101^2+S101^2)*1000/(1.73*Q77)</f>
        <v>0</v>
      </c>
      <c r="R101" s="484">
        <v>0</v>
      </c>
      <c r="S101" s="427">
        <v>0</v>
      </c>
      <c r="T101" s="483">
        <f>SQRT(U101^2+V101^2)*1000/(1.73*T77)</f>
        <v>0</v>
      </c>
      <c r="U101" s="484">
        <v>0</v>
      </c>
      <c r="V101" s="427">
        <v>0</v>
      </c>
      <c r="W101" s="483">
        <f>SQRT(X101^2+Y101^2)*1000/(1.73*W77)</f>
        <v>0</v>
      </c>
      <c r="X101" s="484">
        <v>0</v>
      </c>
      <c r="Y101" s="427">
        <v>0</v>
      </c>
      <c r="Z101" s="483">
        <f>SQRT(AA101^2+AB101^2)*1000/(1.73*Z77)</f>
        <v>0</v>
      </c>
      <c r="AA101" s="484">
        <v>0</v>
      </c>
      <c r="AB101" s="427">
        <v>0</v>
      </c>
      <c r="AC101" s="483">
        <f>SQRT(AD101^2+AE101^2)*1000/(1.73*AC77)</f>
        <v>0</v>
      </c>
      <c r="AD101" s="484">
        <v>0</v>
      </c>
      <c r="AE101" s="427">
        <v>0</v>
      </c>
      <c r="AF101" s="483">
        <f>SQRT(AG101^2+AH101^2)*1000/(1.73*AF77)</f>
        <v>0</v>
      </c>
      <c r="AG101" s="484">
        <v>0</v>
      </c>
      <c r="AH101" s="427">
        <v>0</v>
      </c>
      <c r="AI101" s="483">
        <f>SQRT(AJ101^2+AK101^2)*1000/(1.73*AI77)</f>
        <v>0</v>
      </c>
      <c r="AJ101" s="484">
        <v>0</v>
      </c>
      <c r="AK101" s="484">
        <v>0</v>
      </c>
      <c r="AL101" s="483">
        <f>SQRT(AM101^2+AN101^2)*1000/(1.73*AL77)</f>
        <v>0</v>
      </c>
      <c r="AM101" s="484">
        <v>0</v>
      </c>
      <c r="AN101" s="484">
        <v>0</v>
      </c>
      <c r="AO101" s="483">
        <f>SQRT(AP101^2+AQ101^2)*1000/(1.73*AO77)</f>
        <v>0</v>
      </c>
      <c r="AP101" s="484">
        <v>0</v>
      </c>
      <c r="AQ101" s="484">
        <v>0</v>
      </c>
    </row>
    <row r="102" spans="1:43" ht="16.5" x14ac:dyDescent="0.25">
      <c r="A102" s="67"/>
      <c r="B102" s="61" t="s">
        <v>75</v>
      </c>
      <c r="C102" s="62"/>
      <c r="D102" s="68"/>
      <c r="E102" s="69"/>
      <c r="F102" s="70"/>
      <c r="G102" s="71"/>
      <c r="H102" s="428">
        <v>0.2</v>
      </c>
      <c r="I102" s="493">
        <v>8.160000000000001E-4</v>
      </c>
      <c r="J102" s="552">
        <v>1.5039999999999999E-3</v>
      </c>
      <c r="K102" s="428">
        <v>0.2</v>
      </c>
      <c r="L102" s="493">
        <v>8.160000000000001E-4</v>
      </c>
      <c r="M102" s="552">
        <v>1.5039999999999999E-3</v>
      </c>
      <c r="N102" s="428">
        <v>0.2</v>
      </c>
      <c r="O102" s="493">
        <v>8.160000000000001E-4</v>
      </c>
      <c r="P102" s="552">
        <v>1.5039999999999999E-3</v>
      </c>
      <c r="Q102" s="428">
        <v>0.2</v>
      </c>
      <c r="R102" s="493">
        <v>8.160000000000001E-4</v>
      </c>
      <c r="S102" s="552">
        <v>1.5039999999999999E-3</v>
      </c>
      <c r="T102" s="428">
        <v>0.2</v>
      </c>
      <c r="U102" s="493">
        <v>8.160000000000001E-4</v>
      </c>
      <c r="V102" s="552">
        <v>1.5039999999999999E-3</v>
      </c>
      <c r="W102" s="428">
        <v>0.2</v>
      </c>
      <c r="X102" s="493">
        <v>8.160000000000001E-4</v>
      </c>
      <c r="Y102" s="552">
        <v>1.5039999999999999E-3</v>
      </c>
      <c r="Z102" s="428">
        <v>0.2</v>
      </c>
      <c r="AA102" s="493">
        <v>8.160000000000001E-4</v>
      </c>
      <c r="AB102" s="552">
        <v>1.5039999999999999E-3</v>
      </c>
      <c r="AC102" s="428">
        <v>0.2</v>
      </c>
      <c r="AD102" s="493">
        <v>8.160000000000001E-4</v>
      </c>
      <c r="AE102" s="552">
        <v>1.5039999999999999E-3</v>
      </c>
      <c r="AF102" s="428">
        <v>0.2</v>
      </c>
      <c r="AG102" s="493">
        <v>8.160000000000001E-4</v>
      </c>
      <c r="AH102" s="552">
        <v>1.5039999999999999E-3</v>
      </c>
      <c r="AI102" s="428">
        <v>0.6</v>
      </c>
      <c r="AJ102" s="493">
        <v>1.392E-3</v>
      </c>
      <c r="AK102" s="552">
        <v>1.488E-3</v>
      </c>
      <c r="AL102" s="428">
        <v>0.6</v>
      </c>
      <c r="AM102" s="493">
        <v>1.2960000000000001E-3</v>
      </c>
      <c r="AN102" s="552">
        <v>1.5039999999999999E-3</v>
      </c>
      <c r="AO102" s="428">
        <v>0.6</v>
      </c>
      <c r="AP102" s="493">
        <v>1.392E-3</v>
      </c>
      <c r="AQ102" s="552">
        <v>1.488E-3</v>
      </c>
    </row>
    <row r="103" spans="1:43" ht="17.25" thickBot="1" x14ac:dyDescent="0.3">
      <c r="A103" s="72"/>
      <c r="B103" s="73" t="s">
        <v>76</v>
      </c>
      <c r="C103" s="74"/>
      <c r="D103" s="75"/>
      <c r="E103" s="69"/>
      <c r="F103" s="76"/>
      <c r="G103" s="77"/>
      <c r="H103" s="428">
        <v>0.6</v>
      </c>
      <c r="I103" s="493">
        <v>1.92E-4</v>
      </c>
      <c r="J103" s="546">
        <v>7.5199999999999996E-4</v>
      </c>
      <c r="K103" s="428">
        <v>0.6</v>
      </c>
      <c r="L103" s="493">
        <v>1.92E-4</v>
      </c>
      <c r="M103" s="546">
        <v>7.5199999999999996E-4</v>
      </c>
      <c r="N103" s="428">
        <v>0.6</v>
      </c>
      <c r="O103" s="493">
        <v>1.92E-4</v>
      </c>
      <c r="P103" s="546">
        <v>7.5199999999999996E-4</v>
      </c>
      <c r="Q103" s="428">
        <v>0.6</v>
      </c>
      <c r="R103" s="493">
        <v>1.92E-4</v>
      </c>
      <c r="S103" s="546">
        <v>7.5199999999999996E-4</v>
      </c>
      <c r="T103" s="428">
        <v>0.6</v>
      </c>
      <c r="U103" s="493">
        <v>1.92E-4</v>
      </c>
      <c r="V103" s="546">
        <v>7.5199999999999996E-4</v>
      </c>
      <c r="W103" s="428">
        <v>0.6</v>
      </c>
      <c r="X103" s="493">
        <v>1.92E-4</v>
      </c>
      <c r="Y103" s="546">
        <v>7.5199999999999996E-4</v>
      </c>
      <c r="Z103" s="428">
        <v>0.6</v>
      </c>
      <c r="AA103" s="493">
        <v>1.92E-4</v>
      </c>
      <c r="AB103" s="546">
        <v>7.5199999999999996E-4</v>
      </c>
      <c r="AC103" s="428">
        <v>0.6</v>
      </c>
      <c r="AD103" s="493">
        <v>1.92E-4</v>
      </c>
      <c r="AE103" s="546">
        <v>7.5199999999999996E-4</v>
      </c>
      <c r="AF103" s="428">
        <v>0.6</v>
      </c>
      <c r="AG103" s="493">
        <v>1.92E-4</v>
      </c>
      <c r="AH103" s="546">
        <v>7.5199999999999996E-4</v>
      </c>
      <c r="AI103" s="428">
        <v>0.6</v>
      </c>
      <c r="AJ103" s="493">
        <v>1.2799999999999999E-4</v>
      </c>
      <c r="AK103" s="546">
        <v>6.2399999999999999E-4</v>
      </c>
      <c r="AL103" s="428">
        <v>0.6</v>
      </c>
      <c r="AM103" s="493">
        <v>2.24E-4</v>
      </c>
      <c r="AN103" s="546">
        <v>8.4800000000000001E-4</v>
      </c>
      <c r="AO103" s="428">
        <v>0.6</v>
      </c>
      <c r="AP103" s="493">
        <v>1.2799999999999999E-4</v>
      </c>
      <c r="AQ103" s="546">
        <v>6.2399999999999999E-4</v>
      </c>
    </row>
    <row r="104" spans="1:43" ht="16.5" x14ac:dyDescent="0.25">
      <c r="A104" s="2011" t="s">
        <v>77</v>
      </c>
      <c r="B104" s="2012"/>
      <c r="C104" s="2012"/>
      <c r="D104" s="2012"/>
      <c r="E104" s="2012"/>
      <c r="F104" s="2012"/>
      <c r="G104" s="2013"/>
      <c r="H104" s="431">
        <f t="shared" ref="H104:S104" si="33">H86+H87+H88+H89+H90+H91+H92+H100</f>
        <v>675</v>
      </c>
      <c r="I104" s="432">
        <f t="shared" si="33"/>
        <v>5.2604000000000006</v>
      </c>
      <c r="J104" s="433">
        <f t="shared" si="33"/>
        <v>0.96639999999999993</v>
      </c>
      <c r="K104" s="431">
        <f t="shared" si="33"/>
        <v>675</v>
      </c>
      <c r="L104" s="432">
        <f t="shared" si="33"/>
        <v>5.2604000000000006</v>
      </c>
      <c r="M104" s="433">
        <f t="shared" si="33"/>
        <v>0.96639999999999993</v>
      </c>
      <c r="N104" s="431">
        <f t="shared" si="33"/>
        <v>675</v>
      </c>
      <c r="O104" s="432">
        <f t="shared" si="33"/>
        <v>5.2604000000000006</v>
      </c>
      <c r="P104" s="433">
        <f t="shared" si="33"/>
        <v>0.96639999999999993</v>
      </c>
      <c r="Q104" s="431">
        <f t="shared" si="33"/>
        <v>675</v>
      </c>
      <c r="R104" s="432">
        <f t="shared" si="33"/>
        <v>5.2604000000000006</v>
      </c>
      <c r="S104" s="433">
        <f t="shared" si="33"/>
        <v>0.96639999999999993</v>
      </c>
      <c r="T104" s="431">
        <f t="shared" ref="T104:AQ104" si="34">T86+T87+T88+T89+T90+T91+T92+T100</f>
        <v>675</v>
      </c>
      <c r="U104" s="432">
        <f t="shared" si="34"/>
        <v>5.2604000000000006</v>
      </c>
      <c r="V104" s="433">
        <f t="shared" si="34"/>
        <v>0.96639999999999993</v>
      </c>
      <c r="W104" s="431">
        <f t="shared" ref="W104:AH104" si="35">W86+W87+W88+W89+W90+W91+W92+W100</f>
        <v>675</v>
      </c>
      <c r="X104" s="432">
        <f t="shared" si="35"/>
        <v>5.2604000000000006</v>
      </c>
      <c r="Y104" s="433">
        <f t="shared" si="35"/>
        <v>0.96639999999999993</v>
      </c>
      <c r="Z104" s="431">
        <f t="shared" si="35"/>
        <v>675</v>
      </c>
      <c r="AA104" s="432">
        <f t="shared" si="35"/>
        <v>5.2604000000000006</v>
      </c>
      <c r="AB104" s="433">
        <f t="shared" si="35"/>
        <v>0.96639999999999993</v>
      </c>
      <c r="AC104" s="431">
        <f t="shared" si="35"/>
        <v>675</v>
      </c>
      <c r="AD104" s="432">
        <f t="shared" si="35"/>
        <v>5.2604000000000006</v>
      </c>
      <c r="AE104" s="433">
        <f t="shared" si="35"/>
        <v>0.96639999999999993</v>
      </c>
      <c r="AF104" s="431">
        <f t="shared" si="35"/>
        <v>675</v>
      </c>
      <c r="AG104" s="432">
        <f t="shared" si="35"/>
        <v>5.2604000000000006</v>
      </c>
      <c r="AH104" s="433">
        <f t="shared" si="35"/>
        <v>0.96639999999999993</v>
      </c>
      <c r="AI104" s="431">
        <f t="shared" si="34"/>
        <v>625</v>
      </c>
      <c r="AJ104" s="432">
        <f t="shared" si="34"/>
        <v>3.5143999999999997</v>
      </c>
      <c r="AK104" s="433">
        <f t="shared" si="34"/>
        <v>0.73119999999999985</v>
      </c>
      <c r="AL104" s="561" t="e">
        <f t="shared" si="34"/>
        <v>#VALUE!</v>
      </c>
      <c r="AM104" s="432">
        <f t="shared" si="34"/>
        <v>3.5143999999999997</v>
      </c>
      <c r="AN104" s="433">
        <f t="shared" si="34"/>
        <v>0.73119999999999985</v>
      </c>
      <c r="AO104" s="431">
        <f t="shared" si="34"/>
        <v>625</v>
      </c>
      <c r="AP104" s="432">
        <f t="shared" si="34"/>
        <v>3.5143999999999997</v>
      </c>
      <c r="AQ104" s="433">
        <f t="shared" si="34"/>
        <v>0.73119999999999985</v>
      </c>
    </row>
    <row r="105" spans="1:43" ht="17.25" thickBot="1" x14ac:dyDescent="0.3">
      <c r="A105" s="2015" t="s">
        <v>78</v>
      </c>
      <c r="B105" s="2016"/>
      <c r="C105" s="2016"/>
      <c r="D105" s="2016"/>
      <c r="E105" s="2016"/>
      <c r="F105" s="2016"/>
      <c r="G105" s="2017"/>
      <c r="H105" s="495">
        <f t="shared" ref="H105:S105" si="36">H101+H99+H98+H97+H96+H95+H94+H93</f>
        <v>296</v>
      </c>
      <c r="I105" s="496">
        <f t="shared" si="36"/>
        <v>4.3823999999999996</v>
      </c>
      <c r="J105" s="497">
        <f t="shared" si="36"/>
        <v>0.82159999999999989</v>
      </c>
      <c r="K105" s="495">
        <f t="shared" si="36"/>
        <v>296</v>
      </c>
      <c r="L105" s="496">
        <f t="shared" si="36"/>
        <v>4.3823999999999996</v>
      </c>
      <c r="M105" s="497">
        <f t="shared" si="36"/>
        <v>0.82159999999999989</v>
      </c>
      <c r="N105" s="495">
        <f t="shared" si="36"/>
        <v>296</v>
      </c>
      <c r="O105" s="496">
        <f t="shared" si="36"/>
        <v>4.3823999999999996</v>
      </c>
      <c r="P105" s="497">
        <f t="shared" si="36"/>
        <v>0.82159999999999989</v>
      </c>
      <c r="Q105" s="495">
        <f t="shared" si="36"/>
        <v>296</v>
      </c>
      <c r="R105" s="496">
        <f t="shared" si="36"/>
        <v>4.3823999999999996</v>
      </c>
      <c r="S105" s="497">
        <f t="shared" si="36"/>
        <v>0.82159999999999989</v>
      </c>
      <c r="T105" s="495">
        <f t="shared" ref="T105:AQ105" si="37">T101+T99+T98+T97+T96+T95+T94+T93</f>
        <v>296</v>
      </c>
      <c r="U105" s="496">
        <f t="shared" si="37"/>
        <v>4.3823999999999996</v>
      </c>
      <c r="V105" s="497">
        <f t="shared" si="37"/>
        <v>0.82159999999999989</v>
      </c>
      <c r="W105" s="495">
        <f t="shared" ref="W105:AH105" si="38">W101+W99+W98+W97+W96+W95+W94+W93</f>
        <v>296</v>
      </c>
      <c r="X105" s="496">
        <f t="shared" si="38"/>
        <v>4.3823999999999996</v>
      </c>
      <c r="Y105" s="497">
        <f t="shared" si="38"/>
        <v>0.82159999999999989</v>
      </c>
      <c r="Z105" s="495">
        <f t="shared" si="38"/>
        <v>296</v>
      </c>
      <c r="AA105" s="496">
        <f t="shared" si="38"/>
        <v>4.3823999999999996</v>
      </c>
      <c r="AB105" s="497">
        <f t="shared" si="38"/>
        <v>0.82159999999999989</v>
      </c>
      <c r="AC105" s="495">
        <f t="shared" si="38"/>
        <v>296</v>
      </c>
      <c r="AD105" s="496">
        <f t="shared" si="38"/>
        <v>4.3823999999999996</v>
      </c>
      <c r="AE105" s="497">
        <f t="shared" si="38"/>
        <v>0.82159999999999989</v>
      </c>
      <c r="AF105" s="495">
        <f t="shared" si="38"/>
        <v>296</v>
      </c>
      <c r="AG105" s="496">
        <f t="shared" si="38"/>
        <v>4.3823999999999996</v>
      </c>
      <c r="AH105" s="497">
        <f t="shared" si="38"/>
        <v>0.82159999999999989</v>
      </c>
      <c r="AI105" s="495">
        <f t="shared" si="37"/>
        <v>290</v>
      </c>
      <c r="AJ105" s="496">
        <f t="shared" si="37"/>
        <v>2.9836</v>
      </c>
      <c r="AK105" s="497">
        <f t="shared" si="37"/>
        <v>0.49</v>
      </c>
      <c r="AL105" s="562" t="e">
        <f t="shared" si="37"/>
        <v>#VALUE!</v>
      </c>
      <c r="AM105" s="496">
        <f t="shared" si="37"/>
        <v>2.9836</v>
      </c>
      <c r="AN105" s="497">
        <f t="shared" si="37"/>
        <v>0.49</v>
      </c>
      <c r="AO105" s="495">
        <f t="shared" si="37"/>
        <v>290</v>
      </c>
      <c r="AP105" s="496">
        <f t="shared" si="37"/>
        <v>2.9836</v>
      </c>
      <c r="AQ105" s="497">
        <f t="shared" si="37"/>
        <v>0.49</v>
      </c>
    </row>
    <row r="106" spans="1:43" ht="17.25" thickBot="1" x14ac:dyDescent="0.3">
      <c r="A106" s="2018" t="s">
        <v>79</v>
      </c>
      <c r="B106" s="2019"/>
      <c r="C106" s="2019"/>
      <c r="D106" s="2019"/>
      <c r="E106" s="2019"/>
      <c r="F106" s="2019"/>
      <c r="G106" s="2019"/>
      <c r="H106" s="498">
        <f t="shared" ref="H106:S106" si="39">H104+H105</f>
        <v>971</v>
      </c>
      <c r="I106" s="499">
        <f t="shared" si="39"/>
        <v>9.6428000000000011</v>
      </c>
      <c r="J106" s="500">
        <f t="shared" si="39"/>
        <v>1.7879999999999998</v>
      </c>
      <c r="K106" s="498">
        <f t="shared" si="39"/>
        <v>971</v>
      </c>
      <c r="L106" s="499">
        <f t="shared" si="39"/>
        <v>9.6428000000000011</v>
      </c>
      <c r="M106" s="500">
        <f t="shared" si="39"/>
        <v>1.7879999999999998</v>
      </c>
      <c r="N106" s="498">
        <f t="shared" si="39"/>
        <v>971</v>
      </c>
      <c r="O106" s="499">
        <f t="shared" si="39"/>
        <v>9.6428000000000011</v>
      </c>
      <c r="P106" s="500">
        <f t="shared" si="39"/>
        <v>1.7879999999999998</v>
      </c>
      <c r="Q106" s="498">
        <f t="shared" si="39"/>
        <v>971</v>
      </c>
      <c r="R106" s="499">
        <f t="shared" si="39"/>
        <v>9.6428000000000011</v>
      </c>
      <c r="S106" s="500">
        <f t="shared" si="39"/>
        <v>1.7879999999999998</v>
      </c>
      <c r="T106" s="498">
        <f t="shared" ref="T106:AM106" si="40">T104+T105</f>
        <v>971</v>
      </c>
      <c r="U106" s="499">
        <f t="shared" si="40"/>
        <v>9.6428000000000011</v>
      </c>
      <c r="V106" s="500">
        <f t="shared" si="40"/>
        <v>1.7879999999999998</v>
      </c>
      <c r="W106" s="498">
        <f t="shared" ref="W106:AH106" si="41">W104+W105</f>
        <v>971</v>
      </c>
      <c r="X106" s="499">
        <f t="shared" si="41"/>
        <v>9.6428000000000011</v>
      </c>
      <c r="Y106" s="500">
        <f t="shared" si="41"/>
        <v>1.7879999999999998</v>
      </c>
      <c r="Z106" s="498">
        <f t="shared" si="41"/>
        <v>971</v>
      </c>
      <c r="AA106" s="499">
        <f t="shared" si="41"/>
        <v>9.6428000000000011</v>
      </c>
      <c r="AB106" s="500">
        <f t="shared" si="41"/>
        <v>1.7879999999999998</v>
      </c>
      <c r="AC106" s="498">
        <f t="shared" si="41"/>
        <v>971</v>
      </c>
      <c r="AD106" s="499">
        <f t="shared" si="41"/>
        <v>9.6428000000000011</v>
      </c>
      <c r="AE106" s="500">
        <f t="shared" si="41"/>
        <v>1.7879999999999998</v>
      </c>
      <c r="AF106" s="498">
        <f t="shared" si="41"/>
        <v>971</v>
      </c>
      <c r="AG106" s="499">
        <f t="shared" si="41"/>
        <v>9.6428000000000011</v>
      </c>
      <c r="AH106" s="500">
        <f t="shared" si="41"/>
        <v>1.7879999999999998</v>
      </c>
      <c r="AI106" s="498">
        <f t="shared" si="40"/>
        <v>915</v>
      </c>
      <c r="AJ106" s="499">
        <f t="shared" si="40"/>
        <v>6.4979999999999993</v>
      </c>
      <c r="AK106" s="500">
        <f t="shared" si="40"/>
        <v>1.2211999999999998</v>
      </c>
      <c r="AL106" s="563" t="e">
        <f t="shared" si="40"/>
        <v>#VALUE!</v>
      </c>
      <c r="AM106" s="499">
        <f t="shared" si="40"/>
        <v>6.4979999999999993</v>
      </c>
      <c r="AN106" s="500">
        <f>AN104+AN105</f>
        <v>1.2211999999999998</v>
      </c>
      <c r="AO106" s="498">
        <f>AO104+AO105</f>
        <v>915</v>
      </c>
      <c r="AP106" s="499">
        <f>AP104+AP105</f>
        <v>6.4979999999999993</v>
      </c>
      <c r="AQ106" s="500">
        <f>AQ104+AQ105</f>
        <v>1.2211999999999998</v>
      </c>
    </row>
    <row r="107" spans="1:43" ht="16.5" x14ac:dyDescent="0.25">
      <c r="A107" s="78"/>
      <c r="B107" s="25"/>
      <c r="C107" s="45"/>
      <c r="D107" s="47"/>
      <c r="E107" s="48"/>
      <c r="F107" s="47"/>
      <c r="G107" s="48"/>
      <c r="H107" s="465"/>
      <c r="I107" s="436"/>
      <c r="J107" s="436"/>
      <c r="K107" s="465"/>
      <c r="L107" s="436"/>
      <c r="M107" s="436"/>
      <c r="N107" s="465"/>
      <c r="O107" s="436"/>
      <c r="P107" s="436"/>
      <c r="Q107" s="465"/>
      <c r="R107" s="436"/>
      <c r="S107" s="436"/>
      <c r="T107" s="465"/>
      <c r="U107" s="436"/>
      <c r="V107" s="436"/>
      <c r="W107" s="465"/>
      <c r="X107" s="436"/>
      <c r="Y107" s="436"/>
      <c r="Z107" s="465"/>
      <c r="AA107" s="436"/>
      <c r="AB107" s="436"/>
      <c r="AC107" s="465"/>
      <c r="AD107" s="436"/>
      <c r="AE107" s="436"/>
      <c r="AF107" s="465"/>
      <c r="AG107" s="436"/>
      <c r="AH107" s="436"/>
      <c r="AI107" s="465"/>
      <c r="AJ107" s="436"/>
      <c r="AK107" s="436"/>
      <c r="AL107" s="465"/>
      <c r="AM107" s="436"/>
      <c r="AN107" s="436"/>
      <c r="AO107" s="465"/>
      <c r="AP107" s="436"/>
      <c r="AQ107" s="436"/>
    </row>
    <row r="108" spans="1:43" s="24" customFormat="1" ht="16.5" customHeight="1" thickBot="1" x14ac:dyDescent="0.3">
      <c r="A108" s="79" t="s">
        <v>80</v>
      </c>
      <c r="B108" s="25"/>
      <c r="C108" s="25"/>
      <c r="D108" s="25"/>
      <c r="E108" s="25"/>
      <c r="F108" s="25"/>
      <c r="G108" s="25"/>
      <c r="H108" s="503"/>
      <c r="I108" s="504"/>
      <c r="J108" s="436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04"/>
      <c r="AD108" s="504"/>
      <c r="AE108" s="504"/>
      <c r="AF108" s="504"/>
      <c r="AG108" s="504"/>
      <c r="AH108" s="504"/>
      <c r="AI108" s="504"/>
      <c r="AJ108" s="504"/>
      <c r="AK108" s="504"/>
      <c r="AL108" s="504"/>
      <c r="AM108" s="504"/>
      <c r="AN108" s="504"/>
      <c r="AO108" s="504"/>
      <c r="AP108" s="504"/>
      <c r="AQ108" s="504"/>
    </row>
    <row r="109" spans="1:43" s="24" customFormat="1" ht="16.5" customHeight="1" x14ac:dyDescent="0.25">
      <c r="A109" s="1976" t="s">
        <v>23</v>
      </c>
      <c r="B109" s="81" t="s">
        <v>81</v>
      </c>
      <c r="C109" s="82"/>
      <c r="D109" s="82" t="s">
        <v>82</v>
      </c>
      <c r="E109" s="82"/>
      <c r="F109" s="82"/>
      <c r="G109" s="83"/>
      <c r="H109" s="508">
        <f>$C$51/1000</f>
        <v>2.3E-2</v>
      </c>
      <c r="I109" s="509" t="s">
        <v>83</v>
      </c>
      <c r="J109" s="510">
        <f>$G$51/1000</f>
        <v>0.16250000000000001</v>
      </c>
      <c r="K109" s="508">
        <f>$C$51/1000</f>
        <v>2.3E-2</v>
      </c>
      <c r="L109" s="509" t="s">
        <v>83</v>
      </c>
      <c r="M109" s="510">
        <f>$G$51/1000</f>
        <v>0.16250000000000001</v>
      </c>
      <c r="N109" s="508">
        <f>$C$51/1000</f>
        <v>2.3E-2</v>
      </c>
      <c r="O109" s="509" t="s">
        <v>83</v>
      </c>
      <c r="P109" s="510">
        <f>$G$51/1000</f>
        <v>0.16250000000000001</v>
      </c>
      <c r="Q109" s="508">
        <f>$C$51/1000</f>
        <v>2.3E-2</v>
      </c>
      <c r="R109" s="509" t="s">
        <v>83</v>
      </c>
      <c r="S109" s="510">
        <f>$G$51/1000</f>
        <v>0.16250000000000001</v>
      </c>
      <c r="T109" s="508">
        <f>$C$51/1000</f>
        <v>2.3E-2</v>
      </c>
      <c r="U109" s="509" t="s">
        <v>83</v>
      </c>
      <c r="V109" s="510">
        <f>$G$51/1000</f>
        <v>0.16250000000000001</v>
      </c>
      <c r="W109" s="508">
        <f>$C$51/1000</f>
        <v>2.3E-2</v>
      </c>
      <c r="X109" s="509" t="s">
        <v>83</v>
      </c>
      <c r="Y109" s="510">
        <f>$G$51/1000</f>
        <v>0.16250000000000001</v>
      </c>
      <c r="Z109" s="508">
        <f>$C$51/1000</f>
        <v>2.3E-2</v>
      </c>
      <c r="AA109" s="509" t="s">
        <v>83</v>
      </c>
      <c r="AB109" s="510">
        <f>$G$51/1000</f>
        <v>0.16250000000000001</v>
      </c>
      <c r="AC109" s="508">
        <f>$C$51/1000</f>
        <v>2.3E-2</v>
      </c>
      <c r="AD109" s="509" t="s">
        <v>83</v>
      </c>
      <c r="AE109" s="510">
        <f>$G$51/1000</f>
        <v>0.16250000000000001</v>
      </c>
      <c r="AF109" s="508">
        <f>$C$51/1000</f>
        <v>2.3E-2</v>
      </c>
      <c r="AG109" s="509" t="s">
        <v>83</v>
      </c>
      <c r="AH109" s="510">
        <f>$G$51/1000</f>
        <v>0.16250000000000001</v>
      </c>
      <c r="AI109" s="508">
        <f>$C$51/1000</f>
        <v>2.3E-2</v>
      </c>
      <c r="AJ109" s="509" t="s">
        <v>83</v>
      </c>
      <c r="AK109" s="510">
        <f>$G$51/1000</f>
        <v>0.16250000000000001</v>
      </c>
      <c r="AL109" s="508">
        <f>$C$51/1000</f>
        <v>2.3E-2</v>
      </c>
      <c r="AM109" s="509" t="s">
        <v>83</v>
      </c>
      <c r="AN109" s="510">
        <f>$G$51/1000</f>
        <v>0.16250000000000001</v>
      </c>
      <c r="AO109" s="508">
        <f>$C$51/1000</f>
        <v>2.3E-2</v>
      </c>
      <c r="AP109" s="509" t="s">
        <v>83</v>
      </c>
      <c r="AQ109" s="510">
        <f>$G$51/1000</f>
        <v>0.16250000000000001</v>
      </c>
    </row>
    <row r="110" spans="1:43" s="24" customFormat="1" ht="16.5" customHeight="1" thickBot="1" x14ac:dyDescent="0.3">
      <c r="A110" s="1977"/>
      <c r="B110" s="84" t="s">
        <v>84</v>
      </c>
      <c r="C110" s="85"/>
      <c r="D110" s="85" t="s">
        <v>85</v>
      </c>
      <c r="E110" s="85"/>
      <c r="F110" s="85"/>
      <c r="G110" s="86"/>
      <c r="H110" s="514">
        <f>((I68^2+J68^2)*$G$52/1000)/$C$7*$C$7</f>
        <v>3.5539740361029843</v>
      </c>
      <c r="I110" s="515" t="s">
        <v>83</v>
      </c>
      <c r="J110" s="460">
        <f>((I68^2+J68^2)*$J$52)/(100*$C$7)</f>
        <v>0.11687277529144528</v>
      </c>
      <c r="K110" s="514">
        <f>((L68^2+M68^2)*$G$52/1000)/$C$7*$C$7</f>
        <v>3.5539740361029843</v>
      </c>
      <c r="L110" s="515" t="s">
        <v>83</v>
      </c>
      <c r="M110" s="460">
        <f>((L68^2+M68^2)*$J$52)/(100*$C$7)</f>
        <v>0.11687277529144528</v>
      </c>
      <c r="N110" s="514">
        <f>((O68^2+P68^2)*$G$52/1000)/$C$7*$C$7</f>
        <v>3.5539740361029843</v>
      </c>
      <c r="O110" s="515" t="s">
        <v>83</v>
      </c>
      <c r="P110" s="460">
        <f>((O68^2+P68^2)*$J$52)/(100*$C$7)</f>
        <v>0.11687277529144528</v>
      </c>
      <c r="Q110" s="514">
        <f>((R68^2+S68^2)*$G$52/1000)/$C$7*$C$7</f>
        <v>3.5539740361029843</v>
      </c>
      <c r="R110" s="515" t="s">
        <v>83</v>
      </c>
      <c r="S110" s="460">
        <f>((R68^2+S68^2)*$J$52)/(100*$C$7)</f>
        <v>0.11687277529144528</v>
      </c>
      <c r="T110" s="514">
        <f>((U68^2+V68^2)*$G$52/1000)/$C$7*$C$7</f>
        <v>3.5539740361029843</v>
      </c>
      <c r="U110" s="515" t="s">
        <v>83</v>
      </c>
      <c r="V110" s="460">
        <f>((U68^2+V68^2)*$J$52)/(100*$C$7)</f>
        <v>0.11687277529144528</v>
      </c>
      <c r="W110" s="514">
        <f>((X68^2+Y68^2)*$G$52/1000)/$C$7*$C$7</f>
        <v>3.5539740361029843</v>
      </c>
      <c r="X110" s="515" t="s">
        <v>83</v>
      </c>
      <c r="Y110" s="460">
        <f>((X68^2+Y68^2)*$J$52)/(100*$C$7)</f>
        <v>0.11687277529144528</v>
      </c>
      <c r="Z110" s="514">
        <f>((AA68^2+AB68^2)*$G$52/1000)/$C$7*$C$7</f>
        <v>3.5539740361029843</v>
      </c>
      <c r="AA110" s="515" t="s">
        <v>83</v>
      </c>
      <c r="AB110" s="460">
        <f>((AA68^2+AB68^2)*$J$52)/(100*$C$7)</f>
        <v>0.11687277529144528</v>
      </c>
      <c r="AC110" s="514">
        <f>((AD68^2+AE68^2)*$G$52/1000)/$C$7*$C$7</f>
        <v>3.5539740361029843</v>
      </c>
      <c r="AD110" s="515" t="s">
        <v>83</v>
      </c>
      <c r="AE110" s="460">
        <f>((AD68^2+AE68^2)*$J$52)/(100*$C$7)</f>
        <v>0.11687277529144528</v>
      </c>
      <c r="AF110" s="514">
        <f>((AG68^2+AH68^2)*$G$52/1000)/$C$7*$C$7</f>
        <v>3.5539740361029843</v>
      </c>
      <c r="AG110" s="515" t="s">
        <v>83</v>
      </c>
      <c r="AH110" s="460">
        <f>((AG68^2+AH68^2)*$J$52)/(100*$C$7)</f>
        <v>0.11687277529144528</v>
      </c>
      <c r="AI110" s="514">
        <f>((AJ68^2+AK68^2)*$G$52/1000)/$C$7*$C$7</f>
        <v>1.6017560602509873</v>
      </c>
      <c r="AJ110" s="515" t="s">
        <v>83</v>
      </c>
      <c r="AK110" s="460">
        <f>((AJ68^2+AK68^2)*$J$52)/(100*$C$7)</f>
        <v>5.2673900878211069E-2</v>
      </c>
      <c r="AL110" s="514">
        <f>((AM68^2+AN68^2)*$G$52/1000)/$C$7*$C$7</f>
        <v>1.6016751409560135</v>
      </c>
      <c r="AM110" s="515" t="s">
        <v>83</v>
      </c>
      <c r="AN110" s="460">
        <f>((AM68^2+AN68^2)*$J$52)/(100*$C$7)</f>
        <v>5.2671239839474672E-2</v>
      </c>
      <c r="AO110" s="514">
        <f>((AP68^2+AQ68^2)*$G$52/1000)/$C$7*$C$7</f>
        <v>1.6017560602509873</v>
      </c>
      <c r="AP110" s="515" t="s">
        <v>83</v>
      </c>
      <c r="AQ110" s="460">
        <f>((AP68^2+AQ68^2)*$J$52)/(100*$C$7)</f>
        <v>5.2673900878211069E-2</v>
      </c>
    </row>
    <row r="111" spans="1:43" s="24" customFormat="1" ht="16.5" customHeight="1" x14ac:dyDescent="0.25">
      <c r="A111" s="1977"/>
      <c r="B111" s="87" t="s">
        <v>86</v>
      </c>
      <c r="C111" s="88">
        <v>23</v>
      </c>
      <c r="D111" s="89"/>
      <c r="E111" s="2014" t="s">
        <v>87</v>
      </c>
      <c r="F111" s="2014"/>
      <c r="G111" s="90">
        <v>162.5</v>
      </c>
      <c r="H111" s="518"/>
      <c r="I111" s="519"/>
      <c r="J111" s="456"/>
      <c r="K111" s="1925"/>
      <c r="L111" s="1937"/>
      <c r="M111" s="1926"/>
      <c r="N111" s="1925"/>
      <c r="O111" s="1937"/>
      <c r="P111" s="1926"/>
      <c r="Q111" s="1925"/>
      <c r="R111" s="1937"/>
      <c r="S111" s="1926"/>
      <c r="T111" s="1925"/>
      <c r="U111" s="1937"/>
      <c r="V111" s="1926"/>
      <c r="W111" s="1925"/>
      <c r="X111" s="1937"/>
      <c r="Y111" s="1926"/>
      <c r="Z111" s="1925"/>
      <c r="AA111" s="1937"/>
      <c r="AB111" s="1926"/>
      <c r="AC111" s="1925"/>
      <c r="AD111" s="1937"/>
      <c r="AE111" s="1926"/>
      <c r="AF111" s="1925"/>
      <c r="AG111" s="1937"/>
      <c r="AH111" s="1926"/>
      <c r="AI111" s="1925"/>
      <c r="AJ111" s="1937"/>
      <c r="AK111" s="1926"/>
      <c r="AL111" s="1925"/>
      <c r="AM111" s="1937"/>
      <c r="AN111" s="1926"/>
      <c r="AO111" s="1925"/>
      <c r="AP111" s="1937"/>
      <c r="AQ111" s="1926"/>
    </row>
    <row r="112" spans="1:43" s="24" customFormat="1" ht="16.5" customHeight="1" thickBot="1" x14ac:dyDescent="0.3">
      <c r="A112" s="1977"/>
      <c r="B112" s="39"/>
      <c r="C112" s="42"/>
      <c r="D112" s="44"/>
      <c r="E112" s="91"/>
      <c r="F112" s="91" t="s">
        <v>88</v>
      </c>
      <c r="G112" s="40">
        <v>124.19</v>
      </c>
      <c r="H112" s="1938" t="s">
        <v>89</v>
      </c>
      <c r="I112" s="1939"/>
      <c r="J112" s="460">
        <v>10.210000000000001</v>
      </c>
      <c r="K112" s="1927"/>
      <c r="L112" s="1914"/>
      <c r="M112" s="1928"/>
      <c r="N112" s="1927"/>
      <c r="O112" s="1914"/>
      <c r="P112" s="1928"/>
      <c r="Q112" s="1927"/>
      <c r="R112" s="1914"/>
      <c r="S112" s="1928"/>
      <c r="T112" s="1927"/>
      <c r="U112" s="1914"/>
      <c r="V112" s="1928"/>
      <c r="W112" s="1927"/>
      <c r="X112" s="1914"/>
      <c r="Y112" s="1928"/>
      <c r="Z112" s="1927"/>
      <c r="AA112" s="1914"/>
      <c r="AB112" s="1928"/>
      <c r="AC112" s="1927"/>
      <c r="AD112" s="1914"/>
      <c r="AE112" s="1928"/>
      <c r="AF112" s="1927"/>
      <c r="AG112" s="1914"/>
      <c r="AH112" s="1928"/>
      <c r="AI112" s="1927"/>
      <c r="AJ112" s="1914"/>
      <c r="AK112" s="1928"/>
      <c r="AL112" s="1927"/>
      <c r="AM112" s="1914"/>
      <c r="AN112" s="1928"/>
      <c r="AO112" s="1927"/>
      <c r="AP112" s="1914"/>
      <c r="AQ112" s="1928"/>
    </row>
    <row r="113" spans="1:81" s="24" customFormat="1" ht="16.5" customHeight="1" thickBot="1" x14ac:dyDescent="0.3">
      <c r="A113" s="1978"/>
      <c r="B113" s="2008" t="s">
        <v>90</v>
      </c>
      <c r="C113" s="2009"/>
      <c r="D113" s="2009"/>
      <c r="E113" s="2009"/>
      <c r="F113" s="2009"/>
      <c r="G113" s="2010"/>
      <c r="H113" s="521">
        <f>I68+H109+H110</f>
        <v>8.8381900361029846</v>
      </c>
      <c r="I113" s="522" t="s">
        <v>83</v>
      </c>
      <c r="J113" s="523">
        <f>J68+J109+J110</f>
        <v>1.2472767752914453</v>
      </c>
      <c r="K113" s="521">
        <f>L68+K109+K110</f>
        <v>8.8381900361029846</v>
      </c>
      <c r="L113" s="522" t="s">
        <v>83</v>
      </c>
      <c r="M113" s="523">
        <f>M68+M109+M110</f>
        <v>1.2472767752914453</v>
      </c>
      <c r="N113" s="521">
        <f>O68+N109+N110</f>
        <v>8.8381900361029846</v>
      </c>
      <c r="O113" s="522" t="s">
        <v>83</v>
      </c>
      <c r="P113" s="523">
        <f>P68+P109+P110</f>
        <v>1.2472767752914453</v>
      </c>
      <c r="Q113" s="521">
        <f>R68+Q109+Q110</f>
        <v>8.8381900361029846</v>
      </c>
      <c r="R113" s="522" t="s">
        <v>83</v>
      </c>
      <c r="S113" s="523">
        <f>S68+S109+S110</f>
        <v>1.2472767752914453</v>
      </c>
      <c r="T113" s="521">
        <f>U68+T109+T110</f>
        <v>8.8381900361029846</v>
      </c>
      <c r="U113" s="522" t="s">
        <v>83</v>
      </c>
      <c r="V113" s="523">
        <f>V68+V109+V110</f>
        <v>1.2472767752914453</v>
      </c>
      <c r="W113" s="521">
        <f>X68+W109+W110</f>
        <v>8.8381900361029846</v>
      </c>
      <c r="X113" s="522" t="s">
        <v>83</v>
      </c>
      <c r="Y113" s="523">
        <f>Y68+Y109+Y110</f>
        <v>1.2472767752914453</v>
      </c>
      <c r="Z113" s="521">
        <f>AA68+Z109+Z110</f>
        <v>8.8381900361029846</v>
      </c>
      <c r="AA113" s="522" t="s">
        <v>83</v>
      </c>
      <c r="AB113" s="523">
        <f>AB68+AB109+AB110</f>
        <v>1.2472767752914453</v>
      </c>
      <c r="AC113" s="521">
        <f>AD68+AC109+AC110</f>
        <v>8.8381900361029846</v>
      </c>
      <c r="AD113" s="522" t="s">
        <v>83</v>
      </c>
      <c r="AE113" s="523">
        <f>AE68+AE109+AE110</f>
        <v>1.2472767752914453</v>
      </c>
      <c r="AF113" s="521">
        <f>AG68+AF109+AF110</f>
        <v>8.8381900361029846</v>
      </c>
      <c r="AG113" s="522" t="s">
        <v>83</v>
      </c>
      <c r="AH113" s="523">
        <f>AH68+AH109+AH110</f>
        <v>1.2472767752914453</v>
      </c>
      <c r="AI113" s="521">
        <f>AJ68+AI109+AI110</f>
        <v>5.1405480602509872</v>
      </c>
      <c r="AJ113" s="522" t="s">
        <v>83</v>
      </c>
      <c r="AK113" s="523">
        <f>AK68+AK109+AK110</f>
        <v>0.94786190087821098</v>
      </c>
      <c r="AL113" s="521">
        <f>AM68+AL109+AL110</f>
        <v>5.1403711409560131</v>
      </c>
      <c r="AM113" s="522" t="s">
        <v>83</v>
      </c>
      <c r="AN113" s="523">
        <f>AN68+AN109+AN110</f>
        <v>0.94787523983947441</v>
      </c>
      <c r="AO113" s="521">
        <f>AP68+AO109+AO110</f>
        <v>5.1405480602509872</v>
      </c>
      <c r="AP113" s="522" t="s">
        <v>83</v>
      </c>
      <c r="AQ113" s="523">
        <f>AQ68+AQ109+AQ110</f>
        <v>0.94786190087821098</v>
      </c>
    </row>
    <row r="114" spans="1:81" s="24" customFormat="1" ht="16.5" customHeight="1" x14ac:dyDescent="0.25">
      <c r="A114" s="1976" t="s">
        <v>91</v>
      </c>
      <c r="B114" s="81" t="s">
        <v>81</v>
      </c>
      <c r="C114" s="82"/>
      <c r="D114" s="82" t="s">
        <v>82</v>
      </c>
      <c r="E114" s="82"/>
      <c r="F114" s="82"/>
      <c r="G114" s="82"/>
      <c r="H114" s="508">
        <f>$C$56/1000</f>
        <v>2.1999999999999999E-2</v>
      </c>
      <c r="I114" s="509" t="s">
        <v>83</v>
      </c>
      <c r="J114" s="510">
        <f>$G$56/1000</f>
        <v>0.16500000000000001</v>
      </c>
      <c r="K114" s="508">
        <f>$C$56/1000</f>
        <v>2.1999999999999999E-2</v>
      </c>
      <c r="L114" s="509" t="s">
        <v>83</v>
      </c>
      <c r="M114" s="510">
        <f>$G$56/1000</f>
        <v>0.16500000000000001</v>
      </c>
      <c r="N114" s="508">
        <f>$C$56/1000</f>
        <v>2.1999999999999999E-2</v>
      </c>
      <c r="O114" s="509" t="s">
        <v>83</v>
      </c>
      <c r="P114" s="510">
        <f>$G$56/1000</f>
        <v>0.16500000000000001</v>
      </c>
      <c r="Q114" s="508">
        <f>$C$56/1000</f>
        <v>2.1999999999999999E-2</v>
      </c>
      <c r="R114" s="509" t="s">
        <v>83</v>
      </c>
      <c r="S114" s="510">
        <f>$G$56/1000</f>
        <v>0.16500000000000001</v>
      </c>
      <c r="T114" s="508">
        <f>$C$56/1000</f>
        <v>2.1999999999999999E-2</v>
      </c>
      <c r="U114" s="509" t="s">
        <v>83</v>
      </c>
      <c r="V114" s="510">
        <f>$G$56/1000</f>
        <v>0.16500000000000001</v>
      </c>
      <c r="W114" s="508">
        <f>$C$56/1000</f>
        <v>2.1999999999999999E-2</v>
      </c>
      <c r="X114" s="509" t="s">
        <v>83</v>
      </c>
      <c r="Y114" s="510">
        <f>$G$56/1000</f>
        <v>0.16500000000000001</v>
      </c>
      <c r="Z114" s="508">
        <f>$C$56/1000</f>
        <v>2.1999999999999999E-2</v>
      </c>
      <c r="AA114" s="509" t="s">
        <v>83</v>
      </c>
      <c r="AB114" s="510">
        <f>$G$56/1000</f>
        <v>0.16500000000000001</v>
      </c>
      <c r="AC114" s="508">
        <f>$C$56/1000</f>
        <v>2.1999999999999999E-2</v>
      </c>
      <c r="AD114" s="509" t="s">
        <v>83</v>
      </c>
      <c r="AE114" s="510">
        <f>$G$56/1000</f>
        <v>0.16500000000000001</v>
      </c>
      <c r="AF114" s="508">
        <f>$C$56/1000</f>
        <v>2.1999999999999999E-2</v>
      </c>
      <c r="AG114" s="509" t="s">
        <v>83</v>
      </c>
      <c r="AH114" s="510">
        <f>$G$56/1000</f>
        <v>0.16500000000000001</v>
      </c>
      <c r="AI114" s="508">
        <f>$C$56/1000</f>
        <v>2.1999999999999999E-2</v>
      </c>
      <c r="AJ114" s="509" t="s">
        <v>83</v>
      </c>
      <c r="AK114" s="510">
        <f>$G$56/1000</f>
        <v>0.16500000000000001</v>
      </c>
      <c r="AL114" s="508">
        <f>$C$56/1000</f>
        <v>2.1999999999999999E-2</v>
      </c>
      <c r="AM114" s="509" t="s">
        <v>83</v>
      </c>
      <c r="AN114" s="510">
        <f>$G$56/1000</f>
        <v>0.16500000000000001</v>
      </c>
      <c r="AO114" s="508">
        <f>$C$56/1000</f>
        <v>2.1999999999999999E-2</v>
      </c>
      <c r="AP114" s="509" t="s">
        <v>83</v>
      </c>
      <c r="AQ114" s="510">
        <f>$G$56/1000</f>
        <v>0.16500000000000001</v>
      </c>
    </row>
    <row r="115" spans="1:81" s="24" customFormat="1" ht="16.5" customHeight="1" thickBot="1" x14ac:dyDescent="0.3">
      <c r="A115" s="1977"/>
      <c r="B115" s="84" t="s">
        <v>84</v>
      </c>
      <c r="C115" s="85"/>
      <c r="D115" s="85" t="s">
        <v>85</v>
      </c>
      <c r="E115" s="85"/>
      <c r="F115" s="85"/>
      <c r="G115" s="92"/>
      <c r="H115" s="514">
        <f>((I74^2+J74^2)*$G$57/1000)/$C$13*$C$7</f>
        <v>2.3462383031434237</v>
      </c>
      <c r="I115" s="515" t="s">
        <v>83</v>
      </c>
      <c r="J115" s="460">
        <f>((I74^2+J74^2)*$J$57)/(100*$C$13)</f>
        <v>8.1760439851913197E-2</v>
      </c>
      <c r="K115" s="514">
        <f>((L74^2+M74^2)*$G$57/1000)/$C$13*$C$7</f>
        <v>2.3462383031434237</v>
      </c>
      <c r="L115" s="515" t="s">
        <v>83</v>
      </c>
      <c r="M115" s="460">
        <f>((L74^2+M74^2)*$J$57)/(100*$C$13)</f>
        <v>8.1760439851913197E-2</v>
      </c>
      <c r="N115" s="514">
        <f>((O74^2+P74^2)*$G$57/1000)/$C$13*$C$7</f>
        <v>2.3462383031434237</v>
      </c>
      <c r="O115" s="515" t="s">
        <v>83</v>
      </c>
      <c r="P115" s="460">
        <f>((O74^2+P74^2)*$J$57)/(100*$C$13)</f>
        <v>8.1760439851913197E-2</v>
      </c>
      <c r="Q115" s="514">
        <f>((R74^2+S74^2)*$G$57/1000)/$C$13*$C$7</f>
        <v>2.3462383031434237</v>
      </c>
      <c r="R115" s="515" t="s">
        <v>83</v>
      </c>
      <c r="S115" s="460">
        <f>((R74^2+S74^2)*$J$57)/(100*$C$13)</f>
        <v>8.1760439851913197E-2</v>
      </c>
      <c r="T115" s="514">
        <f>((U74^2+V74^2)*$G$57/1000)/$C$13*$C$7</f>
        <v>2.3462383031434237</v>
      </c>
      <c r="U115" s="515" t="s">
        <v>83</v>
      </c>
      <c r="V115" s="460">
        <f>((U74^2+V74^2)*$J$57)/(100*$C$13)</f>
        <v>8.1760439851913197E-2</v>
      </c>
      <c r="W115" s="514">
        <f>((X74^2+Y74^2)*$G$57/1000)/$C$13*$C$7</f>
        <v>2.3462383031434237</v>
      </c>
      <c r="X115" s="515" t="s">
        <v>83</v>
      </c>
      <c r="Y115" s="460">
        <f>((X74^2+Y74^2)*$J$57)/(100*$C$13)</f>
        <v>8.1760439851913197E-2</v>
      </c>
      <c r="Z115" s="514">
        <f>((AA74^2+AB74^2)*$G$57/1000)/$C$13*$C$7</f>
        <v>2.3462383031434237</v>
      </c>
      <c r="AA115" s="515" t="s">
        <v>83</v>
      </c>
      <c r="AB115" s="460">
        <f>((AA74^2+AB74^2)*$J$57)/(100*$C$13)</f>
        <v>8.1760439851913197E-2</v>
      </c>
      <c r="AC115" s="514">
        <f>((AD74^2+AE74^2)*$G$57/1000)/$C$13*$C$7</f>
        <v>2.3462383031434237</v>
      </c>
      <c r="AD115" s="515" t="s">
        <v>83</v>
      </c>
      <c r="AE115" s="460">
        <f>((AD74^2+AE74^2)*$J$57)/(100*$C$13)</f>
        <v>8.1760439851913197E-2</v>
      </c>
      <c r="AF115" s="514">
        <f>((AG74^2+AH74^2)*$G$57/1000)/$C$13*$C$7</f>
        <v>2.3462383031434237</v>
      </c>
      <c r="AG115" s="515" t="s">
        <v>83</v>
      </c>
      <c r="AH115" s="460">
        <f>((AG74^2+AH74^2)*$J$57)/(100*$C$13)</f>
        <v>8.1760439851913197E-2</v>
      </c>
      <c r="AI115" s="514">
        <f>((AJ74^2+AK74^2)*$G$57/1000)/$C$13*$C$7</f>
        <v>1.0789146731084802</v>
      </c>
      <c r="AJ115" s="515" t="s">
        <v>83</v>
      </c>
      <c r="AK115" s="460">
        <f>((AJ74^2+AK74^2)*$J$57)/(100*$C$13)</f>
        <v>3.7597433354424323E-2</v>
      </c>
      <c r="AL115" s="514">
        <f>((AM74^2+AN74^2)*$G$57/1000)/$C$13*$C$7</f>
        <v>1.0790082158054399</v>
      </c>
      <c r="AM115" s="515" t="s">
        <v>83</v>
      </c>
      <c r="AN115" s="460">
        <f>((AM74^2+AN74^2)*$J$57)/(100*$C$13)</f>
        <v>3.7600693079592955E-2</v>
      </c>
      <c r="AO115" s="514">
        <f>((AP74^2+AQ74^2)*$G$57/1000)/$C$13*$C$7</f>
        <v>1.0789146731084802</v>
      </c>
      <c r="AP115" s="515" t="s">
        <v>83</v>
      </c>
      <c r="AQ115" s="460">
        <f>((AP74^2+AQ74^2)*$J$57)/(100*$C$13)</f>
        <v>3.7597433354424323E-2</v>
      </c>
    </row>
    <row r="116" spans="1:81" s="24" customFormat="1" ht="16.5" customHeight="1" x14ac:dyDescent="0.25">
      <c r="A116" s="1977"/>
      <c r="B116" s="87" t="s">
        <v>86</v>
      </c>
      <c r="C116" s="93">
        <v>22</v>
      </c>
      <c r="D116" s="89"/>
      <c r="E116" s="2014" t="s">
        <v>87</v>
      </c>
      <c r="F116" s="2014"/>
      <c r="G116" s="94">
        <v>165</v>
      </c>
      <c r="H116" s="518"/>
      <c r="I116" s="519"/>
      <c r="J116" s="456"/>
      <c r="K116" s="1925"/>
      <c r="L116" s="1937"/>
      <c r="M116" s="1926"/>
      <c r="N116" s="1925"/>
      <c r="O116" s="1937"/>
      <c r="P116" s="1926"/>
      <c r="Q116" s="1925"/>
      <c r="R116" s="1937"/>
      <c r="S116" s="1926"/>
      <c r="T116" s="1925"/>
      <c r="U116" s="1937"/>
      <c r="V116" s="1926"/>
      <c r="W116" s="1925"/>
      <c r="X116" s="1937"/>
      <c r="Y116" s="1926"/>
      <c r="Z116" s="1925"/>
      <c r="AA116" s="1937"/>
      <c r="AB116" s="1926"/>
      <c r="AC116" s="1925"/>
      <c r="AD116" s="1937"/>
      <c r="AE116" s="1926"/>
      <c r="AF116" s="1925"/>
      <c r="AG116" s="1937"/>
      <c r="AH116" s="1926"/>
      <c r="AI116" s="1925"/>
      <c r="AJ116" s="1937"/>
      <c r="AK116" s="1926"/>
      <c r="AL116" s="1925"/>
      <c r="AM116" s="1937"/>
      <c r="AN116" s="1926"/>
      <c r="AO116" s="1925"/>
      <c r="AP116" s="1937"/>
      <c r="AQ116" s="1926"/>
    </row>
    <row r="117" spans="1:81" s="24" customFormat="1" ht="16.5" customHeight="1" thickBot="1" x14ac:dyDescent="0.3">
      <c r="A117" s="1977"/>
      <c r="B117" s="95"/>
      <c r="C117" s="80"/>
      <c r="D117" s="25"/>
      <c r="E117" s="91"/>
      <c r="F117" s="91" t="s">
        <v>88</v>
      </c>
      <c r="G117" s="96">
        <v>118</v>
      </c>
      <c r="H117" s="1938" t="s">
        <v>89</v>
      </c>
      <c r="I117" s="1939"/>
      <c r="J117" s="460">
        <v>10.28</v>
      </c>
      <c r="K117" s="1927"/>
      <c r="L117" s="1914"/>
      <c r="M117" s="1928"/>
      <c r="N117" s="1927"/>
      <c r="O117" s="1914"/>
      <c r="P117" s="1928"/>
      <c r="Q117" s="1927"/>
      <c r="R117" s="1914"/>
      <c r="S117" s="1928"/>
      <c r="T117" s="1927"/>
      <c r="U117" s="1914"/>
      <c r="V117" s="1928"/>
      <c r="W117" s="1927"/>
      <c r="X117" s="1914"/>
      <c r="Y117" s="1928"/>
      <c r="Z117" s="1927"/>
      <c r="AA117" s="1914"/>
      <c r="AB117" s="1928"/>
      <c r="AC117" s="1927"/>
      <c r="AD117" s="1914"/>
      <c r="AE117" s="1928"/>
      <c r="AF117" s="1927"/>
      <c r="AG117" s="1914"/>
      <c r="AH117" s="1928"/>
      <c r="AI117" s="1927"/>
      <c r="AJ117" s="1914"/>
      <c r="AK117" s="1928"/>
      <c r="AL117" s="1927"/>
      <c r="AM117" s="1914"/>
      <c r="AN117" s="1928"/>
      <c r="AO117" s="1927"/>
      <c r="AP117" s="1914"/>
      <c r="AQ117" s="1928"/>
    </row>
    <row r="118" spans="1:81" s="97" customFormat="1" ht="16.5" customHeight="1" thickBot="1" x14ac:dyDescent="0.3">
      <c r="A118" s="1978"/>
      <c r="B118" s="2008" t="s">
        <v>90</v>
      </c>
      <c r="C118" s="2009"/>
      <c r="D118" s="2009"/>
      <c r="E118" s="2009"/>
      <c r="F118" s="2009"/>
      <c r="G118" s="2010"/>
      <c r="H118" s="526">
        <f>I74+H114+H115</f>
        <v>6.7508303031434238</v>
      </c>
      <c r="I118" s="527" t="s">
        <v>83</v>
      </c>
      <c r="J118" s="528">
        <f>J114+J115+J74</f>
        <v>1.0691124398519132</v>
      </c>
      <c r="K118" s="526">
        <f>L74+K114+K115</f>
        <v>6.7508303031434238</v>
      </c>
      <c r="L118" s="527" t="s">
        <v>83</v>
      </c>
      <c r="M118" s="528">
        <f>M114+M115+M74</f>
        <v>1.0691124398519132</v>
      </c>
      <c r="N118" s="526">
        <f>O74+N114+N115</f>
        <v>6.7508303031434238</v>
      </c>
      <c r="O118" s="527" t="s">
        <v>83</v>
      </c>
      <c r="P118" s="528">
        <f>P114+P115+P74</f>
        <v>1.0691124398519132</v>
      </c>
      <c r="Q118" s="526">
        <f>R74+Q114+Q115</f>
        <v>6.7508303031434238</v>
      </c>
      <c r="R118" s="527" t="s">
        <v>83</v>
      </c>
      <c r="S118" s="528">
        <f>S114+S115+S74</f>
        <v>1.0691124398519132</v>
      </c>
      <c r="T118" s="526">
        <f>U74+T114+T115</f>
        <v>6.7508303031434238</v>
      </c>
      <c r="U118" s="527" t="s">
        <v>83</v>
      </c>
      <c r="V118" s="528">
        <f>V114+V115+V74</f>
        <v>1.0691124398519132</v>
      </c>
      <c r="W118" s="526">
        <f>X74+W114+W115</f>
        <v>6.7508303031434238</v>
      </c>
      <c r="X118" s="527" t="s">
        <v>83</v>
      </c>
      <c r="Y118" s="528">
        <f>Y114+Y115+Y74</f>
        <v>1.0691124398519132</v>
      </c>
      <c r="Z118" s="526">
        <f>AA74+Z114+Z115</f>
        <v>6.7508303031434238</v>
      </c>
      <c r="AA118" s="527" t="s">
        <v>83</v>
      </c>
      <c r="AB118" s="528">
        <f>AB114+AB115+AB74</f>
        <v>1.0691124398519132</v>
      </c>
      <c r="AC118" s="526">
        <f>AD74+AC114+AC115</f>
        <v>6.7508303031434238</v>
      </c>
      <c r="AD118" s="527" t="s">
        <v>83</v>
      </c>
      <c r="AE118" s="528">
        <f>AE114+AE115+AE74</f>
        <v>1.0691124398519132</v>
      </c>
      <c r="AF118" s="526">
        <f>AG74+AF114+AF115</f>
        <v>6.7508303031434238</v>
      </c>
      <c r="AG118" s="527" t="s">
        <v>83</v>
      </c>
      <c r="AH118" s="528">
        <f>AH114+AH115+AH74</f>
        <v>1.0691124398519132</v>
      </c>
      <c r="AI118" s="526">
        <f>AJ74+AI114+AI115</f>
        <v>4.0846426731084797</v>
      </c>
      <c r="AJ118" s="527" t="s">
        <v>83</v>
      </c>
      <c r="AK118" s="528">
        <f>AK114+AK115+AK74</f>
        <v>0.69322143335442432</v>
      </c>
      <c r="AL118" s="526">
        <f>AM74+AL114+AL115</f>
        <v>4.0848322158054398</v>
      </c>
      <c r="AM118" s="527" t="s">
        <v>83</v>
      </c>
      <c r="AN118" s="528">
        <f>AN114+AN115+AN74</f>
        <v>0.693448693079593</v>
      </c>
      <c r="AO118" s="526">
        <f>AP74+AO114+AO115</f>
        <v>4.0846426731084797</v>
      </c>
      <c r="AP118" s="527" t="s">
        <v>83</v>
      </c>
      <c r="AQ118" s="528">
        <f>AQ114+AQ115+AQ74</f>
        <v>0.69322143335442432</v>
      </c>
      <c r="CC118" s="98"/>
    </row>
    <row r="119" spans="1:81" s="24" customFormat="1" ht="16.5" customHeight="1" x14ac:dyDescent="0.25">
      <c r="A119" s="1992" t="s">
        <v>92</v>
      </c>
      <c r="B119" s="1993"/>
      <c r="C119" s="1993"/>
      <c r="D119" s="1993"/>
      <c r="E119" s="1993"/>
      <c r="F119" s="1993"/>
      <c r="G119" s="2020"/>
      <c r="H119" s="529"/>
      <c r="I119" s="530"/>
      <c r="J119" s="456"/>
      <c r="K119" s="529"/>
      <c r="L119" s="530"/>
      <c r="M119" s="456"/>
      <c r="N119" s="529"/>
      <c r="O119" s="530"/>
      <c r="P119" s="456"/>
      <c r="Q119" s="529"/>
      <c r="R119" s="530"/>
      <c r="S119" s="456"/>
      <c r="T119" s="529"/>
      <c r="U119" s="530"/>
      <c r="V119" s="456"/>
      <c r="W119" s="529"/>
      <c r="X119" s="530"/>
      <c r="Y119" s="456"/>
      <c r="Z119" s="529"/>
      <c r="AA119" s="530"/>
      <c r="AB119" s="456"/>
      <c r="AC119" s="529"/>
      <c r="AD119" s="530"/>
      <c r="AE119" s="456"/>
      <c r="AF119" s="529"/>
      <c r="AG119" s="530"/>
      <c r="AH119" s="456"/>
      <c r="AI119" s="529"/>
      <c r="AJ119" s="530"/>
      <c r="AK119" s="456"/>
      <c r="AL119" s="529"/>
      <c r="AM119" s="530"/>
      <c r="AN119" s="456"/>
      <c r="AO119" s="529"/>
      <c r="AP119" s="530"/>
      <c r="AQ119" s="456"/>
    </row>
    <row r="120" spans="1:81" s="24" customFormat="1" ht="16.5" customHeight="1" thickBot="1" x14ac:dyDescent="0.3">
      <c r="A120" s="99" t="s">
        <v>93</v>
      </c>
      <c r="B120" s="100"/>
      <c r="C120" s="101"/>
      <c r="D120" s="100"/>
      <c r="E120" s="44"/>
      <c r="F120" s="100" t="s">
        <v>94</v>
      </c>
      <c r="G120" s="43"/>
      <c r="H120" s="534">
        <f>SUM(H113,H118)</f>
        <v>15.589020339246408</v>
      </c>
      <c r="I120" s="533" t="s">
        <v>83</v>
      </c>
      <c r="J120" s="535">
        <f>SUM(J113,J118)</f>
        <v>2.3163892151433583</v>
      </c>
      <c r="K120" s="534">
        <f>SUM(K113,K118)</f>
        <v>15.589020339246408</v>
      </c>
      <c r="L120" s="533" t="s">
        <v>83</v>
      </c>
      <c r="M120" s="535">
        <f>SUM(M113,M118)</f>
        <v>2.3163892151433583</v>
      </c>
      <c r="N120" s="534">
        <f>SUM(N113,N118)</f>
        <v>15.589020339246408</v>
      </c>
      <c r="O120" s="533" t="s">
        <v>83</v>
      </c>
      <c r="P120" s="535">
        <f>SUM(P113,P118)</f>
        <v>2.3163892151433583</v>
      </c>
      <c r="Q120" s="534">
        <f>SUM(Q113,Q118)</f>
        <v>15.589020339246408</v>
      </c>
      <c r="R120" s="533" t="s">
        <v>83</v>
      </c>
      <c r="S120" s="535">
        <f>SUM(S113,S118)</f>
        <v>2.3163892151433583</v>
      </c>
      <c r="T120" s="534">
        <f>SUM(T113,T118)</f>
        <v>15.589020339246408</v>
      </c>
      <c r="U120" s="533" t="s">
        <v>83</v>
      </c>
      <c r="V120" s="535">
        <f>SUM(V113,V118)</f>
        <v>2.3163892151433583</v>
      </c>
      <c r="W120" s="534">
        <f>SUM(W113,W118)</f>
        <v>15.589020339246408</v>
      </c>
      <c r="X120" s="533" t="s">
        <v>83</v>
      </c>
      <c r="Y120" s="535">
        <f>SUM(Y113,Y118)</f>
        <v>2.3163892151433583</v>
      </c>
      <c r="Z120" s="534">
        <f>SUM(Z113,Z118)</f>
        <v>15.589020339246408</v>
      </c>
      <c r="AA120" s="533" t="s">
        <v>83</v>
      </c>
      <c r="AB120" s="535">
        <f>SUM(AB113,AB118)</f>
        <v>2.3163892151433583</v>
      </c>
      <c r="AC120" s="534">
        <f>SUM(AC113,AC118)</f>
        <v>15.589020339246408</v>
      </c>
      <c r="AD120" s="533" t="s">
        <v>83</v>
      </c>
      <c r="AE120" s="535">
        <f>SUM(AE113,AE118)</f>
        <v>2.3163892151433583</v>
      </c>
      <c r="AF120" s="534">
        <f>SUM(AF113,AF118)</f>
        <v>15.589020339246408</v>
      </c>
      <c r="AG120" s="533" t="s">
        <v>83</v>
      </c>
      <c r="AH120" s="535">
        <f>SUM(AH113,AH118)</f>
        <v>2.3163892151433583</v>
      </c>
      <c r="AI120" s="534">
        <f>SUM(AI113,AI118)</f>
        <v>9.2251907333594669</v>
      </c>
      <c r="AJ120" s="533" t="s">
        <v>83</v>
      </c>
      <c r="AK120" s="535">
        <f>SUM(AK113,AK118)</f>
        <v>1.6410833342326354</v>
      </c>
      <c r="AL120" s="534">
        <f>SUM(AL113,AL118)</f>
        <v>9.2252033567614529</v>
      </c>
      <c r="AM120" s="533" t="s">
        <v>83</v>
      </c>
      <c r="AN120" s="535">
        <f>SUM(AN113,AN118)</f>
        <v>1.6413239329190674</v>
      </c>
      <c r="AO120" s="534">
        <f>SUM(AO113,AO118)</f>
        <v>9.2251907333594669</v>
      </c>
      <c r="AP120" s="533" t="s">
        <v>83</v>
      </c>
      <c r="AQ120" s="535">
        <f>SUM(AQ113,AQ118)</f>
        <v>1.6410833342326354</v>
      </c>
    </row>
    <row r="121" spans="1:81" ht="16.5" hidden="1" x14ac:dyDescent="0.25">
      <c r="A121" s="102" t="s">
        <v>95</v>
      </c>
      <c r="B121" s="97"/>
      <c r="C121" s="97"/>
      <c r="D121" s="97"/>
      <c r="E121" s="97"/>
      <c r="F121" s="97"/>
      <c r="H121" s="97"/>
      <c r="I121" s="103">
        <f>J120/H120</f>
        <v>0.14859107017210649</v>
      </c>
      <c r="J121" s="97"/>
      <c r="K121" s="97"/>
      <c r="L121" s="103">
        <f>M120/K120</f>
        <v>0.14859107017210649</v>
      </c>
      <c r="M121" s="97"/>
      <c r="N121" s="97"/>
      <c r="O121" s="103">
        <f>P120/N120</f>
        <v>0.14859107017210649</v>
      </c>
      <c r="P121" s="97"/>
      <c r="Q121" s="97"/>
      <c r="R121" s="103">
        <f>S120/Q120</f>
        <v>0.14859107017210649</v>
      </c>
      <c r="S121" s="97"/>
      <c r="T121" s="97"/>
      <c r="U121" s="103">
        <f>V120/T120</f>
        <v>0.14859107017210649</v>
      </c>
      <c r="V121" s="97"/>
      <c r="W121" s="97"/>
      <c r="X121" s="103">
        <f>Y120/W120</f>
        <v>0.14859107017210649</v>
      </c>
      <c r="Y121" s="97"/>
      <c r="Z121" s="97"/>
      <c r="AA121" s="103">
        <f>AB120/Z120</f>
        <v>0.14859107017210649</v>
      </c>
      <c r="AB121" s="97"/>
      <c r="AC121" s="97"/>
      <c r="AD121" s="103">
        <f>AE120/AC120</f>
        <v>0.14859107017210649</v>
      </c>
      <c r="AE121" s="97"/>
      <c r="AF121" s="97"/>
      <c r="AG121" s="103">
        <f>AH120/AF120</f>
        <v>0.14859107017210649</v>
      </c>
      <c r="AH121" s="97"/>
      <c r="AI121" s="97"/>
      <c r="AJ121" s="103">
        <f>AK120/AI120</f>
        <v>0.17789153435042471</v>
      </c>
      <c r="AK121" s="97"/>
      <c r="AL121" s="97"/>
      <c r="AM121" s="103">
        <f>AN120/AL120</f>
        <v>0.1779173715142103</v>
      </c>
      <c r="AN121" s="97"/>
      <c r="AO121" s="97"/>
      <c r="AP121" s="103">
        <f>AQ120/AO120</f>
        <v>0.17789153435042471</v>
      </c>
      <c r="AQ121" s="97"/>
    </row>
    <row r="122" spans="1:81" ht="16.5" hidden="1" x14ac:dyDescent="0.25">
      <c r="A122" s="102" t="s">
        <v>96</v>
      </c>
      <c r="B122" s="102"/>
      <c r="C122" s="102"/>
      <c r="D122" s="102"/>
      <c r="E122" s="102"/>
      <c r="F122" s="102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</row>
    <row r="124" spans="1:81" x14ac:dyDescent="0.2">
      <c r="I124" s="113"/>
      <c r="L124" s="113"/>
      <c r="O124" s="113"/>
      <c r="R124" s="113"/>
      <c r="U124" s="113"/>
      <c r="X124" s="113"/>
      <c r="AA124" s="113"/>
      <c r="AD124" s="113"/>
      <c r="AG124" s="113"/>
      <c r="AJ124" s="113"/>
      <c r="AM124" s="113"/>
      <c r="AP124" s="113"/>
    </row>
  </sheetData>
  <mergeCells count="380">
    <mergeCell ref="AO116:AQ117"/>
    <mergeCell ref="H117:I117"/>
    <mergeCell ref="B118:G118"/>
    <mergeCell ref="A119:G119"/>
    <mergeCell ref="W116:Y117"/>
    <mergeCell ref="Z116:AB117"/>
    <mergeCell ref="AC116:AE117"/>
    <mergeCell ref="AF116:AH117"/>
    <mergeCell ref="AI116:AK117"/>
    <mergeCell ref="AL116:AN117"/>
    <mergeCell ref="A114:A118"/>
    <mergeCell ref="E116:F116"/>
    <mergeCell ref="K116:M117"/>
    <mergeCell ref="N116:P117"/>
    <mergeCell ref="Q116:S117"/>
    <mergeCell ref="T116:V117"/>
    <mergeCell ref="AI84:AK85"/>
    <mergeCell ref="AF111:AH112"/>
    <mergeCell ref="AI111:AK112"/>
    <mergeCell ref="AL111:AN112"/>
    <mergeCell ref="AO111:AQ112"/>
    <mergeCell ref="H112:I112"/>
    <mergeCell ref="B113:G113"/>
    <mergeCell ref="N111:P112"/>
    <mergeCell ref="Q111:S112"/>
    <mergeCell ref="T111:V112"/>
    <mergeCell ref="W111:Y112"/>
    <mergeCell ref="Z111:AB112"/>
    <mergeCell ref="AC111:AE112"/>
    <mergeCell ref="Z84:AB85"/>
    <mergeCell ref="A104:G104"/>
    <mergeCell ref="A105:G105"/>
    <mergeCell ref="A106:G106"/>
    <mergeCell ref="A109:A113"/>
    <mergeCell ref="E111:F111"/>
    <mergeCell ref="K111:M112"/>
    <mergeCell ref="AC84:AE85"/>
    <mergeCell ref="AF84:AH85"/>
    <mergeCell ref="A84:C84"/>
    <mergeCell ref="D84:E84"/>
    <mergeCell ref="F84:G84"/>
    <mergeCell ref="H84:J85"/>
    <mergeCell ref="AL78:AN78"/>
    <mergeCell ref="AO78:AQ78"/>
    <mergeCell ref="A79:C80"/>
    <mergeCell ref="D79:E80"/>
    <mergeCell ref="F79:G79"/>
    <mergeCell ref="F80:G80"/>
    <mergeCell ref="T78:V78"/>
    <mergeCell ref="W78:Y78"/>
    <mergeCell ref="Z78:AB78"/>
    <mergeCell ref="AC78:AE78"/>
    <mergeCell ref="AF78:AH78"/>
    <mergeCell ref="AI78:AK78"/>
    <mergeCell ref="AL84:AN85"/>
    <mergeCell ref="AO84:AQ85"/>
    <mergeCell ref="A85:C85"/>
    <mergeCell ref="K84:M85"/>
    <mergeCell ref="N84:P85"/>
    <mergeCell ref="Q84:S85"/>
    <mergeCell ref="T84:V85"/>
    <mergeCell ref="W84:Y85"/>
    <mergeCell ref="A73:B78"/>
    <mergeCell ref="C73:C78"/>
    <mergeCell ref="AO77:AQ77"/>
    <mergeCell ref="D78:G78"/>
    <mergeCell ref="H78:J78"/>
    <mergeCell ref="K78:M78"/>
    <mergeCell ref="N78:P78"/>
    <mergeCell ref="Q78:S78"/>
    <mergeCell ref="E81:F81"/>
    <mergeCell ref="E82:F82"/>
    <mergeCell ref="W77:Y77"/>
    <mergeCell ref="Z77:AB77"/>
    <mergeCell ref="W76:Y76"/>
    <mergeCell ref="Z76:AB76"/>
    <mergeCell ref="AC76:AE76"/>
    <mergeCell ref="AF76:AH76"/>
    <mergeCell ref="AI76:AK76"/>
    <mergeCell ref="AC77:AE77"/>
    <mergeCell ref="AF77:AH77"/>
    <mergeCell ref="AI77:AK77"/>
    <mergeCell ref="AL77:AN77"/>
    <mergeCell ref="AI75:AK75"/>
    <mergeCell ref="AL75:AN75"/>
    <mergeCell ref="AO75:AQ75"/>
    <mergeCell ref="D76:E77"/>
    <mergeCell ref="F76:G76"/>
    <mergeCell ref="H76:J76"/>
    <mergeCell ref="K76:M76"/>
    <mergeCell ref="N76:P76"/>
    <mergeCell ref="Q76:S76"/>
    <mergeCell ref="N75:P75"/>
    <mergeCell ref="Q75:S75"/>
    <mergeCell ref="T75:V75"/>
    <mergeCell ref="W75:Y75"/>
    <mergeCell ref="Z75:AB75"/>
    <mergeCell ref="AC75:AE75"/>
    <mergeCell ref="AL76:AN76"/>
    <mergeCell ref="AO76:AQ76"/>
    <mergeCell ref="F77:G77"/>
    <mergeCell ref="H77:J77"/>
    <mergeCell ref="K77:M77"/>
    <mergeCell ref="N77:P77"/>
    <mergeCell ref="Q77:S77"/>
    <mergeCell ref="T77:V77"/>
    <mergeCell ref="T76:V76"/>
    <mergeCell ref="D73:E74"/>
    <mergeCell ref="F73:G73"/>
    <mergeCell ref="F74:G74"/>
    <mergeCell ref="D75:G75"/>
    <mergeCell ref="H75:J75"/>
    <mergeCell ref="K75:M75"/>
    <mergeCell ref="T72:V72"/>
    <mergeCell ref="AC71:AE71"/>
    <mergeCell ref="AF71:AH71"/>
    <mergeCell ref="AF75:AH75"/>
    <mergeCell ref="AI71:AK71"/>
    <mergeCell ref="AL71:AN71"/>
    <mergeCell ref="AO71:AQ71"/>
    <mergeCell ref="D72:G72"/>
    <mergeCell ref="H72:J72"/>
    <mergeCell ref="K72:M72"/>
    <mergeCell ref="N72:P72"/>
    <mergeCell ref="Q72:S72"/>
    <mergeCell ref="D70:E71"/>
    <mergeCell ref="AL72:AN72"/>
    <mergeCell ref="AO72:AQ72"/>
    <mergeCell ref="W72:Y72"/>
    <mergeCell ref="Z72:AB72"/>
    <mergeCell ref="AC72:AE72"/>
    <mergeCell ref="AF72:AH72"/>
    <mergeCell ref="AI72:AK72"/>
    <mergeCell ref="H71:J71"/>
    <mergeCell ref="K71:M71"/>
    <mergeCell ref="N71:P71"/>
    <mergeCell ref="Q71:S71"/>
    <mergeCell ref="T71:V71"/>
    <mergeCell ref="W71:Y71"/>
    <mergeCell ref="Z71:AB71"/>
    <mergeCell ref="T70:V70"/>
    <mergeCell ref="W70:Y70"/>
    <mergeCell ref="Z70:AB70"/>
    <mergeCell ref="H70:J70"/>
    <mergeCell ref="K70:M70"/>
    <mergeCell ref="N70:P70"/>
    <mergeCell ref="Q70:S70"/>
    <mergeCell ref="AO69:AQ69"/>
    <mergeCell ref="H69:J69"/>
    <mergeCell ref="K69:M69"/>
    <mergeCell ref="N69:P69"/>
    <mergeCell ref="Q69:S69"/>
    <mergeCell ref="T69:V69"/>
    <mergeCell ref="W69:Y69"/>
    <mergeCell ref="AL70:AN70"/>
    <mergeCell ref="AO70:AQ70"/>
    <mergeCell ref="AC70:AE70"/>
    <mergeCell ref="AF70:AH70"/>
    <mergeCell ref="AI70:AK70"/>
    <mergeCell ref="Z64:AB64"/>
    <mergeCell ref="AC64:AE64"/>
    <mergeCell ref="AF64:AH64"/>
    <mergeCell ref="AI64:AK64"/>
    <mergeCell ref="AL64:AN64"/>
    <mergeCell ref="Z69:AB69"/>
    <mergeCell ref="AC69:AE69"/>
    <mergeCell ref="AF69:AH69"/>
    <mergeCell ref="AI69:AK69"/>
    <mergeCell ref="AL69:AN69"/>
    <mergeCell ref="A65:B66"/>
    <mergeCell ref="C65:C66"/>
    <mergeCell ref="D65:G66"/>
    <mergeCell ref="A67:B72"/>
    <mergeCell ref="C67:C72"/>
    <mergeCell ref="D67:E68"/>
    <mergeCell ref="F67:G67"/>
    <mergeCell ref="F68:G68"/>
    <mergeCell ref="D69:G69"/>
    <mergeCell ref="F71:G71"/>
    <mergeCell ref="F70:G70"/>
    <mergeCell ref="AO56:AQ57"/>
    <mergeCell ref="H57:I57"/>
    <mergeCell ref="B58:G58"/>
    <mergeCell ref="A59:G59"/>
    <mergeCell ref="A64:G64"/>
    <mergeCell ref="H64:J64"/>
    <mergeCell ref="K64:M64"/>
    <mergeCell ref="N64:P64"/>
    <mergeCell ref="Q64:S64"/>
    <mergeCell ref="T64:V64"/>
    <mergeCell ref="W56:Y57"/>
    <mergeCell ref="Z56:AB57"/>
    <mergeCell ref="AC56:AE57"/>
    <mergeCell ref="AF56:AH57"/>
    <mergeCell ref="AI56:AK57"/>
    <mergeCell ref="AL56:AN57"/>
    <mergeCell ref="A54:A58"/>
    <mergeCell ref="E56:F56"/>
    <mergeCell ref="K56:M57"/>
    <mergeCell ref="N56:P57"/>
    <mergeCell ref="Q56:S57"/>
    <mergeCell ref="T56:V57"/>
    <mergeCell ref="AO64:AQ64"/>
    <mergeCell ref="W64:Y64"/>
    <mergeCell ref="AI24:AK25"/>
    <mergeCell ref="AF51:AH52"/>
    <mergeCell ref="AI51:AK52"/>
    <mergeCell ref="AL51:AN52"/>
    <mergeCell ref="AO51:AQ52"/>
    <mergeCell ref="H52:I52"/>
    <mergeCell ref="B53:G53"/>
    <mergeCell ref="N51:P52"/>
    <mergeCell ref="Q51:S52"/>
    <mergeCell ref="T51:V52"/>
    <mergeCell ref="W51:Y52"/>
    <mergeCell ref="Z51:AB52"/>
    <mergeCell ref="AC51:AE52"/>
    <mergeCell ref="Z24:AB25"/>
    <mergeCell ref="A44:G44"/>
    <mergeCell ref="A45:G45"/>
    <mergeCell ref="A46:G46"/>
    <mergeCell ref="A49:A53"/>
    <mergeCell ref="E51:F51"/>
    <mergeCell ref="K51:M52"/>
    <mergeCell ref="AC24:AE25"/>
    <mergeCell ref="AF24:AH25"/>
    <mergeCell ref="A24:C24"/>
    <mergeCell ref="D24:E24"/>
    <mergeCell ref="F24:G24"/>
    <mergeCell ref="H24:J25"/>
    <mergeCell ref="AL18:AN18"/>
    <mergeCell ref="AO18:AQ18"/>
    <mergeCell ref="A19:C20"/>
    <mergeCell ref="D19:E20"/>
    <mergeCell ref="F19:G19"/>
    <mergeCell ref="F20:G20"/>
    <mergeCell ref="T18:V18"/>
    <mergeCell ref="W18:Y18"/>
    <mergeCell ref="Z18:AB18"/>
    <mergeCell ref="AC18:AE18"/>
    <mergeCell ref="AF18:AH18"/>
    <mergeCell ref="AI18:AK18"/>
    <mergeCell ref="AL24:AN25"/>
    <mergeCell ref="AO24:AQ25"/>
    <mergeCell ref="A25:C25"/>
    <mergeCell ref="K24:M25"/>
    <mergeCell ref="N24:P25"/>
    <mergeCell ref="Q24:S25"/>
    <mergeCell ref="T24:V25"/>
    <mergeCell ref="W24:Y25"/>
    <mergeCell ref="A13:B18"/>
    <mergeCell ref="C13:C18"/>
    <mergeCell ref="AL17:AN17"/>
    <mergeCell ref="AO17:AQ17"/>
    <mergeCell ref="D18:G18"/>
    <mergeCell ref="H18:J18"/>
    <mergeCell ref="K18:M18"/>
    <mergeCell ref="N18:P18"/>
    <mergeCell ref="Q18:S18"/>
    <mergeCell ref="E21:F21"/>
    <mergeCell ref="E22:F22"/>
    <mergeCell ref="W17:Y17"/>
    <mergeCell ref="Z17:AB17"/>
    <mergeCell ref="T16:V16"/>
    <mergeCell ref="W16:Y16"/>
    <mergeCell ref="Z16:AB16"/>
    <mergeCell ref="AC16:AE16"/>
    <mergeCell ref="AF16:AH16"/>
    <mergeCell ref="AI16:AK16"/>
    <mergeCell ref="AC17:AE17"/>
    <mergeCell ref="AF17:AH17"/>
    <mergeCell ref="AI17:AK17"/>
    <mergeCell ref="AF15:AH15"/>
    <mergeCell ref="AI15:AK15"/>
    <mergeCell ref="AL15:AN15"/>
    <mergeCell ref="AO15:AQ15"/>
    <mergeCell ref="D16:E17"/>
    <mergeCell ref="F16:G16"/>
    <mergeCell ref="H16:J16"/>
    <mergeCell ref="K16:M16"/>
    <mergeCell ref="N16:P16"/>
    <mergeCell ref="Q16:S16"/>
    <mergeCell ref="N15:P15"/>
    <mergeCell ref="Q15:S15"/>
    <mergeCell ref="T15:V15"/>
    <mergeCell ref="W15:Y15"/>
    <mergeCell ref="Z15:AB15"/>
    <mergeCell ref="AC15:AE15"/>
    <mergeCell ref="AL16:AN16"/>
    <mergeCell ref="AO16:AQ16"/>
    <mergeCell ref="F17:G17"/>
    <mergeCell ref="H17:J17"/>
    <mergeCell ref="K17:M17"/>
    <mergeCell ref="N17:P17"/>
    <mergeCell ref="Q17:S17"/>
    <mergeCell ref="T17:V17"/>
    <mergeCell ref="D13:E14"/>
    <mergeCell ref="F13:G13"/>
    <mergeCell ref="F14:G14"/>
    <mergeCell ref="D15:G15"/>
    <mergeCell ref="H15:J15"/>
    <mergeCell ref="K15:M15"/>
    <mergeCell ref="T12:V12"/>
    <mergeCell ref="AL11:AN11"/>
    <mergeCell ref="AO11:AQ11"/>
    <mergeCell ref="D12:G12"/>
    <mergeCell ref="H12:J12"/>
    <mergeCell ref="K12:M12"/>
    <mergeCell ref="N12:P12"/>
    <mergeCell ref="Q12:S12"/>
    <mergeCell ref="D10:E11"/>
    <mergeCell ref="AL12:AN12"/>
    <mergeCell ref="AO12:AQ12"/>
    <mergeCell ref="W12:Y12"/>
    <mergeCell ref="Z12:AB12"/>
    <mergeCell ref="AC12:AE12"/>
    <mergeCell ref="AF12:AH12"/>
    <mergeCell ref="AI12:AK12"/>
    <mergeCell ref="AL10:AN10"/>
    <mergeCell ref="AO10:AQ10"/>
    <mergeCell ref="AC10:AE10"/>
    <mergeCell ref="AF10:AH10"/>
    <mergeCell ref="AI10:AK10"/>
    <mergeCell ref="F10:G10"/>
    <mergeCell ref="H10:J10"/>
    <mergeCell ref="K10:M10"/>
    <mergeCell ref="N10:P10"/>
    <mergeCell ref="Q10:S10"/>
    <mergeCell ref="AC11:AE11"/>
    <mergeCell ref="AF11:AH11"/>
    <mergeCell ref="AI11:AK11"/>
    <mergeCell ref="F11:G11"/>
    <mergeCell ref="H11:J11"/>
    <mergeCell ref="K11:M11"/>
    <mergeCell ref="N11:P11"/>
    <mergeCell ref="Q11:S11"/>
    <mergeCell ref="T11:V11"/>
    <mergeCell ref="W11:Y11"/>
    <mergeCell ref="Z11:AB11"/>
    <mergeCell ref="T10:V10"/>
    <mergeCell ref="W10:Y10"/>
    <mergeCell ref="Z10:AB10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5:B6"/>
    <mergeCell ref="C5:C6"/>
    <mergeCell ref="D5:G6"/>
    <mergeCell ref="A7:B12"/>
    <mergeCell ref="C7:C12"/>
    <mergeCell ref="D7:E8"/>
    <mergeCell ref="F7:G7"/>
    <mergeCell ref="F8:G8"/>
    <mergeCell ref="D9:G9"/>
    <mergeCell ref="A1:AQ1"/>
    <mergeCell ref="AN2:AQ2"/>
    <mergeCell ref="BX2:CA2"/>
    <mergeCell ref="BZ3:CA3"/>
    <mergeCell ref="A4:G4"/>
    <mergeCell ref="H4:J4"/>
    <mergeCell ref="K4:M4"/>
    <mergeCell ref="N4:P4"/>
    <mergeCell ref="Q4:S4"/>
    <mergeCell ref="T4:V4"/>
    <mergeCell ref="AO4:AQ4"/>
    <mergeCell ref="W4:Y4"/>
    <mergeCell ref="Z4:AB4"/>
    <mergeCell ref="AC4:AE4"/>
    <mergeCell ref="AF4:AH4"/>
    <mergeCell ref="AI4:AK4"/>
    <mergeCell ref="AL4:AN4"/>
  </mergeCells>
  <pageMargins left="0.7" right="0.7" top="0.75" bottom="0.75" header="0.3" footer="0.3"/>
  <pageSetup paperSize="8" scale="49" fitToHeight="0" orientation="landscape" horizontalDpi="120" verticalDpi="144" r:id="rId1"/>
  <headerFooter alignWithMargins="0">
    <oddFooter xml:space="preserve">&amp;R
</oddFooter>
  </headerFooter>
  <rowBreaks count="1" manualBreakCount="1">
    <brk id="62" max="4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6"/>
  <sheetViews>
    <sheetView view="pageBreakPreview" topLeftCell="A36" zoomScale="85" zoomScaleNormal="100" zoomScaleSheetLayoutView="85" workbookViewId="0">
      <selection activeCell="L32" sqref="L32:N34"/>
    </sheetView>
  </sheetViews>
  <sheetFormatPr defaultRowHeight="12.75" x14ac:dyDescent="0.2"/>
  <cols>
    <col min="1" max="2" width="3.28515625" style="18" customWidth="1"/>
    <col min="3" max="3" width="7" style="18" customWidth="1"/>
    <col min="4" max="4" width="21.5703125" style="18" customWidth="1"/>
    <col min="5" max="5" width="5.85546875" style="18" customWidth="1"/>
    <col min="6" max="6" width="9.140625" style="18" customWidth="1"/>
    <col min="7" max="8" width="5.85546875" style="18" customWidth="1"/>
    <col min="9" max="20" width="8.7109375" style="18" customWidth="1"/>
    <col min="21" max="22" width="8" style="18" customWidth="1"/>
    <col min="23" max="23" width="13.5703125" style="18" bestFit="1" customWidth="1"/>
    <col min="24" max="256" width="9.140625" style="18"/>
    <col min="257" max="258" width="3.28515625" style="18" customWidth="1"/>
    <col min="259" max="259" width="7" style="18" customWidth="1"/>
    <col min="260" max="260" width="21.5703125" style="18" customWidth="1"/>
    <col min="261" max="261" width="5.85546875" style="18" customWidth="1"/>
    <col min="262" max="262" width="9.140625" style="18" customWidth="1"/>
    <col min="263" max="264" width="5.85546875" style="18" customWidth="1"/>
    <col min="265" max="276" width="8.7109375" style="18" customWidth="1"/>
    <col min="277" max="278" width="8" style="18" customWidth="1"/>
    <col min="279" max="279" width="13.5703125" style="18" bestFit="1" customWidth="1"/>
    <col min="280" max="512" width="9.140625" style="18"/>
    <col min="513" max="514" width="3.28515625" style="18" customWidth="1"/>
    <col min="515" max="515" width="7" style="18" customWidth="1"/>
    <col min="516" max="516" width="21.5703125" style="18" customWidth="1"/>
    <col min="517" max="517" width="5.85546875" style="18" customWidth="1"/>
    <col min="518" max="518" width="9.140625" style="18" customWidth="1"/>
    <col min="519" max="520" width="5.85546875" style="18" customWidth="1"/>
    <col min="521" max="532" width="8.7109375" style="18" customWidth="1"/>
    <col min="533" max="534" width="8" style="18" customWidth="1"/>
    <col min="535" max="535" width="13.5703125" style="18" bestFit="1" customWidth="1"/>
    <col min="536" max="768" width="9.140625" style="18"/>
    <col min="769" max="770" width="3.28515625" style="18" customWidth="1"/>
    <col min="771" max="771" width="7" style="18" customWidth="1"/>
    <col min="772" max="772" width="21.5703125" style="18" customWidth="1"/>
    <col min="773" max="773" width="5.85546875" style="18" customWidth="1"/>
    <col min="774" max="774" width="9.140625" style="18" customWidth="1"/>
    <col min="775" max="776" width="5.85546875" style="18" customWidth="1"/>
    <col min="777" max="788" width="8.7109375" style="18" customWidth="1"/>
    <col min="789" max="790" width="8" style="18" customWidth="1"/>
    <col min="791" max="791" width="13.5703125" style="18" bestFit="1" customWidth="1"/>
    <col min="792" max="1024" width="9.140625" style="18"/>
    <col min="1025" max="1026" width="3.28515625" style="18" customWidth="1"/>
    <col min="1027" max="1027" width="7" style="18" customWidth="1"/>
    <col min="1028" max="1028" width="21.5703125" style="18" customWidth="1"/>
    <col min="1029" max="1029" width="5.85546875" style="18" customWidth="1"/>
    <col min="1030" max="1030" width="9.140625" style="18" customWidth="1"/>
    <col min="1031" max="1032" width="5.85546875" style="18" customWidth="1"/>
    <col min="1033" max="1044" width="8.7109375" style="18" customWidth="1"/>
    <col min="1045" max="1046" width="8" style="18" customWidth="1"/>
    <col min="1047" max="1047" width="13.5703125" style="18" bestFit="1" customWidth="1"/>
    <col min="1048" max="1280" width="9.140625" style="18"/>
    <col min="1281" max="1282" width="3.28515625" style="18" customWidth="1"/>
    <col min="1283" max="1283" width="7" style="18" customWidth="1"/>
    <col min="1284" max="1284" width="21.5703125" style="18" customWidth="1"/>
    <col min="1285" max="1285" width="5.85546875" style="18" customWidth="1"/>
    <col min="1286" max="1286" width="9.140625" style="18" customWidth="1"/>
    <col min="1287" max="1288" width="5.85546875" style="18" customWidth="1"/>
    <col min="1289" max="1300" width="8.7109375" style="18" customWidth="1"/>
    <col min="1301" max="1302" width="8" style="18" customWidth="1"/>
    <col min="1303" max="1303" width="13.5703125" style="18" bestFit="1" customWidth="1"/>
    <col min="1304" max="1536" width="9.140625" style="18"/>
    <col min="1537" max="1538" width="3.28515625" style="18" customWidth="1"/>
    <col min="1539" max="1539" width="7" style="18" customWidth="1"/>
    <col min="1540" max="1540" width="21.5703125" style="18" customWidth="1"/>
    <col min="1541" max="1541" width="5.85546875" style="18" customWidth="1"/>
    <col min="1542" max="1542" width="9.140625" style="18" customWidth="1"/>
    <col min="1543" max="1544" width="5.85546875" style="18" customWidth="1"/>
    <col min="1545" max="1556" width="8.7109375" style="18" customWidth="1"/>
    <col min="1557" max="1558" width="8" style="18" customWidth="1"/>
    <col min="1559" max="1559" width="13.5703125" style="18" bestFit="1" customWidth="1"/>
    <col min="1560" max="1792" width="9.140625" style="18"/>
    <col min="1793" max="1794" width="3.28515625" style="18" customWidth="1"/>
    <col min="1795" max="1795" width="7" style="18" customWidth="1"/>
    <col min="1796" max="1796" width="21.5703125" style="18" customWidth="1"/>
    <col min="1797" max="1797" width="5.85546875" style="18" customWidth="1"/>
    <col min="1798" max="1798" width="9.140625" style="18" customWidth="1"/>
    <col min="1799" max="1800" width="5.85546875" style="18" customWidth="1"/>
    <col min="1801" max="1812" width="8.7109375" style="18" customWidth="1"/>
    <col min="1813" max="1814" width="8" style="18" customWidth="1"/>
    <col min="1815" max="1815" width="13.5703125" style="18" bestFit="1" customWidth="1"/>
    <col min="1816" max="2048" width="9.140625" style="18"/>
    <col min="2049" max="2050" width="3.28515625" style="18" customWidth="1"/>
    <col min="2051" max="2051" width="7" style="18" customWidth="1"/>
    <col min="2052" max="2052" width="21.5703125" style="18" customWidth="1"/>
    <col min="2053" max="2053" width="5.85546875" style="18" customWidth="1"/>
    <col min="2054" max="2054" width="9.140625" style="18" customWidth="1"/>
    <col min="2055" max="2056" width="5.85546875" style="18" customWidth="1"/>
    <col min="2057" max="2068" width="8.7109375" style="18" customWidth="1"/>
    <col min="2069" max="2070" width="8" style="18" customWidth="1"/>
    <col min="2071" max="2071" width="13.5703125" style="18" bestFit="1" customWidth="1"/>
    <col min="2072" max="2304" width="9.140625" style="18"/>
    <col min="2305" max="2306" width="3.28515625" style="18" customWidth="1"/>
    <col min="2307" max="2307" width="7" style="18" customWidth="1"/>
    <col min="2308" max="2308" width="21.5703125" style="18" customWidth="1"/>
    <col min="2309" max="2309" width="5.85546875" style="18" customWidth="1"/>
    <col min="2310" max="2310" width="9.140625" style="18" customWidth="1"/>
    <col min="2311" max="2312" width="5.85546875" style="18" customWidth="1"/>
    <col min="2313" max="2324" width="8.7109375" style="18" customWidth="1"/>
    <col min="2325" max="2326" width="8" style="18" customWidth="1"/>
    <col min="2327" max="2327" width="13.5703125" style="18" bestFit="1" customWidth="1"/>
    <col min="2328" max="2560" width="9.140625" style="18"/>
    <col min="2561" max="2562" width="3.28515625" style="18" customWidth="1"/>
    <col min="2563" max="2563" width="7" style="18" customWidth="1"/>
    <col min="2564" max="2564" width="21.5703125" style="18" customWidth="1"/>
    <col min="2565" max="2565" width="5.85546875" style="18" customWidth="1"/>
    <col min="2566" max="2566" width="9.140625" style="18" customWidth="1"/>
    <col min="2567" max="2568" width="5.85546875" style="18" customWidth="1"/>
    <col min="2569" max="2580" width="8.7109375" style="18" customWidth="1"/>
    <col min="2581" max="2582" width="8" style="18" customWidth="1"/>
    <col min="2583" max="2583" width="13.5703125" style="18" bestFit="1" customWidth="1"/>
    <col min="2584" max="2816" width="9.140625" style="18"/>
    <col min="2817" max="2818" width="3.28515625" style="18" customWidth="1"/>
    <col min="2819" max="2819" width="7" style="18" customWidth="1"/>
    <col min="2820" max="2820" width="21.5703125" style="18" customWidth="1"/>
    <col min="2821" max="2821" width="5.85546875" style="18" customWidth="1"/>
    <col min="2822" max="2822" width="9.140625" style="18" customWidth="1"/>
    <col min="2823" max="2824" width="5.85546875" style="18" customWidth="1"/>
    <col min="2825" max="2836" width="8.7109375" style="18" customWidth="1"/>
    <col min="2837" max="2838" width="8" style="18" customWidth="1"/>
    <col min="2839" max="2839" width="13.5703125" style="18" bestFit="1" customWidth="1"/>
    <col min="2840" max="3072" width="9.140625" style="18"/>
    <col min="3073" max="3074" width="3.28515625" style="18" customWidth="1"/>
    <col min="3075" max="3075" width="7" style="18" customWidth="1"/>
    <col min="3076" max="3076" width="21.5703125" style="18" customWidth="1"/>
    <col min="3077" max="3077" width="5.85546875" style="18" customWidth="1"/>
    <col min="3078" max="3078" width="9.140625" style="18" customWidth="1"/>
    <col min="3079" max="3080" width="5.85546875" style="18" customWidth="1"/>
    <col min="3081" max="3092" width="8.7109375" style="18" customWidth="1"/>
    <col min="3093" max="3094" width="8" style="18" customWidth="1"/>
    <col min="3095" max="3095" width="13.5703125" style="18" bestFit="1" customWidth="1"/>
    <col min="3096" max="3328" width="9.140625" style="18"/>
    <col min="3329" max="3330" width="3.28515625" style="18" customWidth="1"/>
    <col min="3331" max="3331" width="7" style="18" customWidth="1"/>
    <col min="3332" max="3332" width="21.5703125" style="18" customWidth="1"/>
    <col min="3333" max="3333" width="5.85546875" style="18" customWidth="1"/>
    <col min="3334" max="3334" width="9.140625" style="18" customWidth="1"/>
    <col min="3335" max="3336" width="5.85546875" style="18" customWidth="1"/>
    <col min="3337" max="3348" width="8.7109375" style="18" customWidth="1"/>
    <col min="3349" max="3350" width="8" style="18" customWidth="1"/>
    <col min="3351" max="3351" width="13.5703125" style="18" bestFit="1" customWidth="1"/>
    <col min="3352" max="3584" width="9.140625" style="18"/>
    <col min="3585" max="3586" width="3.28515625" style="18" customWidth="1"/>
    <col min="3587" max="3587" width="7" style="18" customWidth="1"/>
    <col min="3588" max="3588" width="21.5703125" style="18" customWidth="1"/>
    <col min="3589" max="3589" width="5.85546875" style="18" customWidth="1"/>
    <col min="3590" max="3590" width="9.140625" style="18" customWidth="1"/>
    <col min="3591" max="3592" width="5.85546875" style="18" customWidth="1"/>
    <col min="3593" max="3604" width="8.7109375" style="18" customWidth="1"/>
    <col min="3605" max="3606" width="8" style="18" customWidth="1"/>
    <col min="3607" max="3607" width="13.5703125" style="18" bestFit="1" customWidth="1"/>
    <col min="3608" max="3840" width="9.140625" style="18"/>
    <col min="3841" max="3842" width="3.28515625" style="18" customWidth="1"/>
    <col min="3843" max="3843" width="7" style="18" customWidth="1"/>
    <col min="3844" max="3844" width="21.5703125" style="18" customWidth="1"/>
    <col min="3845" max="3845" width="5.85546875" style="18" customWidth="1"/>
    <col min="3846" max="3846" width="9.140625" style="18" customWidth="1"/>
    <col min="3847" max="3848" width="5.85546875" style="18" customWidth="1"/>
    <col min="3849" max="3860" width="8.7109375" style="18" customWidth="1"/>
    <col min="3861" max="3862" width="8" style="18" customWidth="1"/>
    <col min="3863" max="3863" width="13.5703125" style="18" bestFit="1" customWidth="1"/>
    <col min="3864" max="4096" width="9.140625" style="18"/>
    <col min="4097" max="4098" width="3.28515625" style="18" customWidth="1"/>
    <col min="4099" max="4099" width="7" style="18" customWidth="1"/>
    <col min="4100" max="4100" width="21.5703125" style="18" customWidth="1"/>
    <col min="4101" max="4101" width="5.85546875" style="18" customWidth="1"/>
    <col min="4102" max="4102" width="9.140625" style="18" customWidth="1"/>
    <col min="4103" max="4104" width="5.85546875" style="18" customWidth="1"/>
    <col min="4105" max="4116" width="8.7109375" style="18" customWidth="1"/>
    <col min="4117" max="4118" width="8" style="18" customWidth="1"/>
    <col min="4119" max="4119" width="13.5703125" style="18" bestFit="1" customWidth="1"/>
    <col min="4120" max="4352" width="9.140625" style="18"/>
    <col min="4353" max="4354" width="3.28515625" style="18" customWidth="1"/>
    <col min="4355" max="4355" width="7" style="18" customWidth="1"/>
    <col min="4356" max="4356" width="21.5703125" style="18" customWidth="1"/>
    <col min="4357" max="4357" width="5.85546875" style="18" customWidth="1"/>
    <col min="4358" max="4358" width="9.140625" style="18" customWidth="1"/>
    <col min="4359" max="4360" width="5.85546875" style="18" customWidth="1"/>
    <col min="4361" max="4372" width="8.7109375" style="18" customWidth="1"/>
    <col min="4373" max="4374" width="8" style="18" customWidth="1"/>
    <col min="4375" max="4375" width="13.5703125" style="18" bestFit="1" customWidth="1"/>
    <col min="4376" max="4608" width="9.140625" style="18"/>
    <col min="4609" max="4610" width="3.28515625" style="18" customWidth="1"/>
    <col min="4611" max="4611" width="7" style="18" customWidth="1"/>
    <col min="4612" max="4612" width="21.5703125" style="18" customWidth="1"/>
    <col min="4613" max="4613" width="5.85546875" style="18" customWidth="1"/>
    <col min="4614" max="4614" width="9.140625" style="18" customWidth="1"/>
    <col min="4615" max="4616" width="5.85546875" style="18" customWidth="1"/>
    <col min="4617" max="4628" width="8.7109375" style="18" customWidth="1"/>
    <col min="4629" max="4630" width="8" style="18" customWidth="1"/>
    <col min="4631" max="4631" width="13.5703125" style="18" bestFit="1" customWidth="1"/>
    <col min="4632" max="4864" width="9.140625" style="18"/>
    <col min="4865" max="4866" width="3.28515625" style="18" customWidth="1"/>
    <col min="4867" max="4867" width="7" style="18" customWidth="1"/>
    <col min="4868" max="4868" width="21.5703125" style="18" customWidth="1"/>
    <col min="4869" max="4869" width="5.85546875" style="18" customWidth="1"/>
    <col min="4870" max="4870" width="9.140625" style="18" customWidth="1"/>
    <col min="4871" max="4872" width="5.85546875" style="18" customWidth="1"/>
    <col min="4873" max="4884" width="8.7109375" style="18" customWidth="1"/>
    <col min="4885" max="4886" width="8" style="18" customWidth="1"/>
    <col min="4887" max="4887" width="13.5703125" style="18" bestFit="1" customWidth="1"/>
    <col min="4888" max="5120" width="9.140625" style="18"/>
    <col min="5121" max="5122" width="3.28515625" style="18" customWidth="1"/>
    <col min="5123" max="5123" width="7" style="18" customWidth="1"/>
    <col min="5124" max="5124" width="21.5703125" style="18" customWidth="1"/>
    <col min="5125" max="5125" width="5.85546875" style="18" customWidth="1"/>
    <col min="5126" max="5126" width="9.140625" style="18" customWidth="1"/>
    <col min="5127" max="5128" width="5.85546875" style="18" customWidth="1"/>
    <col min="5129" max="5140" width="8.7109375" style="18" customWidth="1"/>
    <col min="5141" max="5142" width="8" style="18" customWidth="1"/>
    <col min="5143" max="5143" width="13.5703125" style="18" bestFit="1" customWidth="1"/>
    <col min="5144" max="5376" width="9.140625" style="18"/>
    <col min="5377" max="5378" width="3.28515625" style="18" customWidth="1"/>
    <col min="5379" max="5379" width="7" style="18" customWidth="1"/>
    <col min="5380" max="5380" width="21.5703125" style="18" customWidth="1"/>
    <col min="5381" max="5381" width="5.85546875" style="18" customWidth="1"/>
    <col min="5382" max="5382" width="9.140625" style="18" customWidth="1"/>
    <col min="5383" max="5384" width="5.85546875" style="18" customWidth="1"/>
    <col min="5385" max="5396" width="8.7109375" style="18" customWidth="1"/>
    <col min="5397" max="5398" width="8" style="18" customWidth="1"/>
    <col min="5399" max="5399" width="13.5703125" style="18" bestFit="1" customWidth="1"/>
    <col min="5400" max="5632" width="9.140625" style="18"/>
    <col min="5633" max="5634" width="3.28515625" style="18" customWidth="1"/>
    <col min="5635" max="5635" width="7" style="18" customWidth="1"/>
    <col min="5636" max="5636" width="21.5703125" style="18" customWidth="1"/>
    <col min="5637" max="5637" width="5.85546875" style="18" customWidth="1"/>
    <col min="5638" max="5638" width="9.140625" style="18" customWidth="1"/>
    <col min="5639" max="5640" width="5.85546875" style="18" customWidth="1"/>
    <col min="5641" max="5652" width="8.7109375" style="18" customWidth="1"/>
    <col min="5653" max="5654" width="8" style="18" customWidth="1"/>
    <col min="5655" max="5655" width="13.5703125" style="18" bestFit="1" customWidth="1"/>
    <col min="5656" max="5888" width="9.140625" style="18"/>
    <col min="5889" max="5890" width="3.28515625" style="18" customWidth="1"/>
    <col min="5891" max="5891" width="7" style="18" customWidth="1"/>
    <col min="5892" max="5892" width="21.5703125" style="18" customWidth="1"/>
    <col min="5893" max="5893" width="5.85546875" style="18" customWidth="1"/>
    <col min="5894" max="5894" width="9.140625" style="18" customWidth="1"/>
    <col min="5895" max="5896" width="5.85546875" style="18" customWidth="1"/>
    <col min="5897" max="5908" width="8.7109375" style="18" customWidth="1"/>
    <col min="5909" max="5910" width="8" style="18" customWidth="1"/>
    <col min="5911" max="5911" width="13.5703125" style="18" bestFit="1" customWidth="1"/>
    <col min="5912" max="6144" width="9.140625" style="18"/>
    <col min="6145" max="6146" width="3.28515625" style="18" customWidth="1"/>
    <col min="6147" max="6147" width="7" style="18" customWidth="1"/>
    <col min="6148" max="6148" width="21.5703125" style="18" customWidth="1"/>
    <col min="6149" max="6149" width="5.85546875" style="18" customWidth="1"/>
    <col min="6150" max="6150" width="9.140625" style="18" customWidth="1"/>
    <col min="6151" max="6152" width="5.85546875" style="18" customWidth="1"/>
    <col min="6153" max="6164" width="8.7109375" style="18" customWidth="1"/>
    <col min="6165" max="6166" width="8" style="18" customWidth="1"/>
    <col min="6167" max="6167" width="13.5703125" style="18" bestFit="1" customWidth="1"/>
    <col min="6168" max="6400" width="9.140625" style="18"/>
    <col min="6401" max="6402" width="3.28515625" style="18" customWidth="1"/>
    <col min="6403" max="6403" width="7" style="18" customWidth="1"/>
    <col min="6404" max="6404" width="21.5703125" style="18" customWidth="1"/>
    <col min="6405" max="6405" width="5.85546875" style="18" customWidth="1"/>
    <col min="6406" max="6406" width="9.140625" style="18" customWidth="1"/>
    <col min="6407" max="6408" width="5.85546875" style="18" customWidth="1"/>
    <col min="6409" max="6420" width="8.7109375" style="18" customWidth="1"/>
    <col min="6421" max="6422" width="8" style="18" customWidth="1"/>
    <col min="6423" max="6423" width="13.5703125" style="18" bestFit="1" customWidth="1"/>
    <col min="6424" max="6656" width="9.140625" style="18"/>
    <col min="6657" max="6658" width="3.28515625" style="18" customWidth="1"/>
    <col min="6659" max="6659" width="7" style="18" customWidth="1"/>
    <col min="6660" max="6660" width="21.5703125" style="18" customWidth="1"/>
    <col min="6661" max="6661" width="5.85546875" style="18" customWidth="1"/>
    <col min="6662" max="6662" width="9.140625" style="18" customWidth="1"/>
    <col min="6663" max="6664" width="5.85546875" style="18" customWidth="1"/>
    <col min="6665" max="6676" width="8.7109375" style="18" customWidth="1"/>
    <col min="6677" max="6678" width="8" style="18" customWidth="1"/>
    <col min="6679" max="6679" width="13.5703125" style="18" bestFit="1" customWidth="1"/>
    <col min="6680" max="6912" width="9.140625" style="18"/>
    <col min="6913" max="6914" width="3.28515625" style="18" customWidth="1"/>
    <col min="6915" max="6915" width="7" style="18" customWidth="1"/>
    <col min="6916" max="6916" width="21.5703125" style="18" customWidth="1"/>
    <col min="6917" max="6917" width="5.85546875" style="18" customWidth="1"/>
    <col min="6918" max="6918" width="9.140625" style="18" customWidth="1"/>
    <col min="6919" max="6920" width="5.85546875" style="18" customWidth="1"/>
    <col min="6921" max="6932" width="8.7109375" style="18" customWidth="1"/>
    <col min="6933" max="6934" width="8" style="18" customWidth="1"/>
    <col min="6935" max="6935" width="13.5703125" style="18" bestFit="1" customWidth="1"/>
    <col min="6936" max="7168" width="9.140625" style="18"/>
    <col min="7169" max="7170" width="3.28515625" style="18" customWidth="1"/>
    <col min="7171" max="7171" width="7" style="18" customWidth="1"/>
    <col min="7172" max="7172" width="21.5703125" style="18" customWidth="1"/>
    <col min="7173" max="7173" width="5.85546875" style="18" customWidth="1"/>
    <col min="7174" max="7174" width="9.140625" style="18" customWidth="1"/>
    <col min="7175" max="7176" width="5.85546875" style="18" customWidth="1"/>
    <col min="7177" max="7188" width="8.7109375" style="18" customWidth="1"/>
    <col min="7189" max="7190" width="8" style="18" customWidth="1"/>
    <col min="7191" max="7191" width="13.5703125" style="18" bestFit="1" customWidth="1"/>
    <col min="7192" max="7424" width="9.140625" style="18"/>
    <col min="7425" max="7426" width="3.28515625" style="18" customWidth="1"/>
    <col min="7427" max="7427" width="7" style="18" customWidth="1"/>
    <col min="7428" max="7428" width="21.5703125" style="18" customWidth="1"/>
    <col min="7429" max="7429" width="5.85546875" style="18" customWidth="1"/>
    <col min="7430" max="7430" width="9.140625" style="18" customWidth="1"/>
    <col min="7431" max="7432" width="5.85546875" style="18" customWidth="1"/>
    <col min="7433" max="7444" width="8.7109375" style="18" customWidth="1"/>
    <col min="7445" max="7446" width="8" style="18" customWidth="1"/>
    <col min="7447" max="7447" width="13.5703125" style="18" bestFit="1" customWidth="1"/>
    <col min="7448" max="7680" width="9.140625" style="18"/>
    <col min="7681" max="7682" width="3.28515625" style="18" customWidth="1"/>
    <col min="7683" max="7683" width="7" style="18" customWidth="1"/>
    <col min="7684" max="7684" width="21.5703125" style="18" customWidth="1"/>
    <col min="7685" max="7685" width="5.85546875" style="18" customWidth="1"/>
    <col min="7686" max="7686" width="9.140625" style="18" customWidth="1"/>
    <col min="7687" max="7688" width="5.85546875" style="18" customWidth="1"/>
    <col min="7689" max="7700" width="8.7109375" style="18" customWidth="1"/>
    <col min="7701" max="7702" width="8" style="18" customWidth="1"/>
    <col min="7703" max="7703" width="13.5703125" style="18" bestFit="1" customWidth="1"/>
    <col min="7704" max="7936" width="9.140625" style="18"/>
    <col min="7937" max="7938" width="3.28515625" style="18" customWidth="1"/>
    <col min="7939" max="7939" width="7" style="18" customWidth="1"/>
    <col min="7940" max="7940" width="21.5703125" style="18" customWidth="1"/>
    <col min="7941" max="7941" width="5.85546875" style="18" customWidth="1"/>
    <col min="7942" max="7942" width="9.140625" style="18" customWidth="1"/>
    <col min="7943" max="7944" width="5.85546875" style="18" customWidth="1"/>
    <col min="7945" max="7956" width="8.7109375" style="18" customWidth="1"/>
    <col min="7957" max="7958" width="8" style="18" customWidth="1"/>
    <col min="7959" max="7959" width="13.5703125" style="18" bestFit="1" customWidth="1"/>
    <col min="7960" max="8192" width="9.140625" style="18"/>
    <col min="8193" max="8194" width="3.28515625" style="18" customWidth="1"/>
    <col min="8195" max="8195" width="7" style="18" customWidth="1"/>
    <col min="8196" max="8196" width="21.5703125" style="18" customWidth="1"/>
    <col min="8197" max="8197" width="5.85546875" style="18" customWidth="1"/>
    <col min="8198" max="8198" width="9.140625" style="18" customWidth="1"/>
    <col min="8199" max="8200" width="5.85546875" style="18" customWidth="1"/>
    <col min="8201" max="8212" width="8.7109375" style="18" customWidth="1"/>
    <col min="8213" max="8214" width="8" style="18" customWidth="1"/>
    <col min="8215" max="8215" width="13.5703125" style="18" bestFit="1" customWidth="1"/>
    <col min="8216" max="8448" width="9.140625" style="18"/>
    <col min="8449" max="8450" width="3.28515625" style="18" customWidth="1"/>
    <col min="8451" max="8451" width="7" style="18" customWidth="1"/>
    <col min="8452" max="8452" width="21.5703125" style="18" customWidth="1"/>
    <col min="8453" max="8453" width="5.85546875" style="18" customWidth="1"/>
    <col min="8454" max="8454" width="9.140625" style="18" customWidth="1"/>
    <col min="8455" max="8456" width="5.85546875" style="18" customWidth="1"/>
    <col min="8457" max="8468" width="8.7109375" style="18" customWidth="1"/>
    <col min="8469" max="8470" width="8" style="18" customWidth="1"/>
    <col min="8471" max="8471" width="13.5703125" style="18" bestFit="1" customWidth="1"/>
    <col min="8472" max="8704" width="9.140625" style="18"/>
    <col min="8705" max="8706" width="3.28515625" style="18" customWidth="1"/>
    <col min="8707" max="8707" width="7" style="18" customWidth="1"/>
    <col min="8708" max="8708" width="21.5703125" style="18" customWidth="1"/>
    <col min="8709" max="8709" width="5.85546875" style="18" customWidth="1"/>
    <col min="8710" max="8710" width="9.140625" style="18" customWidth="1"/>
    <col min="8711" max="8712" width="5.85546875" style="18" customWidth="1"/>
    <col min="8713" max="8724" width="8.7109375" style="18" customWidth="1"/>
    <col min="8725" max="8726" width="8" style="18" customWidth="1"/>
    <col min="8727" max="8727" width="13.5703125" style="18" bestFit="1" customWidth="1"/>
    <col min="8728" max="8960" width="9.140625" style="18"/>
    <col min="8961" max="8962" width="3.28515625" style="18" customWidth="1"/>
    <col min="8963" max="8963" width="7" style="18" customWidth="1"/>
    <col min="8964" max="8964" width="21.5703125" style="18" customWidth="1"/>
    <col min="8965" max="8965" width="5.85546875" style="18" customWidth="1"/>
    <col min="8966" max="8966" width="9.140625" style="18" customWidth="1"/>
    <col min="8967" max="8968" width="5.85546875" style="18" customWidth="1"/>
    <col min="8969" max="8980" width="8.7109375" style="18" customWidth="1"/>
    <col min="8981" max="8982" width="8" style="18" customWidth="1"/>
    <col min="8983" max="8983" width="13.5703125" style="18" bestFit="1" customWidth="1"/>
    <col min="8984" max="9216" width="9.140625" style="18"/>
    <col min="9217" max="9218" width="3.28515625" style="18" customWidth="1"/>
    <col min="9219" max="9219" width="7" style="18" customWidth="1"/>
    <col min="9220" max="9220" width="21.5703125" style="18" customWidth="1"/>
    <col min="9221" max="9221" width="5.85546875" style="18" customWidth="1"/>
    <col min="9222" max="9222" width="9.140625" style="18" customWidth="1"/>
    <col min="9223" max="9224" width="5.85546875" style="18" customWidth="1"/>
    <col min="9225" max="9236" width="8.7109375" style="18" customWidth="1"/>
    <col min="9237" max="9238" width="8" style="18" customWidth="1"/>
    <col min="9239" max="9239" width="13.5703125" style="18" bestFit="1" customWidth="1"/>
    <col min="9240" max="9472" width="9.140625" style="18"/>
    <col min="9473" max="9474" width="3.28515625" style="18" customWidth="1"/>
    <col min="9475" max="9475" width="7" style="18" customWidth="1"/>
    <col min="9476" max="9476" width="21.5703125" style="18" customWidth="1"/>
    <col min="9477" max="9477" width="5.85546875" style="18" customWidth="1"/>
    <col min="9478" max="9478" width="9.140625" style="18" customWidth="1"/>
    <col min="9479" max="9480" width="5.85546875" style="18" customWidth="1"/>
    <col min="9481" max="9492" width="8.7109375" style="18" customWidth="1"/>
    <col min="9493" max="9494" width="8" style="18" customWidth="1"/>
    <col min="9495" max="9495" width="13.5703125" style="18" bestFit="1" customWidth="1"/>
    <col min="9496" max="9728" width="9.140625" style="18"/>
    <col min="9729" max="9730" width="3.28515625" style="18" customWidth="1"/>
    <col min="9731" max="9731" width="7" style="18" customWidth="1"/>
    <col min="9732" max="9732" width="21.5703125" style="18" customWidth="1"/>
    <col min="9733" max="9733" width="5.85546875" style="18" customWidth="1"/>
    <col min="9734" max="9734" width="9.140625" style="18" customWidth="1"/>
    <col min="9735" max="9736" width="5.85546875" style="18" customWidth="1"/>
    <col min="9737" max="9748" width="8.7109375" style="18" customWidth="1"/>
    <col min="9749" max="9750" width="8" style="18" customWidth="1"/>
    <col min="9751" max="9751" width="13.5703125" style="18" bestFit="1" customWidth="1"/>
    <col min="9752" max="9984" width="9.140625" style="18"/>
    <col min="9985" max="9986" width="3.28515625" style="18" customWidth="1"/>
    <col min="9987" max="9987" width="7" style="18" customWidth="1"/>
    <col min="9988" max="9988" width="21.5703125" style="18" customWidth="1"/>
    <col min="9989" max="9989" width="5.85546875" style="18" customWidth="1"/>
    <col min="9990" max="9990" width="9.140625" style="18" customWidth="1"/>
    <col min="9991" max="9992" width="5.85546875" style="18" customWidth="1"/>
    <col min="9993" max="10004" width="8.7109375" style="18" customWidth="1"/>
    <col min="10005" max="10006" width="8" style="18" customWidth="1"/>
    <col min="10007" max="10007" width="13.5703125" style="18" bestFit="1" customWidth="1"/>
    <col min="10008" max="10240" width="9.140625" style="18"/>
    <col min="10241" max="10242" width="3.28515625" style="18" customWidth="1"/>
    <col min="10243" max="10243" width="7" style="18" customWidth="1"/>
    <col min="10244" max="10244" width="21.5703125" style="18" customWidth="1"/>
    <col min="10245" max="10245" width="5.85546875" style="18" customWidth="1"/>
    <col min="10246" max="10246" width="9.140625" style="18" customWidth="1"/>
    <col min="10247" max="10248" width="5.85546875" style="18" customWidth="1"/>
    <col min="10249" max="10260" width="8.7109375" style="18" customWidth="1"/>
    <col min="10261" max="10262" width="8" style="18" customWidth="1"/>
    <col min="10263" max="10263" width="13.5703125" style="18" bestFit="1" customWidth="1"/>
    <col min="10264" max="10496" width="9.140625" style="18"/>
    <col min="10497" max="10498" width="3.28515625" style="18" customWidth="1"/>
    <col min="10499" max="10499" width="7" style="18" customWidth="1"/>
    <col min="10500" max="10500" width="21.5703125" style="18" customWidth="1"/>
    <col min="10501" max="10501" width="5.85546875" style="18" customWidth="1"/>
    <col min="10502" max="10502" width="9.140625" style="18" customWidth="1"/>
    <col min="10503" max="10504" width="5.85546875" style="18" customWidth="1"/>
    <col min="10505" max="10516" width="8.7109375" style="18" customWidth="1"/>
    <col min="10517" max="10518" width="8" style="18" customWidth="1"/>
    <col min="10519" max="10519" width="13.5703125" style="18" bestFit="1" customWidth="1"/>
    <col min="10520" max="10752" width="9.140625" style="18"/>
    <col min="10753" max="10754" width="3.28515625" style="18" customWidth="1"/>
    <col min="10755" max="10755" width="7" style="18" customWidth="1"/>
    <col min="10756" max="10756" width="21.5703125" style="18" customWidth="1"/>
    <col min="10757" max="10757" width="5.85546875" style="18" customWidth="1"/>
    <col min="10758" max="10758" width="9.140625" style="18" customWidth="1"/>
    <col min="10759" max="10760" width="5.85546875" style="18" customWidth="1"/>
    <col min="10761" max="10772" width="8.7109375" style="18" customWidth="1"/>
    <col min="10773" max="10774" width="8" style="18" customWidth="1"/>
    <col min="10775" max="10775" width="13.5703125" style="18" bestFit="1" customWidth="1"/>
    <col min="10776" max="11008" width="9.140625" style="18"/>
    <col min="11009" max="11010" width="3.28515625" style="18" customWidth="1"/>
    <col min="11011" max="11011" width="7" style="18" customWidth="1"/>
    <col min="11012" max="11012" width="21.5703125" style="18" customWidth="1"/>
    <col min="11013" max="11013" width="5.85546875" style="18" customWidth="1"/>
    <col min="11014" max="11014" width="9.140625" style="18" customWidth="1"/>
    <col min="11015" max="11016" width="5.85546875" style="18" customWidth="1"/>
    <col min="11017" max="11028" width="8.7109375" style="18" customWidth="1"/>
    <col min="11029" max="11030" width="8" style="18" customWidth="1"/>
    <col min="11031" max="11031" width="13.5703125" style="18" bestFit="1" customWidth="1"/>
    <col min="11032" max="11264" width="9.140625" style="18"/>
    <col min="11265" max="11266" width="3.28515625" style="18" customWidth="1"/>
    <col min="11267" max="11267" width="7" style="18" customWidth="1"/>
    <col min="11268" max="11268" width="21.5703125" style="18" customWidth="1"/>
    <col min="11269" max="11269" width="5.85546875" style="18" customWidth="1"/>
    <col min="11270" max="11270" width="9.140625" style="18" customWidth="1"/>
    <col min="11271" max="11272" width="5.85546875" style="18" customWidth="1"/>
    <col min="11273" max="11284" width="8.7109375" style="18" customWidth="1"/>
    <col min="11285" max="11286" width="8" style="18" customWidth="1"/>
    <col min="11287" max="11287" width="13.5703125" style="18" bestFit="1" customWidth="1"/>
    <col min="11288" max="11520" width="9.140625" style="18"/>
    <col min="11521" max="11522" width="3.28515625" style="18" customWidth="1"/>
    <col min="11523" max="11523" width="7" style="18" customWidth="1"/>
    <col min="11524" max="11524" width="21.5703125" style="18" customWidth="1"/>
    <col min="11525" max="11525" width="5.85546875" style="18" customWidth="1"/>
    <col min="11526" max="11526" width="9.140625" style="18" customWidth="1"/>
    <col min="11527" max="11528" width="5.85546875" style="18" customWidth="1"/>
    <col min="11529" max="11540" width="8.7109375" style="18" customWidth="1"/>
    <col min="11541" max="11542" width="8" style="18" customWidth="1"/>
    <col min="11543" max="11543" width="13.5703125" style="18" bestFit="1" customWidth="1"/>
    <col min="11544" max="11776" width="9.140625" style="18"/>
    <col min="11777" max="11778" width="3.28515625" style="18" customWidth="1"/>
    <col min="11779" max="11779" width="7" style="18" customWidth="1"/>
    <col min="11780" max="11780" width="21.5703125" style="18" customWidth="1"/>
    <col min="11781" max="11781" width="5.85546875" style="18" customWidth="1"/>
    <col min="11782" max="11782" width="9.140625" style="18" customWidth="1"/>
    <col min="11783" max="11784" width="5.85546875" style="18" customWidth="1"/>
    <col min="11785" max="11796" width="8.7109375" style="18" customWidth="1"/>
    <col min="11797" max="11798" width="8" style="18" customWidth="1"/>
    <col min="11799" max="11799" width="13.5703125" style="18" bestFit="1" customWidth="1"/>
    <col min="11800" max="12032" width="9.140625" style="18"/>
    <col min="12033" max="12034" width="3.28515625" style="18" customWidth="1"/>
    <col min="12035" max="12035" width="7" style="18" customWidth="1"/>
    <col min="12036" max="12036" width="21.5703125" style="18" customWidth="1"/>
    <col min="12037" max="12037" width="5.85546875" style="18" customWidth="1"/>
    <col min="12038" max="12038" width="9.140625" style="18" customWidth="1"/>
    <col min="12039" max="12040" width="5.85546875" style="18" customWidth="1"/>
    <col min="12041" max="12052" width="8.7109375" style="18" customWidth="1"/>
    <col min="12053" max="12054" width="8" style="18" customWidth="1"/>
    <col min="12055" max="12055" width="13.5703125" style="18" bestFit="1" customWidth="1"/>
    <col min="12056" max="12288" width="9.140625" style="18"/>
    <col min="12289" max="12290" width="3.28515625" style="18" customWidth="1"/>
    <col min="12291" max="12291" width="7" style="18" customWidth="1"/>
    <col min="12292" max="12292" width="21.5703125" style="18" customWidth="1"/>
    <col min="12293" max="12293" width="5.85546875" style="18" customWidth="1"/>
    <col min="12294" max="12294" width="9.140625" style="18" customWidth="1"/>
    <col min="12295" max="12296" width="5.85546875" style="18" customWidth="1"/>
    <col min="12297" max="12308" width="8.7109375" style="18" customWidth="1"/>
    <col min="12309" max="12310" width="8" style="18" customWidth="1"/>
    <col min="12311" max="12311" width="13.5703125" style="18" bestFit="1" customWidth="1"/>
    <col min="12312" max="12544" width="9.140625" style="18"/>
    <col min="12545" max="12546" width="3.28515625" style="18" customWidth="1"/>
    <col min="12547" max="12547" width="7" style="18" customWidth="1"/>
    <col min="12548" max="12548" width="21.5703125" style="18" customWidth="1"/>
    <col min="12549" max="12549" width="5.85546875" style="18" customWidth="1"/>
    <col min="12550" max="12550" width="9.140625" style="18" customWidth="1"/>
    <col min="12551" max="12552" width="5.85546875" style="18" customWidth="1"/>
    <col min="12553" max="12564" width="8.7109375" style="18" customWidth="1"/>
    <col min="12565" max="12566" width="8" style="18" customWidth="1"/>
    <col min="12567" max="12567" width="13.5703125" style="18" bestFit="1" customWidth="1"/>
    <col min="12568" max="12800" width="9.140625" style="18"/>
    <col min="12801" max="12802" width="3.28515625" style="18" customWidth="1"/>
    <col min="12803" max="12803" width="7" style="18" customWidth="1"/>
    <col min="12804" max="12804" width="21.5703125" style="18" customWidth="1"/>
    <col min="12805" max="12805" width="5.85546875" style="18" customWidth="1"/>
    <col min="12806" max="12806" width="9.140625" style="18" customWidth="1"/>
    <col min="12807" max="12808" width="5.85546875" style="18" customWidth="1"/>
    <col min="12809" max="12820" width="8.7109375" style="18" customWidth="1"/>
    <col min="12821" max="12822" width="8" style="18" customWidth="1"/>
    <col min="12823" max="12823" width="13.5703125" style="18" bestFit="1" customWidth="1"/>
    <col min="12824" max="13056" width="9.140625" style="18"/>
    <col min="13057" max="13058" width="3.28515625" style="18" customWidth="1"/>
    <col min="13059" max="13059" width="7" style="18" customWidth="1"/>
    <col min="13060" max="13060" width="21.5703125" style="18" customWidth="1"/>
    <col min="13061" max="13061" width="5.85546875" style="18" customWidth="1"/>
    <col min="13062" max="13062" width="9.140625" style="18" customWidth="1"/>
    <col min="13063" max="13064" width="5.85546875" style="18" customWidth="1"/>
    <col min="13065" max="13076" width="8.7109375" style="18" customWidth="1"/>
    <col min="13077" max="13078" width="8" style="18" customWidth="1"/>
    <col min="13079" max="13079" width="13.5703125" style="18" bestFit="1" customWidth="1"/>
    <col min="13080" max="13312" width="9.140625" style="18"/>
    <col min="13313" max="13314" width="3.28515625" style="18" customWidth="1"/>
    <col min="13315" max="13315" width="7" style="18" customWidth="1"/>
    <col min="13316" max="13316" width="21.5703125" style="18" customWidth="1"/>
    <col min="13317" max="13317" width="5.85546875" style="18" customWidth="1"/>
    <col min="13318" max="13318" width="9.140625" style="18" customWidth="1"/>
    <col min="13319" max="13320" width="5.85546875" style="18" customWidth="1"/>
    <col min="13321" max="13332" width="8.7109375" style="18" customWidth="1"/>
    <col min="13333" max="13334" width="8" style="18" customWidth="1"/>
    <col min="13335" max="13335" width="13.5703125" style="18" bestFit="1" customWidth="1"/>
    <col min="13336" max="13568" width="9.140625" style="18"/>
    <col min="13569" max="13570" width="3.28515625" style="18" customWidth="1"/>
    <col min="13571" max="13571" width="7" style="18" customWidth="1"/>
    <col min="13572" max="13572" width="21.5703125" style="18" customWidth="1"/>
    <col min="13573" max="13573" width="5.85546875" style="18" customWidth="1"/>
    <col min="13574" max="13574" width="9.140625" style="18" customWidth="1"/>
    <col min="13575" max="13576" width="5.85546875" style="18" customWidth="1"/>
    <col min="13577" max="13588" width="8.7109375" style="18" customWidth="1"/>
    <col min="13589" max="13590" width="8" style="18" customWidth="1"/>
    <col min="13591" max="13591" width="13.5703125" style="18" bestFit="1" customWidth="1"/>
    <col min="13592" max="13824" width="9.140625" style="18"/>
    <col min="13825" max="13826" width="3.28515625" style="18" customWidth="1"/>
    <col min="13827" max="13827" width="7" style="18" customWidth="1"/>
    <col min="13828" max="13828" width="21.5703125" style="18" customWidth="1"/>
    <col min="13829" max="13829" width="5.85546875" style="18" customWidth="1"/>
    <col min="13830" max="13830" width="9.140625" style="18" customWidth="1"/>
    <col min="13831" max="13832" width="5.85546875" style="18" customWidth="1"/>
    <col min="13833" max="13844" width="8.7109375" style="18" customWidth="1"/>
    <col min="13845" max="13846" width="8" style="18" customWidth="1"/>
    <col min="13847" max="13847" width="13.5703125" style="18" bestFit="1" customWidth="1"/>
    <col min="13848" max="14080" width="9.140625" style="18"/>
    <col min="14081" max="14082" width="3.28515625" style="18" customWidth="1"/>
    <col min="14083" max="14083" width="7" style="18" customWidth="1"/>
    <col min="14084" max="14084" width="21.5703125" style="18" customWidth="1"/>
    <col min="14085" max="14085" width="5.85546875" style="18" customWidth="1"/>
    <col min="14086" max="14086" width="9.140625" style="18" customWidth="1"/>
    <col min="14087" max="14088" width="5.85546875" style="18" customWidth="1"/>
    <col min="14089" max="14100" width="8.7109375" style="18" customWidth="1"/>
    <col min="14101" max="14102" width="8" style="18" customWidth="1"/>
    <col min="14103" max="14103" width="13.5703125" style="18" bestFit="1" customWidth="1"/>
    <col min="14104" max="14336" width="9.140625" style="18"/>
    <col min="14337" max="14338" width="3.28515625" style="18" customWidth="1"/>
    <col min="14339" max="14339" width="7" style="18" customWidth="1"/>
    <col min="14340" max="14340" width="21.5703125" style="18" customWidth="1"/>
    <col min="14341" max="14341" width="5.85546875" style="18" customWidth="1"/>
    <col min="14342" max="14342" width="9.140625" style="18" customWidth="1"/>
    <col min="14343" max="14344" width="5.85546875" style="18" customWidth="1"/>
    <col min="14345" max="14356" width="8.7109375" style="18" customWidth="1"/>
    <col min="14357" max="14358" width="8" style="18" customWidth="1"/>
    <col min="14359" max="14359" width="13.5703125" style="18" bestFit="1" customWidth="1"/>
    <col min="14360" max="14592" width="9.140625" style="18"/>
    <col min="14593" max="14594" width="3.28515625" style="18" customWidth="1"/>
    <col min="14595" max="14595" width="7" style="18" customWidth="1"/>
    <col min="14596" max="14596" width="21.5703125" style="18" customWidth="1"/>
    <col min="14597" max="14597" width="5.85546875" style="18" customWidth="1"/>
    <col min="14598" max="14598" width="9.140625" style="18" customWidth="1"/>
    <col min="14599" max="14600" width="5.85546875" style="18" customWidth="1"/>
    <col min="14601" max="14612" width="8.7109375" style="18" customWidth="1"/>
    <col min="14613" max="14614" width="8" style="18" customWidth="1"/>
    <col min="14615" max="14615" width="13.5703125" style="18" bestFit="1" customWidth="1"/>
    <col min="14616" max="14848" width="9.140625" style="18"/>
    <col min="14849" max="14850" width="3.28515625" style="18" customWidth="1"/>
    <col min="14851" max="14851" width="7" style="18" customWidth="1"/>
    <col min="14852" max="14852" width="21.5703125" style="18" customWidth="1"/>
    <col min="14853" max="14853" width="5.85546875" style="18" customWidth="1"/>
    <col min="14854" max="14854" width="9.140625" style="18" customWidth="1"/>
    <col min="14855" max="14856" width="5.85546875" style="18" customWidth="1"/>
    <col min="14857" max="14868" width="8.7109375" style="18" customWidth="1"/>
    <col min="14869" max="14870" width="8" style="18" customWidth="1"/>
    <col min="14871" max="14871" width="13.5703125" style="18" bestFit="1" customWidth="1"/>
    <col min="14872" max="15104" width="9.140625" style="18"/>
    <col min="15105" max="15106" width="3.28515625" style="18" customWidth="1"/>
    <col min="15107" max="15107" width="7" style="18" customWidth="1"/>
    <col min="15108" max="15108" width="21.5703125" style="18" customWidth="1"/>
    <col min="15109" max="15109" width="5.85546875" style="18" customWidth="1"/>
    <col min="15110" max="15110" width="9.140625" style="18" customWidth="1"/>
    <col min="15111" max="15112" width="5.85546875" style="18" customWidth="1"/>
    <col min="15113" max="15124" width="8.7109375" style="18" customWidth="1"/>
    <col min="15125" max="15126" width="8" style="18" customWidth="1"/>
    <col min="15127" max="15127" width="13.5703125" style="18" bestFit="1" customWidth="1"/>
    <col min="15128" max="15360" width="9.140625" style="18"/>
    <col min="15361" max="15362" width="3.28515625" style="18" customWidth="1"/>
    <col min="15363" max="15363" width="7" style="18" customWidth="1"/>
    <col min="15364" max="15364" width="21.5703125" style="18" customWidth="1"/>
    <col min="15365" max="15365" width="5.85546875" style="18" customWidth="1"/>
    <col min="15366" max="15366" width="9.140625" style="18" customWidth="1"/>
    <col min="15367" max="15368" width="5.85546875" style="18" customWidth="1"/>
    <col min="15369" max="15380" width="8.7109375" style="18" customWidth="1"/>
    <col min="15381" max="15382" width="8" style="18" customWidth="1"/>
    <col min="15383" max="15383" width="13.5703125" style="18" bestFit="1" customWidth="1"/>
    <col min="15384" max="15616" width="9.140625" style="18"/>
    <col min="15617" max="15618" width="3.28515625" style="18" customWidth="1"/>
    <col min="15619" max="15619" width="7" style="18" customWidth="1"/>
    <col min="15620" max="15620" width="21.5703125" style="18" customWidth="1"/>
    <col min="15621" max="15621" width="5.85546875" style="18" customWidth="1"/>
    <col min="15622" max="15622" width="9.140625" style="18" customWidth="1"/>
    <col min="15623" max="15624" width="5.85546875" style="18" customWidth="1"/>
    <col min="15625" max="15636" width="8.7109375" style="18" customWidth="1"/>
    <col min="15637" max="15638" width="8" style="18" customWidth="1"/>
    <col min="15639" max="15639" width="13.5703125" style="18" bestFit="1" customWidth="1"/>
    <col min="15640" max="15872" width="9.140625" style="18"/>
    <col min="15873" max="15874" width="3.28515625" style="18" customWidth="1"/>
    <col min="15875" max="15875" width="7" style="18" customWidth="1"/>
    <col min="15876" max="15876" width="21.5703125" style="18" customWidth="1"/>
    <col min="15877" max="15877" width="5.85546875" style="18" customWidth="1"/>
    <col min="15878" max="15878" width="9.140625" style="18" customWidth="1"/>
    <col min="15879" max="15880" width="5.85546875" style="18" customWidth="1"/>
    <col min="15881" max="15892" width="8.7109375" style="18" customWidth="1"/>
    <col min="15893" max="15894" width="8" style="18" customWidth="1"/>
    <col min="15895" max="15895" width="13.5703125" style="18" bestFit="1" customWidth="1"/>
    <col min="15896" max="16128" width="9.140625" style="18"/>
    <col min="16129" max="16130" width="3.28515625" style="18" customWidth="1"/>
    <col min="16131" max="16131" width="7" style="18" customWidth="1"/>
    <col min="16132" max="16132" width="21.5703125" style="18" customWidth="1"/>
    <col min="16133" max="16133" width="5.85546875" style="18" customWidth="1"/>
    <col min="16134" max="16134" width="9.140625" style="18" customWidth="1"/>
    <col min="16135" max="16136" width="5.85546875" style="18" customWidth="1"/>
    <col min="16137" max="16148" width="8.7109375" style="18" customWidth="1"/>
    <col min="16149" max="16150" width="8" style="18" customWidth="1"/>
    <col min="16151" max="16151" width="13.5703125" style="18" bestFit="1" customWidth="1"/>
    <col min="16152" max="16384" width="9.140625" style="18"/>
  </cols>
  <sheetData>
    <row r="1" spans="1:85" ht="16.5" x14ac:dyDescent="0.25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2135" t="s">
        <v>172</v>
      </c>
      <c r="R1" s="2135"/>
      <c r="S1" s="2135"/>
      <c r="T1" s="2135"/>
      <c r="U1" s="2136" t="s">
        <v>173</v>
      </c>
      <c r="V1" s="2136"/>
      <c r="W1" s="2136"/>
      <c r="X1" s="2136"/>
    </row>
    <row r="2" spans="1:85" ht="16.5" customHeight="1" x14ac:dyDescent="0.25">
      <c r="A2" s="2023" t="s">
        <v>174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  <c r="L2" s="2023"/>
      <c r="M2" s="2023"/>
      <c r="N2" s="2023"/>
      <c r="O2" s="2023"/>
      <c r="P2" s="2023"/>
      <c r="Q2" s="2023"/>
      <c r="R2" s="2023"/>
      <c r="S2" s="2023"/>
      <c r="T2" s="2023"/>
      <c r="U2" s="565"/>
    </row>
    <row r="3" spans="1:85" ht="15.75" thickBot="1" x14ac:dyDescent="0.3">
      <c r="A3" s="2025"/>
      <c r="B3" s="2025"/>
      <c r="C3" s="2025"/>
      <c r="D3" s="2025"/>
      <c r="E3" s="2025"/>
      <c r="F3" s="2025"/>
      <c r="G3" s="2025"/>
      <c r="H3" s="2025"/>
      <c r="I3" s="2025"/>
      <c r="J3" s="2025"/>
      <c r="K3" s="2025"/>
      <c r="L3" s="2025"/>
      <c r="M3" s="2025"/>
      <c r="N3" s="2025"/>
      <c r="O3" s="2025"/>
      <c r="P3" s="2025"/>
      <c r="Q3" s="2025"/>
      <c r="R3" s="2025"/>
      <c r="S3" s="2025"/>
      <c r="T3" s="2025"/>
      <c r="U3" s="565"/>
    </row>
    <row r="4" spans="1:85" ht="19.5" customHeight="1" thickBot="1" x14ac:dyDescent="0.25">
      <c r="A4" s="2137" t="s">
        <v>2</v>
      </c>
      <c r="B4" s="2138"/>
      <c r="C4" s="2138"/>
      <c r="D4" s="2138"/>
      <c r="E4" s="2138"/>
      <c r="F4" s="2138"/>
      <c r="G4" s="2138"/>
      <c r="H4" s="2139"/>
      <c r="I4" s="2132" t="s">
        <v>3</v>
      </c>
      <c r="J4" s="2133"/>
      <c r="K4" s="2134"/>
      <c r="L4" s="2132" t="s">
        <v>4</v>
      </c>
      <c r="M4" s="2133"/>
      <c r="N4" s="2134"/>
      <c r="O4" s="2132" t="s">
        <v>5</v>
      </c>
      <c r="P4" s="2133"/>
      <c r="Q4" s="2134"/>
      <c r="R4" s="2132" t="s">
        <v>6</v>
      </c>
      <c r="S4" s="2133"/>
      <c r="T4" s="2134"/>
      <c r="U4" s="2132" t="s">
        <v>7</v>
      </c>
      <c r="V4" s="2133"/>
      <c r="W4" s="2134"/>
      <c r="X4" s="2132" t="s">
        <v>8</v>
      </c>
      <c r="Y4" s="2133"/>
      <c r="Z4" s="2134"/>
      <c r="AA4" s="2132" t="s">
        <v>9</v>
      </c>
      <c r="AB4" s="2133"/>
      <c r="AC4" s="2134"/>
      <c r="AD4" s="2132" t="s">
        <v>10</v>
      </c>
      <c r="AE4" s="2133"/>
      <c r="AF4" s="2134"/>
      <c r="AG4" s="2132" t="s">
        <v>11</v>
      </c>
      <c r="AH4" s="2133"/>
      <c r="AI4" s="2134"/>
      <c r="AM4" s="2132" t="s">
        <v>12</v>
      </c>
      <c r="AN4" s="2133"/>
      <c r="AO4" s="2134"/>
      <c r="AP4" s="2132" t="s">
        <v>13</v>
      </c>
      <c r="AQ4" s="2133"/>
      <c r="AR4" s="2134"/>
      <c r="AS4" s="2132" t="s">
        <v>14</v>
      </c>
      <c r="AT4" s="2133"/>
      <c r="AU4" s="2134"/>
      <c r="AV4" s="2132" t="s">
        <v>97</v>
      </c>
      <c r="AW4" s="2133"/>
      <c r="AX4" s="2134"/>
      <c r="AY4" s="2132" t="s">
        <v>98</v>
      </c>
      <c r="AZ4" s="2133"/>
      <c r="BA4" s="2134"/>
      <c r="BB4" s="2132" t="s">
        <v>99</v>
      </c>
      <c r="BC4" s="2133"/>
      <c r="BD4" s="2134"/>
      <c r="BE4" s="2132" t="s">
        <v>100</v>
      </c>
      <c r="BF4" s="2133"/>
      <c r="BG4" s="2134"/>
      <c r="BH4" s="2132" t="s">
        <v>101</v>
      </c>
      <c r="BI4" s="2133"/>
      <c r="BJ4" s="2134"/>
      <c r="BK4" s="2132" t="s">
        <v>102</v>
      </c>
      <c r="BL4" s="2133"/>
      <c r="BM4" s="2134"/>
      <c r="BN4" s="2132" t="s">
        <v>103</v>
      </c>
      <c r="BO4" s="2133"/>
      <c r="BP4" s="2134"/>
      <c r="BQ4" s="2132" t="s">
        <v>104</v>
      </c>
      <c r="BR4" s="2133"/>
      <c r="BS4" s="2134"/>
      <c r="BV4" s="2132" t="s">
        <v>105</v>
      </c>
      <c r="BW4" s="2133"/>
      <c r="BX4" s="2134"/>
      <c r="BY4" s="2132" t="s">
        <v>106</v>
      </c>
      <c r="BZ4" s="2133"/>
      <c r="CA4" s="2134"/>
      <c r="CB4" s="2132" t="s">
        <v>107</v>
      </c>
      <c r="CC4" s="2133"/>
      <c r="CD4" s="2134"/>
      <c r="CE4" s="2132" t="s">
        <v>108</v>
      </c>
      <c r="CF4" s="2133"/>
      <c r="CG4" s="2134"/>
    </row>
    <row r="5" spans="1:85" ht="12.75" customHeight="1" x14ac:dyDescent="0.2">
      <c r="A5" s="2124" t="s">
        <v>175</v>
      </c>
      <c r="B5" s="2125"/>
      <c r="C5" s="2126"/>
      <c r="D5" s="2130" t="s">
        <v>176</v>
      </c>
      <c r="E5" s="2124" t="s">
        <v>177</v>
      </c>
      <c r="F5" s="2125"/>
      <c r="G5" s="2125"/>
      <c r="H5" s="2126"/>
      <c r="I5" s="2118" t="s">
        <v>178</v>
      </c>
      <c r="J5" s="2120" t="s">
        <v>179</v>
      </c>
      <c r="K5" s="2120" t="s">
        <v>180</v>
      </c>
      <c r="L5" s="2118" t="s">
        <v>178</v>
      </c>
      <c r="M5" s="2120" t="s">
        <v>179</v>
      </c>
      <c r="N5" s="2120" t="s">
        <v>180</v>
      </c>
      <c r="O5" s="2118" t="s">
        <v>178</v>
      </c>
      <c r="P5" s="2120" t="s">
        <v>179</v>
      </c>
      <c r="Q5" s="2120" t="s">
        <v>180</v>
      </c>
      <c r="R5" s="2118" t="s">
        <v>178</v>
      </c>
      <c r="S5" s="2120" t="s">
        <v>179</v>
      </c>
      <c r="T5" s="2122" t="s">
        <v>180</v>
      </c>
      <c r="U5" s="2118" t="s">
        <v>178</v>
      </c>
      <c r="V5" s="2120" t="s">
        <v>179</v>
      </c>
      <c r="W5" s="2120" t="s">
        <v>180</v>
      </c>
      <c r="X5" s="2118" t="s">
        <v>178</v>
      </c>
      <c r="Y5" s="2120" t="s">
        <v>179</v>
      </c>
      <c r="Z5" s="2122" t="s">
        <v>180</v>
      </c>
      <c r="AA5" s="2118" t="s">
        <v>178</v>
      </c>
      <c r="AB5" s="2120" t="s">
        <v>179</v>
      </c>
      <c r="AC5" s="2122" t="s">
        <v>180</v>
      </c>
      <c r="AD5" s="2118" t="s">
        <v>178</v>
      </c>
      <c r="AE5" s="2120" t="s">
        <v>179</v>
      </c>
      <c r="AF5" s="2120" t="s">
        <v>180</v>
      </c>
      <c r="AG5" s="2118" t="s">
        <v>178</v>
      </c>
      <c r="AH5" s="2120" t="s">
        <v>179</v>
      </c>
      <c r="AI5" s="2122" t="s">
        <v>180</v>
      </c>
      <c r="AM5" s="2118" t="s">
        <v>178</v>
      </c>
      <c r="AN5" s="2120" t="s">
        <v>179</v>
      </c>
      <c r="AO5" s="2122" t="s">
        <v>180</v>
      </c>
      <c r="AP5" s="2118" t="s">
        <v>178</v>
      </c>
      <c r="AQ5" s="2120" t="s">
        <v>179</v>
      </c>
      <c r="AR5" s="2120" t="s">
        <v>180</v>
      </c>
      <c r="AS5" s="2118" t="s">
        <v>178</v>
      </c>
      <c r="AT5" s="2120" t="s">
        <v>179</v>
      </c>
      <c r="AU5" s="2122" t="s">
        <v>180</v>
      </c>
      <c r="AV5" s="2118" t="s">
        <v>178</v>
      </c>
      <c r="AW5" s="2120" t="s">
        <v>179</v>
      </c>
      <c r="AX5" s="2122" t="s">
        <v>180</v>
      </c>
      <c r="AY5" s="2118" t="s">
        <v>178</v>
      </c>
      <c r="AZ5" s="2120" t="s">
        <v>179</v>
      </c>
      <c r="BA5" s="2120" t="s">
        <v>180</v>
      </c>
      <c r="BB5" s="2118" t="s">
        <v>178</v>
      </c>
      <c r="BC5" s="2120" t="s">
        <v>179</v>
      </c>
      <c r="BD5" s="2122" t="s">
        <v>180</v>
      </c>
      <c r="BE5" s="2118" t="s">
        <v>178</v>
      </c>
      <c r="BF5" s="2120" t="s">
        <v>179</v>
      </c>
      <c r="BG5" s="2120" t="s">
        <v>180</v>
      </c>
      <c r="BH5" s="2118" t="s">
        <v>178</v>
      </c>
      <c r="BI5" s="2120" t="s">
        <v>179</v>
      </c>
      <c r="BJ5" s="2122" t="s">
        <v>180</v>
      </c>
      <c r="BK5" s="2118" t="s">
        <v>178</v>
      </c>
      <c r="BL5" s="2120" t="s">
        <v>179</v>
      </c>
      <c r="BM5" s="2122" t="s">
        <v>180</v>
      </c>
      <c r="BN5" s="2118" t="s">
        <v>178</v>
      </c>
      <c r="BO5" s="2120" t="s">
        <v>179</v>
      </c>
      <c r="BP5" s="2120" t="s">
        <v>180</v>
      </c>
      <c r="BQ5" s="2118" t="s">
        <v>178</v>
      </c>
      <c r="BR5" s="2120" t="s">
        <v>179</v>
      </c>
      <c r="BS5" s="2122" t="s">
        <v>180</v>
      </c>
      <c r="BV5" s="2118" t="s">
        <v>178</v>
      </c>
      <c r="BW5" s="2120" t="s">
        <v>179</v>
      </c>
      <c r="BX5" s="2122" t="s">
        <v>180</v>
      </c>
      <c r="BY5" s="2118" t="s">
        <v>178</v>
      </c>
      <c r="BZ5" s="2120" t="s">
        <v>179</v>
      </c>
      <c r="CA5" s="2122" t="s">
        <v>180</v>
      </c>
      <c r="CB5" s="2118" t="s">
        <v>178</v>
      </c>
      <c r="CC5" s="2120" t="s">
        <v>179</v>
      </c>
      <c r="CD5" s="2120" t="s">
        <v>180</v>
      </c>
      <c r="CE5" s="2118" t="s">
        <v>178</v>
      </c>
      <c r="CF5" s="2120" t="s">
        <v>179</v>
      </c>
      <c r="CG5" s="2122" t="s">
        <v>180</v>
      </c>
    </row>
    <row r="6" spans="1:85" ht="23.25" customHeight="1" thickBot="1" x14ac:dyDescent="0.25">
      <c r="A6" s="2127"/>
      <c r="B6" s="2128"/>
      <c r="C6" s="2129"/>
      <c r="D6" s="2131"/>
      <c r="E6" s="2127"/>
      <c r="F6" s="2128"/>
      <c r="G6" s="2128"/>
      <c r="H6" s="2129"/>
      <c r="I6" s="2119"/>
      <c r="J6" s="2121"/>
      <c r="K6" s="2121"/>
      <c r="L6" s="2119"/>
      <c r="M6" s="2121"/>
      <c r="N6" s="2121"/>
      <c r="O6" s="2119"/>
      <c r="P6" s="2121"/>
      <c r="Q6" s="2121"/>
      <c r="R6" s="2119"/>
      <c r="S6" s="2121"/>
      <c r="T6" s="2123"/>
      <c r="U6" s="2119"/>
      <c r="V6" s="2121"/>
      <c r="W6" s="2121"/>
      <c r="X6" s="2119"/>
      <c r="Y6" s="2121"/>
      <c r="Z6" s="2123"/>
      <c r="AA6" s="2119"/>
      <c r="AB6" s="2121"/>
      <c r="AC6" s="2123"/>
      <c r="AD6" s="2119"/>
      <c r="AE6" s="2121"/>
      <c r="AF6" s="2121"/>
      <c r="AG6" s="2119"/>
      <c r="AH6" s="2121"/>
      <c r="AI6" s="2123"/>
      <c r="AM6" s="2119"/>
      <c r="AN6" s="2121"/>
      <c r="AO6" s="2123"/>
      <c r="AP6" s="2119"/>
      <c r="AQ6" s="2121"/>
      <c r="AR6" s="2121"/>
      <c r="AS6" s="2119"/>
      <c r="AT6" s="2121"/>
      <c r="AU6" s="2123"/>
      <c r="AV6" s="2119"/>
      <c r="AW6" s="2121"/>
      <c r="AX6" s="2123"/>
      <c r="AY6" s="2119"/>
      <c r="AZ6" s="2121"/>
      <c r="BA6" s="2121"/>
      <c r="BB6" s="2119"/>
      <c r="BC6" s="2121"/>
      <c r="BD6" s="2123"/>
      <c r="BE6" s="2119"/>
      <c r="BF6" s="2121"/>
      <c r="BG6" s="2121"/>
      <c r="BH6" s="2119"/>
      <c r="BI6" s="2121"/>
      <c r="BJ6" s="2123"/>
      <c r="BK6" s="2119"/>
      <c r="BL6" s="2121"/>
      <c r="BM6" s="2123"/>
      <c r="BN6" s="2119"/>
      <c r="BO6" s="2121"/>
      <c r="BP6" s="2121"/>
      <c r="BQ6" s="2119"/>
      <c r="BR6" s="2121"/>
      <c r="BS6" s="2123"/>
      <c r="BV6" s="2119"/>
      <c r="BW6" s="2121"/>
      <c r="BX6" s="2123"/>
      <c r="BY6" s="2119"/>
      <c r="BZ6" s="2121"/>
      <c r="CA6" s="2123"/>
      <c r="CB6" s="2119"/>
      <c r="CC6" s="2121"/>
      <c r="CD6" s="2121"/>
      <c r="CE6" s="2119"/>
      <c r="CF6" s="2121"/>
      <c r="CG6" s="2123"/>
    </row>
    <row r="7" spans="1:85" ht="18" customHeight="1" thickBot="1" x14ac:dyDescent="0.3">
      <c r="A7" s="2088" t="s">
        <v>23</v>
      </c>
      <c r="B7" s="2090"/>
      <c r="C7" s="2089"/>
      <c r="D7" s="2091">
        <v>16</v>
      </c>
      <c r="E7" s="2088" t="s">
        <v>24</v>
      </c>
      <c r="F7" s="2089"/>
      <c r="G7" s="2070" t="s">
        <v>181</v>
      </c>
      <c r="H7" s="2072"/>
      <c r="I7" s="566">
        <v>6.851</v>
      </c>
      <c r="J7" s="567">
        <v>2.0640000000000001</v>
      </c>
      <c r="K7" s="568">
        <v>0.754</v>
      </c>
      <c r="L7" s="566">
        <v>5.702</v>
      </c>
      <c r="M7" s="567">
        <v>1.744</v>
      </c>
      <c r="N7" s="568">
        <v>0.63300000000000001</v>
      </c>
      <c r="O7" s="566">
        <v>5.4710000000000001</v>
      </c>
      <c r="P7" s="567">
        <v>1.6279999999999999</v>
      </c>
      <c r="Q7" s="568">
        <v>0.60799999999999998</v>
      </c>
      <c r="R7" s="566">
        <v>5.367</v>
      </c>
      <c r="S7" s="567">
        <v>1.6459999999999999</v>
      </c>
      <c r="T7" s="568">
        <v>0.60799999999999998</v>
      </c>
      <c r="U7" s="566">
        <v>5.43</v>
      </c>
      <c r="V7" s="567">
        <v>1.611</v>
      </c>
      <c r="W7" s="568">
        <f>44000*13.59/1000000</f>
        <v>0.59796000000000005</v>
      </c>
      <c r="X7" s="566">
        <v>5.5720000000000001</v>
      </c>
      <c r="Y7" s="567">
        <v>1.7070000000000001</v>
      </c>
      <c r="Z7" s="568">
        <v>0.59399999999999997</v>
      </c>
      <c r="AA7" s="566">
        <v>6.8659999999999997</v>
      </c>
      <c r="AB7" s="567">
        <v>2.085</v>
      </c>
      <c r="AC7" s="568">
        <v>0.71399999999999997</v>
      </c>
      <c r="AD7" s="566">
        <v>7.4249999999999998</v>
      </c>
      <c r="AE7" s="567">
        <v>2.2490000000000001</v>
      </c>
      <c r="AF7" s="568">
        <v>0.71199999999999997</v>
      </c>
      <c r="AG7" s="566">
        <v>8.1280000000000001</v>
      </c>
      <c r="AH7" s="567">
        <v>2.4489999999999998</v>
      </c>
      <c r="AI7" s="568">
        <v>0.81100000000000005</v>
      </c>
      <c r="AM7" s="566">
        <v>7.9809999999999999</v>
      </c>
      <c r="AN7" s="567">
        <v>2.3780000000000001</v>
      </c>
      <c r="AO7" s="568">
        <v>0.72799999999999998</v>
      </c>
      <c r="AP7" s="566">
        <v>8.0559999999999992</v>
      </c>
      <c r="AQ7" s="567">
        <v>2.456</v>
      </c>
      <c r="AR7" s="568">
        <v>0.77100000000000002</v>
      </c>
      <c r="AS7" s="566">
        <v>7.76</v>
      </c>
      <c r="AT7" s="567">
        <v>2.391</v>
      </c>
      <c r="AU7" s="568">
        <v>0.745</v>
      </c>
      <c r="AV7" s="566">
        <v>7.8079999999999998</v>
      </c>
      <c r="AW7" s="567">
        <v>2.379</v>
      </c>
      <c r="AX7" s="568">
        <v>0.73</v>
      </c>
      <c r="AY7" s="566">
        <v>8.0879999999999992</v>
      </c>
      <c r="AZ7" s="567">
        <v>2.415</v>
      </c>
      <c r="BA7" s="568">
        <v>0.72</v>
      </c>
      <c r="BB7" s="566">
        <v>8.0570000000000004</v>
      </c>
      <c r="BC7" s="567">
        <v>2.4590000000000001</v>
      </c>
      <c r="BD7" s="568">
        <v>0.755</v>
      </c>
      <c r="BE7" s="566">
        <v>7.9889999999999999</v>
      </c>
      <c r="BF7" s="567">
        <v>2.4540000000000002</v>
      </c>
      <c r="BG7" s="568">
        <v>0.746</v>
      </c>
      <c r="BH7" s="566">
        <v>8.75</v>
      </c>
      <c r="BI7" s="567">
        <v>2.5670000000000002</v>
      </c>
      <c r="BJ7" s="568">
        <v>0.83799999999999997</v>
      </c>
      <c r="BK7" s="566">
        <v>8.6999999999999993</v>
      </c>
      <c r="BL7" s="567">
        <v>2.7149999999999999</v>
      </c>
      <c r="BM7" s="568">
        <v>0.80600000000000005</v>
      </c>
      <c r="BN7" s="566">
        <v>9.2140000000000004</v>
      </c>
      <c r="BO7" s="567">
        <v>2.6779999999999999</v>
      </c>
      <c r="BP7" s="568">
        <v>0.82</v>
      </c>
      <c r="BQ7" s="566">
        <v>9.0229999999999997</v>
      </c>
      <c r="BR7" s="567">
        <v>2.6429999999999998</v>
      </c>
      <c r="BS7" s="568">
        <v>0.80100000000000005</v>
      </c>
      <c r="BV7" s="566">
        <v>8.4730000000000008</v>
      </c>
      <c r="BW7" s="567">
        <v>2.6890000000000001</v>
      </c>
      <c r="BX7" s="568">
        <v>0.80300000000000005</v>
      </c>
      <c r="BY7" s="566">
        <v>8.1969999999999992</v>
      </c>
      <c r="BZ7" s="567">
        <v>2.5169999999999999</v>
      </c>
      <c r="CA7" s="568">
        <v>0.79100000000000004</v>
      </c>
      <c r="CB7" s="566">
        <v>7.952</v>
      </c>
      <c r="CC7" s="567">
        <v>2.4359999999999999</v>
      </c>
      <c r="CD7" s="568">
        <v>0.755</v>
      </c>
      <c r="CE7" s="566">
        <v>7.5430000000000001</v>
      </c>
      <c r="CF7" s="567">
        <v>2.2919999999999998</v>
      </c>
      <c r="CG7" s="568">
        <v>0.76</v>
      </c>
    </row>
    <row r="8" spans="1:85" ht="18" customHeight="1" thickBot="1" x14ac:dyDescent="0.3">
      <c r="A8" s="2026"/>
      <c r="B8" s="2027"/>
      <c r="C8" s="2028"/>
      <c r="D8" s="2092"/>
      <c r="E8" s="2026"/>
      <c r="F8" s="2028"/>
      <c r="G8" s="2070" t="s">
        <v>182</v>
      </c>
      <c r="H8" s="2072"/>
      <c r="I8" s="569">
        <v>201</v>
      </c>
      <c r="J8" s="570">
        <v>2.012</v>
      </c>
      <c r="K8" s="571">
        <v>0.66400000000000003</v>
      </c>
      <c r="L8" s="569">
        <v>165</v>
      </c>
      <c r="M8" s="570">
        <v>1.698</v>
      </c>
      <c r="N8" s="572">
        <v>0.55100000000000005</v>
      </c>
      <c r="O8" s="569">
        <v>156</v>
      </c>
      <c r="P8" s="570">
        <v>1.5960000000000001</v>
      </c>
      <c r="Q8" s="571">
        <v>0.53300000000000003</v>
      </c>
      <c r="R8" s="569">
        <v>159</v>
      </c>
      <c r="S8" s="570">
        <v>1.6240000000000001</v>
      </c>
      <c r="T8" s="571">
        <v>0.53900000000000003</v>
      </c>
      <c r="U8" s="569">
        <v>156</v>
      </c>
      <c r="V8" s="570">
        <v>1.542</v>
      </c>
      <c r="W8" s="571">
        <v>0.52200000000000002</v>
      </c>
      <c r="X8" s="569">
        <v>165</v>
      </c>
      <c r="Y8" s="570">
        <v>1.67</v>
      </c>
      <c r="Z8" s="571">
        <v>0.52200000000000002</v>
      </c>
      <c r="AA8" s="569">
        <v>195</v>
      </c>
      <c r="AB8" s="570">
        <v>1.996</v>
      </c>
      <c r="AC8" s="571">
        <v>0.53300000000000003</v>
      </c>
      <c r="AD8" s="569">
        <v>222</v>
      </c>
      <c r="AE8" s="570">
        <v>2.2400000000000002</v>
      </c>
      <c r="AF8" s="571">
        <v>0.628</v>
      </c>
      <c r="AG8" s="569">
        <v>246</v>
      </c>
      <c r="AH8" s="570">
        <v>2.4700000000000002</v>
      </c>
      <c r="AI8" s="571">
        <v>0.70399999999999996</v>
      </c>
      <c r="AM8" s="569">
        <v>234</v>
      </c>
      <c r="AN8" s="570">
        <v>2.3719999999999999</v>
      </c>
      <c r="AO8" s="571">
        <v>0.65800000000000003</v>
      </c>
      <c r="AP8" s="569">
        <v>234</v>
      </c>
      <c r="AQ8" s="570">
        <v>2.347</v>
      </c>
      <c r="AR8" s="571">
        <v>0.65700000000000003</v>
      </c>
      <c r="AS8" s="569">
        <v>231</v>
      </c>
      <c r="AT8" s="570">
        <v>2.3220000000000001</v>
      </c>
      <c r="AU8" s="571">
        <v>0.64600000000000002</v>
      </c>
      <c r="AV8" s="569">
        <v>225</v>
      </c>
      <c r="AW8" s="570">
        <v>2.3260000000000001</v>
      </c>
      <c r="AX8" s="571">
        <v>0.63500000000000001</v>
      </c>
      <c r="AY8" s="569">
        <v>228</v>
      </c>
      <c r="AZ8" s="570">
        <v>2.3180000000000001</v>
      </c>
      <c r="BA8" s="571">
        <v>0.63300000000000001</v>
      </c>
      <c r="BB8" s="569">
        <v>222</v>
      </c>
      <c r="BC8" s="570">
        <v>2.3460000000000001</v>
      </c>
      <c r="BD8" s="571">
        <v>0.65100000000000002</v>
      </c>
      <c r="BE8" s="569">
        <v>252</v>
      </c>
      <c r="BF8" s="570">
        <v>2.5</v>
      </c>
      <c r="BG8" s="571">
        <v>0.77600000000000002</v>
      </c>
      <c r="BH8" s="569">
        <v>249</v>
      </c>
      <c r="BI8" s="570">
        <v>2.4900000000000002</v>
      </c>
      <c r="BJ8" s="571">
        <v>0.73099999999999998</v>
      </c>
      <c r="BK8" s="569">
        <v>264</v>
      </c>
      <c r="BL8" s="570">
        <v>2.6749999999999998</v>
      </c>
      <c r="BM8" s="571">
        <v>0.71</v>
      </c>
      <c r="BN8" s="569">
        <v>261</v>
      </c>
      <c r="BO8" s="570">
        <v>2.6619999999999999</v>
      </c>
      <c r="BP8" s="571">
        <v>0.69199999999999995</v>
      </c>
      <c r="BQ8" s="569">
        <v>264</v>
      </c>
      <c r="BR8" s="570">
        <v>2.7090000000000001</v>
      </c>
      <c r="BS8" s="571">
        <v>0.68</v>
      </c>
      <c r="BV8" s="569">
        <v>252</v>
      </c>
      <c r="BW8" s="570">
        <v>2.5419999999999998</v>
      </c>
      <c r="BX8" s="571">
        <v>0.69199999999999995</v>
      </c>
      <c r="BY8" s="569">
        <v>237</v>
      </c>
      <c r="BZ8" s="570">
        <v>2.423</v>
      </c>
      <c r="CA8" s="571">
        <v>0.67800000000000005</v>
      </c>
      <c r="CB8" s="569">
        <v>225</v>
      </c>
      <c r="CC8" s="570">
        <v>2.3010000000000002</v>
      </c>
      <c r="CD8" s="571">
        <v>0.64900000000000002</v>
      </c>
      <c r="CE8" s="569">
        <v>213</v>
      </c>
      <c r="CF8" s="570">
        <v>2.2210000000000001</v>
      </c>
      <c r="CG8" s="571">
        <v>0.66400000000000003</v>
      </c>
    </row>
    <row r="9" spans="1:85" ht="18" customHeight="1" thickBot="1" x14ac:dyDescent="0.3">
      <c r="A9" s="2026"/>
      <c r="B9" s="2027"/>
      <c r="C9" s="2028"/>
      <c r="D9" s="2092"/>
      <c r="E9" s="2026"/>
      <c r="F9" s="2028"/>
      <c r="G9" s="2088" t="s">
        <v>183</v>
      </c>
      <c r="H9" s="2089"/>
      <c r="I9" s="573"/>
      <c r="J9" s="574"/>
      <c r="K9" s="575"/>
      <c r="L9" s="576"/>
      <c r="M9" s="574"/>
      <c r="N9" s="577"/>
      <c r="O9" s="573"/>
      <c r="P9" s="574"/>
      <c r="Q9" s="575"/>
      <c r="R9" s="573"/>
      <c r="S9" s="574"/>
      <c r="T9" s="575"/>
      <c r="U9" s="573"/>
      <c r="V9" s="574"/>
      <c r="W9" s="575"/>
      <c r="X9" s="573"/>
      <c r="Y9" s="574"/>
      <c r="Z9" s="575"/>
      <c r="AA9" s="573"/>
      <c r="AB9" s="574"/>
      <c r="AC9" s="575"/>
      <c r="AD9" s="573"/>
      <c r="AE9" s="574"/>
      <c r="AF9" s="575"/>
      <c r="AG9" s="573"/>
      <c r="AH9" s="574"/>
      <c r="AI9" s="575"/>
      <c r="AM9" s="573"/>
      <c r="AN9" s="574"/>
      <c r="AO9" s="575"/>
      <c r="AP9" s="573"/>
      <c r="AQ9" s="574"/>
      <c r="AR9" s="575"/>
      <c r="AS9" s="573"/>
      <c r="AT9" s="574"/>
      <c r="AU9" s="575"/>
      <c r="AV9" s="573"/>
      <c r="AW9" s="574"/>
      <c r="AX9" s="575"/>
      <c r="AY9" s="573"/>
      <c r="AZ9" s="574"/>
      <c r="BA9" s="575"/>
      <c r="BB9" s="573"/>
      <c r="BC9" s="574"/>
      <c r="BD9" s="575"/>
      <c r="BE9" s="573"/>
      <c r="BF9" s="574"/>
      <c r="BG9" s="575"/>
      <c r="BH9" s="573"/>
      <c r="BI9" s="574"/>
      <c r="BJ9" s="575"/>
      <c r="BK9" s="573"/>
      <c r="BL9" s="574"/>
      <c r="BM9" s="575"/>
      <c r="BN9" s="573"/>
      <c r="BO9" s="574"/>
      <c r="BP9" s="575"/>
      <c r="BQ9" s="573"/>
      <c r="BR9" s="574"/>
      <c r="BS9" s="575"/>
      <c r="BV9" s="573"/>
      <c r="BW9" s="574"/>
      <c r="BX9" s="575"/>
      <c r="BY9" s="573"/>
      <c r="BZ9" s="574"/>
      <c r="CA9" s="575"/>
      <c r="CB9" s="573"/>
      <c r="CC9" s="574"/>
      <c r="CD9" s="575"/>
      <c r="CE9" s="573"/>
      <c r="CF9" s="574"/>
      <c r="CG9" s="575"/>
    </row>
    <row r="10" spans="1:85" ht="18" customHeight="1" thickBot="1" x14ac:dyDescent="0.3">
      <c r="A10" s="2026"/>
      <c r="B10" s="2027"/>
      <c r="C10" s="2028"/>
      <c r="D10" s="2092"/>
      <c r="E10" s="2100" t="s">
        <v>184</v>
      </c>
      <c r="F10" s="2101"/>
      <c r="G10" s="2101"/>
      <c r="H10" s="2102"/>
      <c r="I10" s="2094">
        <v>7</v>
      </c>
      <c r="J10" s="2095"/>
      <c r="K10" s="2096"/>
      <c r="L10" s="2094">
        <v>7</v>
      </c>
      <c r="M10" s="2095"/>
      <c r="N10" s="2096"/>
      <c r="O10" s="2094">
        <v>7</v>
      </c>
      <c r="P10" s="2095"/>
      <c r="Q10" s="2096"/>
      <c r="R10" s="2094">
        <v>7</v>
      </c>
      <c r="S10" s="2095"/>
      <c r="T10" s="2096"/>
      <c r="U10" s="2094">
        <v>7</v>
      </c>
      <c r="V10" s="2095"/>
      <c r="W10" s="2096"/>
      <c r="X10" s="2094">
        <v>7</v>
      </c>
      <c r="Y10" s="2095"/>
      <c r="Z10" s="2096"/>
      <c r="AA10" s="2094">
        <v>7</v>
      </c>
      <c r="AB10" s="2095"/>
      <c r="AC10" s="2096"/>
      <c r="AD10" s="2094">
        <v>7</v>
      </c>
      <c r="AE10" s="2095"/>
      <c r="AF10" s="2096"/>
      <c r="AG10" s="2094">
        <v>7</v>
      </c>
      <c r="AH10" s="2095"/>
      <c r="AI10" s="2096"/>
      <c r="AM10" s="2094">
        <v>7</v>
      </c>
      <c r="AN10" s="2095"/>
      <c r="AO10" s="2096"/>
      <c r="AP10" s="2094">
        <v>7</v>
      </c>
      <c r="AQ10" s="2095"/>
      <c r="AR10" s="2096"/>
      <c r="AS10" s="2094">
        <v>7</v>
      </c>
      <c r="AT10" s="2095"/>
      <c r="AU10" s="2096"/>
      <c r="AV10" s="2094">
        <v>7</v>
      </c>
      <c r="AW10" s="2095"/>
      <c r="AX10" s="2096"/>
      <c r="AY10" s="2094">
        <v>7</v>
      </c>
      <c r="AZ10" s="2095"/>
      <c r="BA10" s="2096"/>
      <c r="BB10" s="2094">
        <v>7</v>
      </c>
      <c r="BC10" s="2095"/>
      <c r="BD10" s="2096"/>
      <c r="BE10" s="2094">
        <v>7</v>
      </c>
      <c r="BF10" s="2095"/>
      <c r="BG10" s="2096"/>
      <c r="BH10" s="2094">
        <v>7</v>
      </c>
      <c r="BI10" s="2095"/>
      <c r="BJ10" s="2096"/>
      <c r="BK10" s="2094">
        <v>7</v>
      </c>
      <c r="BL10" s="2095"/>
      <c r="BM10" s="2096"/>
      <c r="BN10" s="2094">
        <v>7</v>
      </c>
      <c r="BO10" s="2095"/>
      <c r="BP10" s="2096"/>
      <c r="BQ10" s="2094">
        <v>7</v>
      </c>
      <c r="BR10" s="2095"/>
      <c r="BS10" s="2096"/>
      <c r="BV10" s="2094">
        <v>7</v>
      </c>
      <c r="BW10" s="2095"/>
      <c r="BX10" s="2096"/>
      <c r="BY10" s="2094">
        <v>7</v>
      </c>
      <c r="BZ10" s="2095"/>
      <c r="CA10" s="2096"/>
      <c r="CB10" s="2094">
        <v>7</v>
      </c>
      <c r="CC10" s="2095"/>
      <c r="CD10" s="2096"/>
      <c r="CE10" s="2094">
        <v>7</v>
      </c>
      <c r="CF10" s="2095"/>
      <c r="CG10" s="2096"/>
    </row>
    <row r="11" spans="1:85" ht="18" customHeight="1" thickBot="1" x14ac:dyDescent="0.3">
      <c r="A11" s="2026"/>
      <c r="B11" s="2027"/>
      <c r="C11" s="2028"/>
      <c r="D11" s="2092"/>
      <c r="E11" s="2088" t="s">
        <v>185</v>
      </c>
      <c r="F11" s="2089"/>
      <c r="G11" s="2070" t="s">
        <v>186</v>
      </c>
      <c r="H11" s="2072"/>
      <c r="I11" s="2115">
        <v>120</v>
      </c>
      <c r="J11" s="2116"/>
      <c r="K11" s="2117"/>
      <c r="L11" s="2112">
        <v>120.5</v>
      </c>
      <c r="M11" s="2113"/>
      <c r="N11" s="2114"/>
      <c r="O11" s="2112">
        <v>120</v>
      </c>
      <c r="P11" s="2113"/>
      <c r="Q11" s="2114"/>
      <c r="R11" s="2112">
        <v>120.1</v>
      </c>
      <c r="S11" s="2113"/>
      <c r="T11" s="2114"/>
      <c r="U11" s="2112">
        <v>120</v>
      </c>
      <c r="V11" s="2113"/>
      <c r="W11" s="2114"/>
      <c r="X11" s="2112">
        <v>119.9</v>
      </c>
      <c r="Y11" s="2113"/>
      <c r="Z11" s="2114"/>
      <c r="AA11" s="2112">
        <v>118.7</v>
      </c>
      <c r="AB11" s="2113"/>
      <c r="AC11" s="2114"/>
      <c r="AD11" s="2112">
        <v>118.4</v>
      </c>
      <c r="AE11" s="2113"/>
      <c r="AF11" s="2114"/>
      <c r="AG11" s="2112">
        <v>117.6</v>
      </c>
      <c r="AH11" s="2113"/>
      <c r="AI11" s="2114"/>
      <c r="AM11" s="2112">
        <v>118.1</v>
      </c>
      <c r="AN11" s="2113"/>
      <c r="AO11" s="2114"/>
      <c r="AP11" s="2112">
        <v>118.7</v>
      </c>
      <c r="AQ11" s="2113"/>
      <c r="AR11" s="2114"/>
      <c r="AS11" s="2112">
        <v>119</v>
      </c>
      <c r="AT11" s="2113"/>
      <c r="AU11" s="2114"/>
      <c r="AV11" s="2112">
        <v>119</v>
      </c>
      <c r="AW11" s="2113"/>
      <c r="AX11" s="2114"/>
      <c r="AY11" s="2112">
        <v>119.2</v>
      </c>
      <c r="AZ11" s="2113"/>
      <c r="BA11" s="2114"/>
      <c r="BB11" s="2112">
        <v>119.1</v>
      </c>
      <c r="BC11" s="2113"/>
      <c r="BD11" s="2114"/>
      <c r="BE11" s="2112">
        <v>118.9</v>
      </c>
      <c r="BF11" s="2113"/>
      <c r="BG11" s="2114"/>
      <c r="BH11" s="2112">
        <v>118.5</v>
      </c>
      <c r="BI11" s="2113"/>
      <c r="BJ11" s="2114"/>
      <c r="BK11" s="2112">
        <v>118.3</v>
      </c>
      <c r="BL11" s="2113"/>
      <c r="BM11" s="2114"/>
      <c r="BN11" s="2112">
        <v>119.1</v>
      </c>
      <c r="BO11" s="2113"/>
      <c r="BP11" s="2114"/>
      <c r="BQ11" s="2112">
        <v>119</v>
      </c>
      <c r="BR11" s="2113"/>
      <c r="BS11" s="2114"/>
      <c r="BV11" s="2112">
        <v>119.2</v>
      </c>
      <c r="BW11" s="2113"/>
      <c r="BX11" s="2114"/>
      <c r="BY11" s="2112">
        <v>119.3</v>
      </c>
      <c r="BZ11" s="2113"/>
      <c r="CA11" s="2114"/>
      <c r="CB11" s="2112">
        <v>119.3</v>
      </c>
      <c r="CC11" s="2113"/>
      <c r="CD11" s="2114"/>
      <c r="CE11" s="2112">
        <v>119.8</v>
      </c>
      <c r="CF11" s="2113"/>
      <c r="CG11" s="2114"/>
    </row>
    <row r="12" spans="1:85" ht="18" customHeight="1" thickBot="1" x14ac:dyDescent="0.3">
      <c r="A12" s="2026"/>
      <c r="B12" s="2027"/>
      <c r="C12" s="2028"/>
      <c r="D12" s="2092"/>
      <c r="E12" s="2026"/>
      <c r="F12" s="2028"/>
      <c r="G12" s="2070" t="s">
        <v>187</v>
      </c>
      <c r="H12" s="2072"/>
      <c r="I12" s="2103">
        <v>6.24</v>
      </c>
      <c r="J12" s="2104"/>
      <c r="K12" s="2105"/>
      <c r="L12" s="2103">
        <v>6.24</v>
      </c>
      <c r="M12" s="2104"/>
      <c r="N12" s="2105"/>
      <c r="O12" s="2103">
        <v>6.24</v>
      </c>
      <c r="P12" s="2104"/>
      <c r="Q12" s="2105"/>
      <c r="R12" s="2103">
        <v>6.24</v>
      </c>
      <c r="S12" s="2104"/>
      <c r="T12" s="2105"/>
      <c r="U12" s="2103">
        <v>6.24</v>
      </c>
      <c r="V12" s="2104"/>
      <c r="W12" s="2105"/>
      <c r="X12" s="2103">
        <v>6.24</v>
      </c>
      <c r="Y12" s="2104"/>
      <c r="Z12" s="2105"/>
      <c r="AA12" s="2103">
        <v>6.18</v>
      </c>
      <c r="AB12" s="2104"/>
      <c r="AC12" s="2105"/>
      <c r="AD12" s="2103">
        <v>6.12</v>
      </c>
      <c r="AE12" s="2104"/>
      <c r="AF12" s="2105"/>
      <c r="AG12" s="2103">
        <v>6.12</v>
      </c>
      <c r="AH12" s="2104"/>
      <c r="AI12" s="2105"/>
      <c r="AM12" s="2103">
        <v>6.18</v>
      </c>
      <c r="AN12" s="2104"/>
      <c r="AO12" s="2105"/>
      <c r="AP12" s="2103">
        <v>6.12</v>
      </c>
      <c r="AQ12" s="2104"/>
      <c r="AR12" s="2105"/>
      <c r="AS12" s="2103">
        <v>6.18</v>
      </c>
      <c r="AT12" s="2104"/>
      <c r="AU12" s="2105"/>
      <c r="AV12" s="2103">
        <v>6.18</v>
      </c>
      <c r="AW12" s="2104"/>
      <c r="AX12" s="2105"/>
      <c r="AY12" s="2103">
        <v>6.18</v>
      </c>
      <c r="AZ12" s="2104"/>
      <c r="BA12" s="2105"/>
      <c r="BB12" s="2103">
        <v>6.18</v>
      </c>
      <c r="BC12" s="2104"/>
      <c r="BD12" s="2105"/>
      <c r="BE12" s="2103">
        <v>6.12</v>
      </c>
      <c r="BF12" s="2104"/>
      <c r="BG12" s="2105"/>
      <c r="BH12" s="2103">
        <v>6.12</v>
      </c>
      <c r="BI12" s="2104"/>
      <c r="BJ12" s="2105"/>
      <c r="BK12" s="2103">
        <v>6.12</v>
      </c>
      <c r="BL12" s="2104"/>
      <c r="BM12" s="2105"/>
      <c r="BN12" s="2103">
        <v>6.12</v>
      </c>
      <c r="BO12" s="2104"/>
      <c r="BP12" s="2105"/>
      <c r="BQ12" s="2103">
        <v>6.18</v>
      </c>
      <c r="BR12" s="2104"/>
      <c r="BS12" s="2105"/>
      <c r="BV12" s="2103">
        <v>6.18</v>
      </c>
      <c r="BW12" s="2104"/>
      <c r="BX12" s="2105"/>
      <c r="BY12" s="2103">
        <v>6.18</v>
      </c>
      <c r="BZ12" s="2104"/>
      <c r="CA12" s="2105"/>
      <c r="CB12" s="2103">
        <v>6.18</v>
      </c>
      <c r="CC12" s="2104"/>
      <c r="CD12" s="2105"/>
      <c r="CE12" s="2103">
        <v>6.18</v>
      </c>
      <c r="CF12" s="2104"/>
      <c r="CG12" s="2105"/>
    </row>
    <row r="13" spans="1:85" ht="18" customHeight="1" thickBot="1" x14ac:dyDescent="0.3">
      <c r="A13" s="2026"/>
      <c r="B13" s="2027"/>
      <c r="C13" s="2028"/>
      <c r="D13" s="2092"/>
      <c r="E13" s="2026"/>
      <c r="F13" s="2028"/>
      <c r="G13" s="2088" t="s">
        <v>183</v>
      </c>
      <c r="H13" s="2089"/>
      <c r="I13" s="2097"/>
      <c r="J13" s="2098"/>
      <c r="K13" s="2099"/>
      <c r="L13" s="2097"/>
      <c r="M13" s="2098"/>
      <c r="N13" s="2099"/>
      <c r="O13" s="2097"/>
      <c r="P13" s="2098"/>
      <c r="Q13" s="2099"/>
      <c r="R13" s="2097"/>
      <c r="S13" s="2098"/>
      <c r="T13" s="2099"/>
      <c r="U13" s="2097"/>
      <c r="V13" s="2098"/>
      <c r="W13" s="2099"/>
      <c r="X13" s="2097"/>
      <c r="Y13" s="2098"/>
      <c r="Z13" s="2099"/>
      <c r="AA13" s="2097"/>
      <c r="AB13" s="2098"/>
      <c r="AC13" s="2099"/>
      <c r="AD13" s="2097"/>
      <c r="AE13" s="2098"/>
      <c r="AF13" s="2099"/>
      <c r="AG13" s="2097"/>
      <c r="AH13" s="2098"/>
      <c r="AI13" s="2099"/>
      <c r="AM13" s="2097"/>
      <c r="AN13" s="2098"/>
      <c r="AO13" s="2099"/>
      <c r="AP13" s="2097"/>
      <c r="AQ13" s="2098"/>
      <c r="AR13" s="2099"/>
      <c r="AS13" s="2097"/>
      <c r="AT13" s="2098"/>
      <c r="AU13" s="2099"/>
      <c r="AV13" s="2097"/>
      <c r="AW13" s="2098"/>
      <c r="AX13" s="2099"/>
      <c r="AY13" s="2097"/>
      <c r="AZ13" s="2098"/>
      <c r="BA13" s="2099"/>
      <c r="BB13" s="2097"/>
      <c r="BC13" s="2098"/>
      <c r="BD13" s="2099"/>
      <c r="BE13" s="2097"/>
      <c r="BF13" s="2098"/>
      <c r="BG13" s="2099"/>
      <c r="BH13" s="2097"/>
      <c r="BI13" s="2098"/>
      <c r="BJ13" s="2099"/>
      <c r="BK13" s="2097"/>
      <c r="BL13" s="2098"/>
      <c r="BM13" s="2099"/>
      <c r="BN13" s="2097"/>
      <c r="BO13" s="2098"/>
      <c r="BP13" s="2099"/>
      <c r="BQ13" s="2097"/>
      <c r="BR13" s="2098"/>
      <c r="BS13" s="2099"/>
      <c r="BV13" s="2097"/>
      <c r="BW13" s="2098"/>
      <c r="BX13" s="2099"/>
      <c r="BY13" s="2097"/>
      <c r="BZ13" s="2098"/>
      <c r="CA13" s="2099"/>
      <c r="CB13" s="2097"/>
      <c r="CC13" s="2098"/>
      <c r="CD13" s="2099"/>
      <c r="CE13" s="2097"/>
      <c r="CF13" s="2098"/>
      <c r="CG13" s="2099"/>
    </row>
    <row r="14" spans="1:85" ht="18" customHeight="1" thickBot="1" x14ac:dyDescent="0.3">
      <c r="A14" s="2029"/>
      <c r="B14" s="2030"/>
      <c r="C14" s="2031"/>
      <c r="D14" s="2093"/>
      <c r="E14" s="2100" t="s">
        <v>29</v>
      </c>
      <c r="F14" s="2101"/>
      <c r="G14" s="2101"/>
      <c r="H14" s="2102"/>
      <c r="I14" s="2094"/>
      <c r="J14" s="2095"/>
      <c r="K14" s="2096"/>
      <c r="L14" s="2094"/>
      <c r="M14" s="2095"/>
      <c r="N14" s="2096"/>
      <c r="O14" s="2094"/>
      <c r="P14" s="2095"/>
      <c r="Q14" s="2096"/>
      <c r="R14" s="2094"/>
      <c r="S14" s="2095"/>
      <c r="T14" s="2096"/>
      <c r="U14" s="2094"/>
      <c r="V14" s="2095"/>
      <c r="W14" s="2096"/>
      <c r="X14" s="2094"/>
      <c r="Y14" s="2095"/>
      <c r="Z14" s="2096"/>
      <c r="AA14" s="2094"/>
      <c r="AB14" s="2095"/>
      <c r="AC14" s="2096"/>
      <c r="AD14" s="2094"/>
      <c r="AE14" s="2095"/>
      <c r="AF14" s="2096"/>
      <c r="AG14" s="2094"/>
      <c r="AH14" s="2095"/>
      <c r="AI14" s="2096"/>
      <c r="AM14" s="2094"/>
      <c r="AN14" s="2095"/>
      <c r="AO14" s="2096"/>
      <c r="AP14" s="2094"/>
      <c r="AQ14" s="2095"/>
      <c r="AR14" s="2096"/>
      <c r="AS14" s="2094"/>
      <c r="AT14" s="2095"/>
      <c r="AU14" s="2096"/>
      <c r="AV14" s="2094"/>
      <c r="AW14" s="2095"/>
      <c r="AX14" s="2096"/>
      <c r="AY14" s="2094"/>
      <c r="AZ14" s="2095"/>
      <c r="BA14" s="2096"/>
      <c r="BB14" s="2094"/>
      <c r="BC14" s="2095"/>
      <c r="BD14" s="2096"/>
      <c r="BE14" s="2094"/>
      <c r="BF14" s="2095"/>
      <c r="BG14" s="2096"/>
      <c r="BH14" s="2094"/>
      <c r="BI14" s="2095"/>
      <c r="BJ14" s="2096"/>
      <c r="BK14" s="2094"/>
      <c r="BL14" s="2095"/>
      <c r="BM14" s="2096"/>
      <c r="BN14" s="2094"/>
      <c r="BO14" s="2095"/>
      <c r="BP14" s="2096"/>
      <c r="BQ14" s="2094"/>
      <c r="BR14" s="2095"/>
      <c r="BS14" s="2096"/>
      <c r="BV14" s="2094"/>
      <c r="BW14" s="2095"/>
      <c r="BX14" s="2096"/>
      <c r="BY14" s="2094"/>
      <c r="BZ14" s="2095"/>
      <c r="CA14" s="2096"/>
      <c r="CB14" s="2094"/>
      <c r="CC14" s="2095"/>
      <c r="CD14" s="2096"/>
      <c r="CE14" s="2094"/>
      <c r="CF14" s="2095"/>
      <c r="CG14" s="2096"/>
    </row>
    <row r="15" spans="1:85" ht="18" customHeight="1" thickBot="1" x14ac:dyDescent="0.3">
      <c r="A15" s="2088" t="s">
        <v>91</v>
      </c>
      <c r="B15" s="2090"/>
      <c r="C15" s="2089"/>
      <c r="D15" s="2091">
        <v>16</v>
      </c>
      <c r="E15" s="2088" t="s">
        <v>24</v>
      </c>
      <c r="F15" s="2089"/>
      <c r="G15" s="2070">
        <v>110</v>
      </c>
      <c r="H15" s="2072"/>
      <c r="I15" s="566">
        <v>5.7320000000000002</v>
      </c>
      <c r="J15" s="567">
        <v>1.224</v>
      </c>
      <c r="K15" s="578">
        <v>0.47599999999999998</v>
      </c>
      <c r="L15" s="566">
        <v>4.9219999999999997</v>
      </c>
      <c r="M15" s="567">
        <v>1.083</v>
      </c>
      <c r="N15" s="568">
        <v>0.40200000000000002</v>
      </c>
      <c r="O15" s="579">
        <v>4.7549999999999999</v>
      </c>
      <c r="P15" s="567">
        <v>1.0389999999999999</v>
      </c>
      <c r="Q15" s="568">
        <v>0.39800000000000002</v>
      </c>
      <c r="R15" s="566">
        <v>4.7709999999999999</v>
      </c>
      <c r="S15" s="567">
        <v>1.05</v>
      </c>
      <c r="T15" s="568">
        <v>0.40600000000000003</v>
      </c>
      <c r="U15" s="579">
        <v>4.7350000000000003</v>
      </c>
      <c r="V15" s="567">
        <v>1.0429999999999999</v>
      </c>
      <c r="W15" s="568">
        <v>0.39700000000000002</v>
      </c>
      <c r="X15" s="566">
        <v>4.835</v>
      </c>
      <c r="Y15" s="567">
        <v>1.0629999999999999</v>
      </c>
      <c r="Z15" s="571">
        <v>0.38500000000000001</v>
      </c>
      <c r="AA15" s="566">
        <v>6.4610000000000003</v>
      </c>
      <c r="AB15" s="567">
        <v>1.4039999999999999</v>
      </c>
      <c r="AC15" s="568">
        <v>0.32</v>
      </c>
      <c r="AD15" s="579">
        <v>7.2370000000000001</v>
      </c>
      <c r="AE15" s="567">
        <v>1.5960000000000001</v>
      </c>
      <c r="AF15" s="568">
        <v>0.497</v>
      </c>
      <c r="AG15" s="566">
        <v>8.1940000000000008</v>
      </c>
      <c r="AH15" s="567">
        <v>1.776</v>
      </c>
      <c r="AI15" s="568">
        <v>0.5</v>
      </c>
      <c r="AM15" s="566">
        <v>8.1509999999999998</v>
      </c>
      <c r="AN15" s="567">
        <v>1.804</v>
      </c>
      <c r="AO15" s="568">
        <v>0.48199999999999998</v>
      </c>
      <c r="AP15" s="579">
        <v>7.9870000000000001</v>
      </c>
      <c r="AQ15" s="567">
        <v>1.764</v>
      </c>
      <c r="AR15" s="568">
        <v>0.51600000000000001</v>
      </c>
      <c r="AS15" s="566">
        <v>7.6369999999999996</v>
      </c>
      <c r="AT15" s="567">
        <v>1.6970000000000001</v>
      </c>
      <c r="AU15" s="568">
        <v>0.443</v>
      </c>
      <c r="AV15" s="566">
        <v>7.351</v>
      </c>
      <c r="AW15" s="567">
        <v>1.65</v>
      </c>
      <c r="AX15" s="568">
        <v>0.49</v>
      </c>
      <c r="AY15" s="579">
        <v>7.4770000000000003</v>
      </c>
      <c r="AZ15" s="567">
        <v>1.593</v>
      </c>
      <c r="BA15" s="568">
        <v>0.46800000000000003</v>
      </c>
      <c r="BB15" s="566">
        <v>7.665</v>
      </c>
      <c r="BC15" s="567">
        <v>1.661</v>
      </c>
      <c r="BD15" s="568">
        <v>0.47399999999999998</v>
      </c>
      <c r="BE15" s="579">
        <v>7.8419999999999996</v>
      </c>
      <c r="BF15" s="567">
        <v>1.7270000000000001</v>
      </c>
      <c r="BG15" s="568">
        <v>0.46800000000000003</v>
      </c>
      <c r="BH15" s="566">
        <v>8.8729999999999993</v>
      </c>
      <c r="BI15" s="567">
        <v>1.8580000000000001</v>
      </c>
      <c r="BJ15" s="568">
        <v>0.55800000000000005</v>
      </c>
      <c r="BK15" s="566">
        <v>8.5050000000000008</v>
      </c>
      <c r="BL15" s="567">
        <v>1.8540000000000001</v>
      </c>
      <c r="BM15" s="568">
        <v>0.53800000000000003</v>
      </c>
      <c r="BN15" s="579">
        <v>8.1769999999999996</v>
      </c>
      <c r="BO15" s="567">
        <v>1.786</v>
      </c>
      <c r="BP15" s="568">
        <v>0.53900000000000003</v>
      </c>
      <c r="BQ15" s="566">
        <v>8.234</v>
      </c>
      <c r="BR15" s="567">
        <v>1.766</v>
      </c>
      <c r="BS15" s="568">
        <v>0.53600000000000003</v>
      </c>
      <c r="BV15" s="566">
        <v>8.2970000000000006</v>
      </c>
      <c r="BW15" s="567">
        <v>1.7789999999999999</v>
      </c>
      <c r="BX15" s="568">
        <v>0.54400000000000004</v>
      </c>
      <c r="BY15" s="566">
        <v>7.51</v>
      </c>
      <c r="BZ15" s="567">
        <v>1.62</v>
      </c>
      <c r="CA15" s="568">
        <v>0.56100000000000005</v>
      </c>
      <c r="CB15" s="579">
        <v>7.1790000000000003</v>
      </c>
      <c r="CC15" s="567">
        <v>1.538</v>
      </c>
      <c r="CD15" s="568">
        <v>0.52</v>
      </c>
      <c r="CE15" s="566">
        <v>6.6859999999999999</v>
      </c>
      <c r="CF15" s="567">
        <v>1.454</v>
      </c>
      <c r="CG15" s="568">
        <v>0.51600000000000001</v>
      </c>
    </row>
    <row r="16" spans="1:85" ht="18" customHeight="1" thickBot="1" x14ac:dyDescent="0.3">
      <c r="A16" s="2026"/>
      <c r="B16" s="2027"/>
      <c r="C16" s="2028"/>
      <c r="D16" s="2092"/>
      <c r="E16" s="2026"/>
      <c r="F16" s="2028"/>
      <c r="G16" s="2070" t="s">
        <v>182</v>
      </c>
      <c r="H16" s="2072"/>
      <c r="I16" s="569">
        <v>117</v>
      </c>
      <c r="J16" s="570">
        <v>1.17</v>
      </c>
      <c r="K16" s="580">
        <v>0.39600000000000002</v>
      </c>
      <c r="L16" s="569">
        <v>99</v>
      </c>
      <c r="M16" s="570">
        <v>1.012</v>
      </c>
      <c r="N16" s="581">
        <v>0.33</v>
      </c>
      <c r="O16" s="582">
        <v>99</v>
      </c>
      <c r="P16" s="570">
        <v>0.98</v>
      </c>
      <c r="Q16" s="572">
        <v>0.33</v>
      </c>
      <c r="R16" s="569">
        <v>99</v>
      </c>
      <c r="S16" s="570">
        <v>1.0129999999999999</v>
      </c>
      <c r="T16" s="581">
        <v>0.33300000000000002</v>
      </c>
      <c r="U16" s="582">
        <v>102</v>
      </c>
      <c r="V16" s="570">
        <v>0.995</v>
      </c>
      <c r="W16" s="572">
        <v>0.32900000000000001</v>
      </c>
      <c r="X16" s="569">
        <v>102</v>
      </c>
      <c r="Y16" s="570">
        <v>1.0409999999999999</v>
      </c>
      <c r="Z16" s="581">
        <v>0.32900000000000001</v>
      </c>
      <c r="AA16" s="569">
        <v>135</v>
      </c>
      <c r="AB16" s="570">
        <v>1.345</v>
      </c>
      <c r="AC16" s="581">
        <v>0.40200000000000002</v>
      </c>
      <c r="AD16" s="582">
        <v>153</v>
      </c>
      <c r="AE16" s="570">
        <v>1.534</v>
      </c>
      <c r="AF16" s="572">
        <v>0.41499999999999998</v>
      </c>
      <c r="AG16" s="569">
        <v>168</v>
      </c>
      <c r="AH16" s="570">
        <v>1.7090000000000001</v>
      </c>
      <c r="AI16" s="581">
        <v>0.42799999999999999</v>
      </c>
      <c r="AM16" s="569">
        <v>168</v>
      </c>
      <c r="AN16" s="570">
        <v>1.73</v>
      </c>
      <c r="AO16" s="581">
        <v>0.39400000000000002</v>
      </c>
      <c r="AP16" s="582">
        <v>168</v>
      </c>
      <c r="AQ16" s="570">
        <v>1.6739999999999999</v>
      </c>
      <c r="AR16" s="572">
        <v>0.40500000000000003</v>
      </c>
      <c r="AS16" s="569">
        <v>156</v>
      </c>
      <c r="AT16" s="570">
        <v>1.62</v>
      </c>
      <c r="AU16" s="581">
        <v>0.39</v>
      </c>
      <c r="AV16" s="569">
        <v>153</v>
      </c>
      <c r="AW16" s="570">
        <v>1.5509999999999999</v>
      </c>
      <c r="AX16" s="581">
        <v>0.40400000000000003</v>
      </c>
      <c r="AY16" s="582">
        <v>150</v>
      </c>
      <c r="AZ16" s="570">
        <v>1.538</v>
      </c>
      <c r="BA16" s="572">
        <v>0.39800000000000002</v>
      </c>
      <c r="BB16" s="569">
        <v>159</v>
      </c>
      <c r="BC16" s="570">
        <v>1.6140000000000001</v>
      </c>
      <c r="BD16" s="581">
        <v>0.38300000000000001</v>
      </c>
      <c r="BE16" s="582">
        <v>165</v>
      </c>
      <c r="BF16" s="570">
        <v>1.716</v>
      </c>
      <c r="BG16" s="572">
        <v>0.53200000000000003</v>
      </c>
      <c r="BH16" s="569">
        <v>180</v>
      </c>
      <c r="BI16" s="570">
        <v>1.8049999999999999</v>
      </c>
      <c r="BJ16" s="581">
        <v>0.48</v>
      </c>
      <c r="BK16" s="569">
        <v>180</v>
      </c>
      <c r="BL16" s="570">
        <v>1.8180000000000001</v>
      </c>
      <c r="BM16" s="581">
        <v>0.44400000000000001</v>
      </c>
      <c r="BN16" s="582">
        <v>168</v>
      </c>
      <c r="BO16" s="570">
        <v>1.7250000000000001</v>
      </c>
      <c r="BP16" s="572">
        <v>0.45300000000000001</v>
      </c>
      <c r="BQ16" s="569">
        <v>171</v>
      </c>
      <c r="BR16" s="570">
        <v>1.716</v>
      </c>
      <c r="BS16" s="581">
        <v>0.45200000000000001</v>
      </c>
      <c r="BV16" s="569">
        <v>168</v>
      </c>
      <c r="BW16" s="570">
        <v>1.72</v>
      </c>
      <c r="BX16" s="581">
        <v>0.46100000000000002</v>
      </c>
      <c r="BY16" s="569">
        <v>153</v>
      </c>
      <c r="BZ16" s="570">
        <v>1.556</v>
      </c>
      <c r="CA16" s="581">
        <v>0.434</v>
      </c>
      <c r="CB16" s="582">
        <v>150</v>
      </c>
      <c r="CC16" s="570">
        <v>1.4790000000000001</v>
      </c>
      <c r="CD16" s="572">
        <v>0.42699999999999999</v>
      </c>
      <c r="CE16" s="569">
        <v>129</v>
      </c>
      <c r="CF16" s="570">
        <v>1.3660000000000001</v>
      </c>
      <c r="CG16" s="581">
        <v>0.436</v>
      </c>
    </row>
    <row r="17" spans="1:85" ht="18" customHeight="1" thickBot="1" x14ac:dyDescent="0.3">
      <c r="A17" s="2026"/>
      <c r="B17" s="2027"/>
      <c r="C17" s="2028"/>
      <c r="D17" s="2092"/>
      <c r="E17" s="2029"/>
      <c r="F17" s="2031"/>
      <c r="G17" s="2070" t="s">
        <v>183</v>
      </c>
      <c r="H17" s="2072"/>
      <c r="I17" s="573"/>
      <c r="J17" s="574"/>
      <c r="K17" s="583"/>
      <c r="L17" s="573"/>
      <c r="M17" s="574"/>
      <c r="N17" s="584"/>
      <c r="O17" s="585"/>
      <c r="P17" s="574"/>
      <c r="Q17" s="586"/>
      <c r="R17" s="573"/>
      <c r="S17" s="587"/>
      <c r="T17" s="588"/>
      <c r="U17" s="585"/>
      <c r="V17" s="574"/>
      <c r="W17" s="586"/>
      <c r="X17" s="573"/>
      <c r="Y17" s="587"/>
      <c r="Z17" s="588"/>
      <c r="AA17" s="573"/>
      <c r="AB17" s="587"/>
      <c r="AC17" s="588"/>
      <c r="AD17" s="585"/>
      <c r="AE17" s="574"/>
      <c r="AF17" s="586"/>
      <c r="AG17" s="573"/>
      <c r="AH17" s="587"/>
      <c r="AI17" s="588"/>
      <c r="AM17" s="573"/>
      <c r="AN17" s="587"/>
      <c r="AO17" s="588"/>
      <c r="AP17" s="585"/>
      <c r="AQ17" s="574"/>
      <c r="AR17" s="586"/>
      <c r="AS17" s="573"/>
      <c r="AT17" s="587"/>
      <c r="AU17" s="588"/>
      <c r="AV17" s="573"/>
      <c r="AW17" s="587"/>
      <c r="AX17" s="588"/>
      <c r="AY17" s="585"/>
      <c r="AZ17" s="574"/>
      <c r="BA17" s="586"/>
      <c r="BB17" s="573"/>
      <c r="BC17" s="587"/>
      <c r="BD17" s="588"/>
      <c r="BE17" s="585"/>
      <c r="BF17" s="574"/>
      <c r="BG17" s="586"/>
      <c r="BH17" s="573"/>
      <c r="BI17" s="587"/>
      <c r="BJ17" s="588"/>
      <c r="BK17" s="573"/>
      <c r="BL17" s="587"/>
      <c r="BM17" s="588"/>
      <c r="BN17" s="585"/>
      <c r="BO17" s="574"/>
      <c r="BP17" s="586"/>
      <c r="BQ17" s="573"/>
      <c r="BR17" s="587"/>
      <c r="BS17" s="588"/>
      <c r="BV17" s="573"/>
      <c r="BW17" s="587"/>
      <c r="BX17" s="588"/>
      <c r="BY17" s="573"/>
      <c r="BZ17" s="587"/>
      <c r="CA17" s="588"/>
      <c r="CB17" s="585"/>
      <c r="CC17" s="574"/>
      <c r="CD17" s="586"/>
      <c r="CE17" s="573"/>
      <c r="CF17" s="587"/>
      <c r="CG17" s="588"/>
    </row>
    <row r="18" spans="1:85" ht="18" customHeight="1" thickBot="1" x14ac:dyDescent="0.3">
      <c r="A18" s="2026"/>
      <c r="B18" s="2027"/>
      <c r="C18" s="2028"/>
      <c r="D18" s="2092"/>
      <c r="E18" s="2100" t="s">
        <v>184</v>
      </c>
      <c r="F18" s="2101"/>
      <c r="G18" s="2101"/>
      <c r="H18" s="2102"/>
      <c r="I18" s="2094">
        <v>7</v>
      </c>
      <c r="J18" s="2095"/>
      <c r="K18" s="2096"/>
      <c r="L18" s="2094">
        <v>7</v>
      </c>
      <c r="M18" s="2095"/>
      <c r="N18" s="2096"/>
      <c r="O18" s="2094">
        <v>7</v>
      </c>
      <c r="P18" s="2095"/>
      <c r="Q18" s="2096"/>
      <c r="R18" s="2094">
        <v>7</v>
      </c>
      <c r="S18" s="2095"/>
      <c r="T18" s="2096"/>
      <c r="U18" s="2094">
        <v>7</v>
      </c>
      <c r="V18" s="2095"/>
      <c r="W18" s="2096"/>
      <c r="X18" s="2094">
        <v>7</v>
      </c>
      <c r="Y18" s="2095"/>
      <c r="Z18" s="2096"/>
      <c r="AA18" s="2094">
        <v>7</v>
      </c>
      <c r="AB18" s="2095"/>
      <c r="AC18" s="2096"/>
      <c r="AD18" s="2094">
        <v>7</v>
      </c>
      <c r="AE18" s="2095"/>
      <c r="AF18" s="2096"/>
      <c r="AG18" s="2094">
        <v>7</v>
      </c>
      <c r="AH18" s="2095"/>
      <c r="AI18" s="2096"/>
      <c r="AM18" s="2094">
        <v>7</v>
      </c>
      <c r="AN18" s="2095"/>
      <c r="AO18" s="2096"/>
      <c r="AP18" s="2094">
        <v>7</v>
      </c>
      <c r="AQ18" s="2095"/>
      <c r="AR18" s="2096"/>
      <c r="AS18" s="2094">
        <v>7</v>
      </c>
      <c r="AT18" s="2095"/>
      <c r="AU18" s="2096"/>
      <c r="AV18" s="2094">
        <v>7</v>
      </c>
      <c r="AW18" s="2095"/>
      <c r="AX18" s="2096"/>
      <c r="AY18" s="2094">
        <v>7</v>
      </c>
      <c r="AZ18" s="2095"/>
      <c r="BA18" s="2096"/>
      <c r="BB18" s="2094">
        <v>7</v>
      </c>
      <c r="BC18" s="2095"/>
      <c r="BD18" s="2096"/>
      <c r="BE18" s="2094">
        <v>7</v>
      </c>
      <c r="BF18" s="2095"/>
      <c r="BG18" s="2096"/>
      <c r="BH18" s="2094">
        <v>7</v>
      </c>
      <c r="BI18" s="2095"/>
      <c r="BJ18" s="2096"/>
      <c r="BK18" s="2094">
        <v>7</v>
      </c>
      <c r="BL18" s="2095"/>
      <c r="BM18" s="2096"/>
      <c r="BN18" s="2094">
        <v>7</v>
      </c>
      <c r="BO18" s="2095"/>
      <c r="BP18" s="2096"/>
      <c r="BQ18" s="2094">
        <v>7</v>
      </c>
      <c r="BR18" s="2095"/>
      <c r="BS18" s="2096"/>
      <c r="BV18" s="2094">
        <v>7</v>
      </c>
      <c r="BW18" s="2095"/>
      <c r="BX18" s="2096"/>
      <c r="BY18" s="2094">
        <v>7</v>
      </c>
      <c r="BZ18" s="2095"/>
      <c r="CA18" s="2096"/>
      <c r="CB18" s="2094">
        <v>7</v>
      </c>
      <c r="CC18" s="2095"/>
      <c r="CD18" s="2096"/>
      <c r="CE18" s="2094">
        <v>7</v>
      </c>
      <c r="CF18" s="2095"/>
      <c r="CG18" s="2096"/>
    </row>
    <row r="19" spans="1:85" ht="18" customHeight="1" thickBot="1" x14ac:dyDescent="0.3">
      <c r="A19" s="2026"/>
      <c r="B19" s="2027"/>
      <c r="C19" s="2028"/>
      <c r="D19" s="2092"/>
      <c r="E19" s="2088" t="s">
        <v>185</v>
      </c>
      <c r="F19" s="2089"/>
      <c r="G19" s="2070" t="s">
        <v>181</v>
      </c>
      <c r="H19" s="2072"/>
      <c r="I19" s="2109">
        <v>120.9</v>
      </c>
      <c r="J19" s="2110"/>
      <c r="K19" s="2111"/>
      <c r="L19" s="2106">
        <v>121.4</v>
      </c>
      <c r="M19" s="2107"/>
      <c r="N19" s="2108"/>
      <c r="O19" s="2106">
        <v>120.9</v>
      </c>
      <c r="P19" s="2107"/>
      <c r="Q19" s="2108"/>
      <c r="R19" s="2106">
        <v>120.9</v>
      </c>
      <c r="S19" s="2107"/>
      <c r="T19" s="2108"/>
      <c r="U19" s="2106">
        <v>120.7</v>
      </c>
      <c r="V19" s="2107"/>
      <c r="W19" s="2108"/>
      <c r="X19" s="2106">
        <v>120.8</v>
      </c>
      <c r="Y19" s="2107"/>
      <c r="Z19" s="2108"/>
      <c r="AA19" s="2106">
        <v>119.7</v>
      </c>
      <c r="AB19" s="2107"/>
      <c r="AC19" s="2108"/>
      <c r="AD19" s="2106">
        <v>119.3</v>
      </c>
      <c r="AE19" s="2107"/>
      <c r="AF19" s="2108"/>
      <c r="AG19" s="2106">
        <v>118.9</v>
      </c>
      <c r="AH19" s="2107"/>
      <c r="AI19" s="2108"/>
      <c r="AM19" s="2106">
        <v>119.1</v>
      </c>
      <c r="AN19" s="2107"/>
      <c r="AO19" s="2108"/>
      <c r="AP19" s="2106">
        <v>119.7</v>
      </c>
      <c r="AQ19" s="2107"/>
      <c r="AR19" s="2108"/>
      <c r="AS19" s="2106">
        <v>120</v>
      </c>
      <c r="AT19" s="2107"/>
      <c r="AU19" s="2108"/>
      <c r="AV19" s="2106">
        <v>120.2</v>
      </c>
      <c r="AW19" s="2107"/>
      <c r="AX19" s="2108"/>
      <c r="AY19" s="2106">
        <v>119.8</v>
      </c>
      <c r="AZ19" s="2107"/>
      <c r="BA19" s="2108"/>
      <c r="BB19" s="2106">
        <v>119.9</v>
      </c>
      <c r="BC19" s="2107"/>
      <c r="BD19" s="2108"/>
      <c r="BE19" s="2106">
        <v>119.7</v>
      </c>
      <c r="BF19" s="2107"/>
      <c r="BG19" s="2108"/>
      <c r="BH19" s="2106">
        <v>119.2</v>
      </c>
      <c r="BI19" s="2107"/>
      <c r="BJ19" s="2108"/>
      <c r="BK19" s="2106">
        <v>119.36</v>
      </c>
      <c r="BL19" s="2107"/>
      <c r="BM19" s="2108"/>
      <c r="BN19" s="2106">
        <v>119.8</v>
      </c>
      <c r="BO19" s="2107"/>
      <c r="BP19" s="2108"/>
      <c r="BQ19" s="2106">
        <v>119.7</v>
      </c>
      <c r="BR19" s="2107"/>
      <c r="BS19" s="2108"/>
      <c r="BV19" s="2106">
        <v>119.9</v>
      </c>
      <c r="BW19" s="2107"/>
      <c r="BX19" s="2108"/>
      <c r="BY19" s="2106">
        <v>119.9</v>
      </c>
      <c r="BZ19" s="2107"/>
      <c r="CA19" s="2108"/>
      <c r="CB19" s="2106">
        <v>120.4</v>
      </c>
      <c r="CC19" s="2107"/>
      <c r="CD19" s="2108"/>
      <c r="CE19" s="2106">
        <v>120.8</v>
      </c>
      <c r="CF19" s="2107"/>
      <c r="CG19" s="2108"/>
    </row>
    <row r="20" spans="1:85" ht="18" customHeight="1" thickBot="1" x14ac:dyDescent="0.3">
      <c r="A20" s="2026"/>
      <c r="B20" s="2027"/>
      <c r="C20" s="2028"/>
      <c r="D20" s="2092"/>
      <c r="E20" s="2026"/>
      <c r="F20" s="2028"/>
      <c r="G20" s="2070" t="s">
        <v>182</v>
      </c>
      <c r="H20" s="2072"/>
      <c r="I20" s="2103">
        <v>6.3</v>
      </c>
      <c r="J20" s="2104"/>
      <c r="K20" s="2105"/>
      <c r="L20" s="2103">
        <v>6.3</v>
      </c>
      <c r="M20" s="2104"/>
      <c r="N20" s="2105"/>
      <c r="O20" s="2103">
        <v>6.24</v>
      </c>
      <c r="P20" s="2104"/>
      <c r="Q20" s="2105"/>
      <c r="R20" s="2103">
        <v>6.24</v>
      </c>
      <c r="S20" s="2104"/>
      <c r="T20" s="2105"/>
      <c r="U20" s="2103">
        <v>6.24</v>
      </c>
      <c r="V20" s="2104"/>
      <c r="W20" s="2105"/>
      <c r="X20" s="2103">
        <v>6.24</v>
      </c>
      <c r="Y20" s="2104"/>
      <c r="Z20" s="2105"/>
      <c r="AA20" s="2103">
        <v>6.18</v>
      </c>
      <c r="AB20" s="2104"/>
      <c r="AC20" s="2105"/>
      <c r="AD20" s="2103">
        <v>6.18</v>
      </c>
      <c r="AE20" s="2104"/>
      <c r="AF20" s="2105"/>
      <c r="AG20" s="2103">
        <v>6.12</v>
      </c>
      <c r="AH20" s="2104"/>
      <c r="AI20" s="2105"/>
      <c r="AM20" s="2103">
        <v>6.18</v>
      </c>
      <c r="AN20" s="2104"/>
      <c r="AO20" s="2105"/>
      <c r="AP20" s="2103">
        <v>6.18</v>
      </c>
      <c r="AQ20" s="2104"/>
      <c r="AR20" s="2105"/>
      <c r="AS20" s="2103">
        <v>6.24</v>
      </c>
      <c r="AT20" s="2104"/>
      <c r="AU20" s="2105"/>
      <c r="AV20" s="2103">
        <v>6.24</v>
      </c>
      <c r="AW20" s="2104"/>
      <c r="AX20" s="2105"/>
      <c r="AY20" s="2103">
        <v>6.24</v>
      </c>
      <c r="AZ20" s="2104"/>
      <c r="BA20" s="2105"/>
      <c r="BB20" s="2103">
        <v>6.24</v>
      </c>
      <c r="BC20" s="2104"/>
      <c r="BD20" s="2105"/>
      <c r="BE20" s="2103">
        <v>6.18</v>
      </c>
      <c r="BF20" s="2104"/>
      <c r="BG20" s="2105"/>
      <c r="BH20" s="2103">
        <v>6.18</v>
      </c>
      <c r="BI20" s="2104"/>
      <c r="BJ20" s="2105"/>
      <c r="BK20" s="2103">
        <v>6.18</v>
      </c>
      <c r="BL20" s="2104"/>
      <c r="BM20" s="2105"/>
      <c r="BN20" s="2103">
        <v>6.18</v>
      </c>
      <c r="BO20" s="2104"/>
      <c r="BP20" s="2105"/>
      <c r="BQ20" s="2103">
        <v>6.18</v>
      </c>
      <c r="BR20" s="2104"/>
      <c r="BS20" s="2105"/>
      <c r="BV20" s="2103">
        <v>6.18</v>
      </c>
      <c r="BW20" s="2104"/>
      <c r="BX20" s="2105"/>
      <c r="BY20" s="2103">
        <v>6.18</v>
      </c>
      <c r="BZ20" s="2104"/>
      <c r="CA20" s="2105"/>
      <c r="CB20" s="2103">
        <v>6.24</v>
      </c>
      <c r="CC20" s="2104"/>
      <c r="CD20" s="2105"/>
      <c r="CE20" s="2103">
        <v>6.24</v>
      </c>
      <c r="CF20" s="2104"/>
      <c r="CG20" s="2105"/>
    </row>
    <row r="21" spans="1:85" ht="18" customHeight="1" thickBot="1" x14ac:dyDescent="0.3">
      <c r="A21" s="2026"/>
      <c r="B21" s="2027"/>
      <c r="C21" s="2028"/>
      <c r="D21" s="2092"/>
      <c r="E21" s="2029"/>
      <c r="F21" s="2031"/>
      <c r="G21" s="2070" t="s">
        <v>183</v>
      </c>
      <c r="H21" s="2072"/>
      <c r="I21" s="2097"/>
      <c r="J21" s="2098"/>
      <c r="K21" s="2099"/>
      <c r="L21" s="2097"/>
      <c r="M21" s="2098"/>
      <c r="N21" s="2099"/>
      <c r="O21" s="2097"/>
      <c r="P21" s="2098"/>
      <c r="Q21" s="2099"/>
      <c r="R21" s="2097"/>
      <c r="S21" s="2098"/>
      <c r="T21" s="2099"/>
      <c r="U21" s="2097"/>
      <c r="V21" s="2098"/>
      <c r="W21" s="2099"/>
      <c r="X21" s="2097"/>
      <c r="Y21" s="2098"/>
      <c r="Z21" s="2099"/>
      <c r="AA21" s="2097"/>
      <c r="AB21" s="2098"/>
      <c r="AC21" s="2099"/>
      <c r="AD21" s="2097"/>
      <c r="AE21" s="2098"/>
      <c r="AF21" s="2099"/>
      <c r="AG21" s="2097"/>
      <c r="AH21" s="2098"/>
      <c r="AI21" s="2099"/>
      <c r="AM21" s="2097"/>
      <c r="AN21" s="2098"/>
      <c r="AO21" s="2099"/>
      <c r="AP21" s="2097"/>
      <c r="AQ21" s="2098"/>
      <c r="AR21" s="2099"/>
      <c r="AS21" s="2097"/>
      <c r="AT21" s="2098"/>
      <c r="AU21" s="2099"/>
      <c r="AV21" s="2097"/>
      <c r="AW21" s="2098"/>
      <c r="AX21" s="2099"/>
      <c r="AY21" s="2097"/>
      <c r="AZ21" s="2098"/>
      <c r="BA21" s="2099"/>
      <c r="BB21" s="2097"/>
      <c r="BC21" s="2098"/>
      <c r="BD21" s="2099"/>
      <c r="BE21" s="2097"/>
      <c r="BF21" s="2098"/>
      <c r="BG21" s="2099"/>
      <c r="BH21" s="2097"/>
      <c r="BI21" s="2098"/>
      <c r="BJ21" s="2099"/>
      <c r="BK21" s="2097"/>
      <c r="BL21" s="2098"/>
      <c r="BM21" s="2099"/>
      <c r="BN21" s="2097"/>
      <c r="BO21" s="2098"/>
      <c r="BP21" s="2099"/>
      <c r="BQ21" s="2097"/>
      <c r="BR21" s="2098"/>
      <c r="BS21" s="2099"/>
      <c r="BV21" s="2097"/>
      <c r="BW21" s="2098"/>
      <c r="BX21" s="2099"/>
      <c r="BY21" s="2097"/>
      <c r="BZ21" s="2098"/>
      <c r="CA21" s="2099"/>
      <c r="CB21" s="2097"/>
      <c r="CC21" s="2098"/>
      <c r="CD21" s="2099"/>
      <c r="CE21" s="2097"/>
      <c r="CF21" s="2098"/>
      <c r="CG21" s="2099"/>
    </row>
    <row r="22" spans="1:85" ht="18" customHeight="1" thickBot="1" x14ac:dyDescent="0.3">
      <c r="A22" s="2029"/>
      <c r="B22" s="2030"/>
      <c r="C22" s="2031"/>
      <c r="D22" s="2093"/>
      <c r="E22" s="2100" t="s">
        <v>29</v>
      </c>
      <c r="F22" s="2101"/>
      <c r="G22" s="2101"/>
      <c r="H22" s="2102"/>
      <c r="I22" s="2094"/>
      <c r="J22" s="2095"/>
      <c r="K22" s="2096"/>
      <c r="L22" s="2094"/>
      <c r="M22" s="2095"/>
      <c r="N22" s="2096"/>
      <c r="O22" s="2094"/>
      <c r="P22" s="2095"/>
      <c r="Q22" s="2096"/>
      <c r="R22" s="2094"/>
      <c r="S22" s="2095"/>
      <c r="T22" s="2096"/>
      <c r="U22" s="2094"/>
      <c r="V22" s="2095"/>
      <c r="W22" s="2096"/>
      <c r="X22" s="2094"/>
      <c r="Y22" s="2095"/>
      <c r="Z22" s="2096"/>
      <c r="AA22" s="2094"/>
      <c r="AB22" s="2095"/>
      <c r="AC22" s="2096"/>
      <c r="AD22" s="2094"/>
      <c r="AE22" s="2095"/>
      <c r="AF22" s="2096"/>
      <c r="AG22" s="2094"/>
      <c r="AH22" s="2095"/>
      <c r="AI22" s="2096"/>
      <c r="AM22" s="2094"/>
      <c r="AN22" s="2095"/>
      <c r="AO22" s="2096"/>
      <c r="AP22" s="2094"/>
      <c r="AQ22" s="2095"/>
      <c r="AR22" s="2096"/>
      <c r="AS22" s="2094"/>
      <c r="AT22" s="2095"/>
      <c r="AU22" s="2096"/>
      <c r="AV22" s="2094"/>
      <c r="AW22" s="2095"/>
      <c r="AX22" s="2096"/>
      <c r="AY22" s="2094"/>
      <c r="AZ22" s="2095"/>
      <c r="BA22" s="2096"/>
      <c r="BB22" s="2094"/>
      <c r="BC22" s="2095"/>
      <c r="BD22" s="2096"/>
      <c r="BE22" s="2094"/>
      <c r="BF22" s="2095"/>
      <c r="BG22" s="2096"/>
      <c r="BH22" s="2094"/>
      <c r="BI22" s="2095"/>
      <c r="BJ22" s="2096"/>
      <c r="BK22" s="2094"/>
      <c r="BL22" s="2095"/>
      <c r="BM22" s="2096"/>
      <c r="BN22" s="2094"/>
      <c r="BO22" s="2095"/>
      <c r="BP22" s="2096"/>
      <c r="BQ22" s="2094"/>
      <c r="BR22" s="2095"/>
      <c r="BS22" s="2096"/>
      <c r="BV22" s="2094"/>
      <c r="BW22" s="2095"/>
      <c r="BX22" s="2096"/>
      <c r="BY22" s="2094"/>
      <c r="BZ22" s="2095"/>
      <c r="CA22" s="2096"/>
      <c r="CB22" s="2094"/>
      <c r="CC22" s="2095"/>
      <c r="CD22" s="2096"/>
      <c r="CE22" s="2094"/>
      <c r="CF22" s="2095"/>
      <c r="CG22" s="2096"/>
    </row>
    <row r="23" spans="1:85" ht="6.75" customHeight="1" x14ac:dyDescent="0.2">
      <c r="A23" s="2088" t="s">
        <v>188</v>
      </c>
      <c r="B23" s="2090"/>
      <c r="C23" s="2089"/>
      <c r="D23" s="2091">
        <v>0.25</v>
      </c>
      <c r="E23" s="2088" t="s">
        <v>24</v>
      </c>
      <c r="F23" s="2089"/>
      <c r="G23" s="2088" t="s">
        <v>182</v>
      </c>
      <c r="H23" s="2090"/>
      <c r="I23" s="2085">
        <v>2.2000000000000002</v>
      </c>
      <c r="J23" s="2079">
        <v>0.02</v>
      </c>
      <c r="K23" s="2082">
        <v>0.08</v>
      </c>
      <c r="L23" s="2085">
        <v>2.6</v>
      </c>
      <c r="M23" s="2079">
        <v>2.8000000000000001E-2</v>
      </c>
      <c r="N23" s="2082">
        <v>8.9999999999999993E-3</v>
      </c>
      <c r="O23" s="2085">
        <v>2.6</v>
      </c>
      <c r="P23" s="2079">
        <v>2.8000000000000001E-2</v>
      </c>
      <c r="Q23" s="2082">
        <v>0.01</v>
      </c>
      <c r="R23" s="2085">
        <v>3.2</v>
      </c>
      <c r="S23" s="2079">
        <v>3.1E-2</v>
      </c>
      <c r="T23" s="2082">
        <v>0.01</v>
      </c>
      <c r="U23" s="2085">
        <v>2.6</v>
      </c>
      <c r="V23" s="2079">
        <v>2.8000000000000001E-2</v>
      </c>
      <c r="W23" s="2082">
        <v>0.01</v>
      </c>
      <c r="X23" s="2085">
        <v>3.6</v>
      </c>
      <c r="Y23" s="2079">
        <v>3.7999999999999999E-2</v>
      </c>
      <c r="Z23" s="2082">
        <v>0.01</v>
      </c>
      <c r="AA23" s="2085">
        <v>3.6</v>
      </c>
      <c r="AB23" s="2079">
        <v>3.7999999999999999E-2</v>
      </c>
      <c r="AC23" s="2082">
        <v>8.9999999999999993E-3</v>
      </c>
      <c r="AD23" s="2085">
        <v>2.6</v>
      </c>
      <c r="AE23" s="2079">
        <v>2.7E-2</v>
      </c>
      <c r="AF23" s="2082">
        <v>8.0000000000000002E-3</v>
      </c>
      <c r="AG23" s="2085">
        <v>2.6</v>
      </c>
      <c r="AH23" s="2079">
        <v>2.4E-2</v>
      </c>
      <c r="AI23" s="2082">
        <v>8.0000000000000002E-3</v>
      </c>
      <c r="AM23" s="2085">
        <v>3.8</v>
      </c>
      <c r="AN23" s="2079">
        <v>0.04</v>
      </c>
      <c r="AO23" s="2082">
        <v>8.9999999999999993E-3</v>
      </c>
      <c r="AP23" s="2085">
        <v>3.4</v>
      </c>
      <c r="AQ23" s="2079">
        <v>3.7999999999999999E-2</v>
      </c>
      <c r="AR23" s="2082">
        <v>8.9999999999999993E-3</v>
      </c>
      <c r="AS23" s="2085">
        <v>3.6</v>
      </c>
      <c r="AT23" s="2079">
        <v>3.7999999999999999E-2</v>
      </c>
      <c r="AU23" s="2082">
        <v>8.9999999999999993E-3</v>
      </c>
      <c r="AV23" s="2085">
        <v>3.4</v>
      </c>
      <c r="AW23" s="2079">
        <v>3.7999999999999999E-2</v>
      </c>
      <c r="AX23" s="2082">
        <v>8.9999999999999993E-3</v>
      </c>
      <c r="AY23" s="2085">
        <v>3.6</v>
      </c>
      <c r="AZ23" s="2079">
        <v>3.6999999999999998E-2</v>
      </c>
      <c r="BA23" s="2082">
        <v>8.9999999999999993E-3</v>
      </c>
      <c r="BB23" s="2085">
        <v>3.4</v>
      </c>
      <c r="BC23" s="2079">
        <v>3.6999999999999998E-2</v>
      </c>
      <c r="BD23" s="2082">
        <v>8.9999999999999993E-3</v>
      </c>
      <c r="BE23" s="2085">
        <v>3.6</v>
      </c>
      <c r="BF23" s="2079">
        <v>3.7999999999999999E-2</v>
      </c>
      <c r="BG23" s="2082">
        <v>8.9999999999999993E-3</v>
      </c>
      <c r="BH23" s="2085">
        <v>3.6</v>
      </c>
      <c r="BI23" s="2079">
        <v>3.7999999999999999E-2</v>
      </c>
      <c r="BJ23" s="2082">
        <v>8.9999999999999993E-3</v>
      </c>
      <c r="BK23" s="2085">
        <v>2.2000000000000002</v>
      </c>
      <c r="BL23" s="2079">
        <v>2.1000000000000001E-2</v>
      </c>
      <c r="BM23" s="2082">
        <v>8.0000000000000002E-3</v>
      </c>
      <c r="BN23" s="2085">
        <v>3.4</v>
      </c>
      <c r="BO23" s="2079">
        <v>3.7999999999999999E-2</v>
      </c>
      <c r="BP23" s="2082">
        <v>8.9999999999999993E-3</v>
      </c>
      <c r="BQ23" s="2085">
        <v>2.8</v>
      </c>
      <c r="BR23" s="2079">
        <v>2.9000000000000001E-2</v>
      </c>
      <c r="BS23" s="2082">
        <v>8.9999999999999993E-3</v>
      </c>
      <c r="BV23" s="2085">
        <v>1.4</v>
      </c>
      <c r="BW23" s="2079">
        <v>1.0999999999999999E-2</v>
      </c>
      <c r="BX23" s="2082">
        <v>8.0000000000000002E-3</v>
      </c>
      <c r="BY23" s="2085">
        <v>2.8</v>
      </c>
      <c r="BZ23" s="2079">
        <v>2.8000000000000001E-2</v>
      </c>
      <c r="CA23" s="2082">
        <v>6.0000000000000001E-3</v>
      </c>
      <c r="CB23" s="2085">
        <v>2.8</v>
      </c>
      <c r="CC23" s="2079">
        <v>2.9000000000000001E-2</v>
      </c>
      <c r="CD23" s="2082">
        <v>8.9999999999999993E-3</v>
      </c>
      <c r="CE23" s="2085">
        <v>3.2</v>
      </c>
      <c r="CF23" s="2079">
        <v>3.3000000000000002E-2</v>
      </c>
      <c r="CG23" s="2082">
        <v>8.9999999999999993E-3</v>
      </c>
    </row>
    <row r="24" spans="1:85" ht="6.75" customHeight="1" x14ac:dyDescent="0.2">
      <c r="A24" s="2026"/>
      <c r="B24" s="2027"/>
      <c r="C24" s="2028"/>
      <c r="D24" s="2092"/>
      <c r="E24" s="2026"/>
      <c r="F24" s="2028"/>
      <c r="G24" s="2026"/>
      <c r="H24" s="2027"/>
      <c r="I24" s="2086"/>
      <c r="J24" s="2080"/>
      <c r="K24" s="2083"/>
      <c r="L24" s="2086"/>
      <c r="M24" s="2080"/>
      <c r="N24" s="2083"/>
      <c r="O24" s="2086"/>
      <c r="P24" s="2080"/>
      <c r="Q24" s="2083"/>
      <c r="R24" s="2086"/>
      <c r="S24" s="2080"/>
      <c r="T24" s="2083"/>
      <c r="U24" s="2086"/>
      <c r="V24" s="2080"/>
      <c r="W24" s="2083"/>
      <c r="X24" s="2086"/>
      <c r="Y24" s="2080"/>
      <c r="Z24" s="2083"/>
      <c r="AA24" s="2086"/>
      <c r="AB24" s="2080"/>
      <c r="AC24" s="2083"/>
      <c r="AD24" s="2086"/>
      <c r="AE24" s="2080"/>
      <c r="AF24" s="2083"/>
      <c r="AG24" s="2086"/>
      <c r="AH24" s="2080"/>
      <c r="AI24" s="2083"/>
      <c r="AM24" s="2086"/>
      <c r="AN24" s="2080"/>
      <c r="AO24" s="2083"/>
      <c r="AP24" s="2086"/>
      <c r="AQ24" s="2080"/>
      <c r="AR24" s="2083"/>
      <c r="AS24" s="2086"/>
      <c r="AT24" s="2080"/>
      <c r="AU24" s="2083"/>
      <c r="AV24" s="2086"/>
      <c r="AW24" s="2080"/>
      <c r="AX24" s="2083"/>
      <c r="AY24" s="2086"/>
      <c r="AZ24" s="2080"/>
      <c r="BA24" s="2083"/>
      <c r="BB24" s="2086"/>
      <c r="BC24" s="2080"/>
      <c r="BD24" s="2083"/>
      <c r="BE24" s="2086"/>
      <c r="BF24" s="2080"/>
      <c r="BG24" s="2083"/>
      <c r="BH24" s="2086"/>
      <c r="BI24" s="2080"/>
      <c r="BJ24" s="2083"/>
      <c r="BK24" s="2086"/>
      <c r="BL24" s="2080"/>
      <c r="BM24" s="2083"/>
      <c r="BN24" s="2086"/>
      <c r="BO24" s="2080"/>
      <c r="BP24" s="2083"/>
      <c r="BQ24" s="2086"/>
      <c r="BR24" s="2080"/>
      <c r="BS24" s="2083"/>
      <c r="BV24" s="2086"/>
      <c r="BW24" s="2080"/>
      <c r="BX24" s="2083"/>
      <c r="BY24" s="2086"/>
      <c r="BZ24" s="2080"/>
      <c r="CA24" s="2083"/>
      <c r="CB24" s="2086"/>
      <c r="CC24" s="2080"/>
      <c r="CD24" s="2083"/>
      <c r="CE24" s="2086"/>
      <c r="CF24" s="2080"/>
      <c r="CG24" s="2083"/>
    </row>
    <row r="25" spans="1:85" ht="6.75" customHeight="1" thickBot="1" x14ac:dyDescent="0.25">
      <c r="A25" s="2026"/>
      <c r="B25" s="2027"/>
      <c r="C25" s="2028"/>
      <c r="D25" s="2092"/>
      <c r="E25" s="2029"/>
      <c r="F25" s="2031"/>
      <c r="G25" s="2029"/>
      <c r="H25" s="2030"/>
      <c r="I25" s="2087"/>
      <c r="J25" s="2081"/>
      <c r="K25" s="2084"/>
      <c r="L25" s="2087"/>
      <c r="M25" s="2081"/>
      <c r="N25" s="2084"/>
      <c r="O25" s="2087"/>
      <c r="P25" s="2081"/>
      <c r="Q25" s="2084"/>
      <c r="R25" s="2087"/>
      <c r="S25" s="2081"/>
      <c r="T25" s="2084"/>
      <c r="U25" s="2087"/>
      <c r="V25" s="2081"/>
      <c r="W25" s="2084"/>
      <c r="X25" s="2087"/>
      <c r="Y25" s="2081"/>
      <c r="Z25" s="2084"/>
      <c r="AA25" s="2087"/>
      <c r="AB25" s="2081"/>
      <c r="AC25" s="2084"/>
      <c r="AD25" s="2087"/>
      <c r="AE25" s="2081"/>
      <c r="AF25" s="2084"/>
      <c r="AG25" s="2087"/>
      <c r="AH25" s="2081"/>
      <c r="AI25" s="2084"/>
      <c r="AM25" s="2087"/>
      <c r="AN25" s="2081"/>
      <c r="AO25" s="2084"/>
      <c r="AP25" s="2087"/>
      <c r="AQ25" s="2081"/>
      <c r="AR25" s="2084"/>
      <c r="AS25" s="2087"/>
      <c r="AT25" s="2081"/>
      <c r="AU25" s="2084"/>
      <c r="AV25" s="2087"/>
      <c r="AW25" s="2081"/>
      <c r="AX25" s="2084"/>
      <c r="AY25" s="2087"/>
      <c r="AZ25" s="2081"/>
      <c r="BA25" s="2084"/>
      <c r="BB25" s="2087"/>
      <c r="BC25" s="2081"/>
      <c r="BD25" s="2084"/>
      <c r="BE25" s="2087"/>
      <c r="BF25" s="2081"/>
      <c r="BG25" s="2084"/>
      <c r="BH25" s="2087"/>
      <c r="BI25" s="2081"/>
      <c r="BJ25" s="2084"/>
      <c r="BK25" s="2087"/>
      <c r="BL25" s="2081"/>
      <c r="BM25" s="2084"/>
      <c r="BN25" s="2087"/>
      <c r="BO25" s="2081"/>
      <c r="BP25" s="2084"/>
      <c r="BQ25" s="2087"/>
      <c r="BR25" s="2081"/>
      <c r="BS25" s="2084"/>
      <c r="BV25" s="2087"/>
      <c r="BW25" s="2081"/>
      <c r="BX25" s="2084"/>
      <c r="BY25" s="2087"/>
      <c r="BZ25" s="2081"/>
      <c r="CA25" s="2084"/>
      <c r="CB25" s="2087"/>
      <c r="CC25" s="2081"/>
      <c r="CD25" s="2084"/>
      <c r="CE25" s="2087"/>
      <c r="CF25" s="2081"/>
      <c r="CG25" s="2084"/>
    </row>
    <row r="26" spans="1:85" ht="6.75" customHeight="1" x14ac:dyDescent="0.2">
      <c r="A26" s="2026"/>
      <c r="B26" s="2027"/>
      <c r="C26" s="2028"/>
      <c r="D26" s="2092"/>
      <c r="E26" s="2088" t="s">
        <v>185</v>
      </c>
      <c r="F26" s="2089"/>
      <c r="G26" s="2088" t="s">
        <v>182</v>
      </c>
      <c r="H26" s="2090"/>
      <c r="I26" s="2076">
        <v>6.24</v>
      </c>
      <c r="J26" s="2077"/>
      <c r="K26" s="2078"/>
      <c r="L26" s="2076">
        <v>6.24</v>
      </c>
      <c r="M26" s="2077"/>
      <c r="N26" s="2078"/>
      <c r="O26" s="2076">
        <v>6.24</v>
      </c>
      <c r="P26" s="2077"/>
      <c r="Q26" s="2078"/>
      <c r="R26" s="2076">
        <v>6.24</v>
      </c>
      <c r="S26" s="2077"/>
      <c r="T26" s="2078"/>
      <c r="U26" s="2076">
        <v>6.24</v>
      </c>
      <c r="V26" s="2077"/>
      <c r="W26" s="2078"/>
      <c r="X26" s="2076">
        <v>6.24</v>
      </c>
      <c r="Y26" s="2077"/>
      <c r="Z26" s="2078"/>
      <c r="AA26" s="2076">
        <v>6.18</v>
      </c>
      <c r="AB26" s="2077"/>
      <c r="AC26" s="2078"/>
      <c r="AD26" s="2076">
        <v>6.12</v>
      </c>
      <c r="AE26" s="2077"/>
      <c r="AF26" s="2078"/>
      <c r="AG26" s="2063">
        <v>6.12</v>
      </c>
      <c r="AH26" s="2064"/>
      <c r="AI26" s="2065"/>
      <c r="AM26" s="2063">
        <v>6.18</v>
      </c>
      <c r="AN26" s="2064"/>
      <c r="AO26" s="2065"/>
      <c r="AP26" s="2063">
        <v>6.12</v>
      </c>
      <c r="AQ26" s="2064"/>
      <c r="AR26" s="2065"/>
      <c r="AS26" s="2063">
        <v>6.18</v>
      </c>
      <c r="AT26" s="2064"/>
      <c r="AU26" s="2065"/>
      <c r="AV26" s="2063">
        <v>6.18</v>
      </c>
      <c r="AW26" s="2064"/>
      <c r="AX26" s="2065"/>
      <c r="AY26" s="2063">
        <v>6.18</v>
      </c>
      <c r="AZ26" s="2064"/>
      <c r="BA26" s="2065"/>
      <c r="BB26" s="2063">
        <v>6.18</v>
      </c>
      <c r="BC26" s="2064"/>
      <c r="BD26" s="2065"/>
      <c r="BE26" s="2063">
        <v>6.12</v>
      </c>
      <c r="BF26" s="2064"/>
      <c r="BG26" s="2065"/>
      <c r="BH26" s="2063">
        <v>6.12</v>
      </c>
      <c r="BI26" s="2064"/>
      <c r="BJ26" s="2065"/>
      <c r="BK26" s="2063">
        <v>6.12</v>
      </c>
      <c r="BL26" s="2064"/>
      <c r="BM26" s="2065"/>
      <c r="BN26" s="2063">
        <v>6.12</v>
      </c>
      <c r="BO26" s="2064"/>
      <c r="BP26" s="2065"/>
      <c r="BQ26" s="2063">
        <v>6.18</v>
      </c>
      <c r="BR26" s="2064"/>
      <c r="BS26" s="2065"/>
      <c r="BV26" s="2063">
        <v>6.18</v>
      </c>
      <c r="BW26" s="2064"/>
      <c r="BX26" s="2065"/>
      <c r="BY26" s="2063">
        <v>6.18</v>
      </c>
      <c r="BZ26" s="2064"/>
      <c r="CA26" s="2065"/>
      <c r="CB26" s="2063">
        <v>6.18</v>
      </c>
      <c r="CC26" s="2064"/>
      <c r="CD26" s="2065"/>
      <c r="CE26" s="2063">
        <v>6.18</v>
      </c>
      <c r="CF26" s="2064"/>
      <c r="CG26" s="2065"/>
    </row>
    <row r="27" spans="1:85" ht="6.75" customHeight="1" x14ac:dyDescent="0.2">
      <c r="A27" s="2026"/>
      <c r="B27" s="2027"/>
      <c r="C27" s="2028"/>
      <c r="D27" s="2092"/>
      <c r="E27" s="2026"/>
      <c r="F27" s="2028"/>
      <c r="G27" s="2026"/>
      <c r="H27" s="2027"/>
      <c r="I27" s="2063"/>
      <c r="J27" s="2064"/>
      <c r="K27" s="2065"/>
      <c r="L27" s="2063"/>
      <c r="M27" s="2064"/>
      <c r="N27" s="2065"/>
      <c r="O27" s="2063"/>
      <c r="P27" s="2064"/>
      <c r="Q27" s="2065"/>
      <c r="R27" s="2063"/>
      <c r="S27" s="2064"/>
      <c r="T27" s="2065"/>
      <c r="U27" s="2063"/>
      <c r="V27" s="2064"/>
      <c r="W27" s="2065"/>
      <c r="X27" s="2063"/>
      <c r="Y27" s="2064"/>
      <c r="Z27" s="2065"/>
      <c r="AA27" s="2063"/>
      <c r="AB27" s="2064"/>
      <c r="AC27" s="2065"/>
      <c r="AD27" s="2063"/>
      <c r="AE27" s="2064"/>
      <c r="AF27" s="2065"/>
      <c r="AG27" s="2063"/>
      <c r="AH27" s="2064"/>
      <c r="AI27" s="2065"/>
      <c r="AM27" s="2063"/>
      <c r="AN27" s="2064"/>
      <c r="AO27" s="2065"/>
      <c r="AP27" s="2063"/>
      <c r="AQ27" s="2064"/>
      <c r="AR27" s="2065"/>
      <c r="AS27" s="2063"/>
      <c r="AT27" s="2064"/>
      <c r="AU27" s="2065"/>
      <c r="AV27" s="2063"/>
      <c r="AW27" s="2064"/>
      <c r="AX27" s="2065"/>
      <c r="AY27" s="2063"/>
      <c r="AZ27" s="2064"/>
      <c r="BA27" s="2065"/>
      <c r="BB27" s="2063"/>
      <c r="BC27" s="2064"/>
      <c r="BD27" s="2065"/>
      <c r="BE27" s="2063"/>
      <c r="BF27" s="2064"/>
      <c r="BG27" s="2065"/>
      <c r="BH27" s="2063"/>
      <c r="BI27" s="2064"/>
      <c r="BJ27" s="2065"/>
      <c r="BK27" s="2063"/>
      <c r="BL27" s="2064"/>
      <c r="BM27" s="2065"/>
      <c r="BN27" s="2063"/>
      <c r="BO27" s="2064"/>
      <c r="BP27" s="2065"/>
      <c r="BQ27" s="2063"/>
      <c r="BR27" s="2064"/>
      <c r="BS27" s="2065"/>
      <c r="BV27" s="2063"/>
      <c r="BW27" s="2064"/>
      <c r="BX27" s="2065"/>
      <c r="BY27" s="2063"/>
      <c r="BZ27" s="2064"/>
      <c r="CA27" s="2065"/>
      <c r="CB27" s="2063"/>
      <c r="CC27" s="2064"/>
      <c r="CD27" s="2065"/>
      <c r="CE27" s="2063"/>
      <c r="CF27" s="2064"/>
      <c r="CG27" s="2065"/>
    </row>
    <row r="28" spans="1:85" ht="6.75" customHeight="1" thickBot="1" x14ac:dyDescent="0.25">
      <c r="A28" s="2029"/>
      <c r="B28" s="2030"/>
      <c r="C28" s="2031"/>
      <c r="D28" s="2093"/>
      <c r="E28" s="2029"/>
      <c r="F28" s="2031"/>
      <c r="G28" s="2029"/>
      <c r="H28" s="2030"/>
      <c r="I28" s="2066"/>
      <c r="J28" s="2067"/>
      <c r="K28" s="2068"/>
      <c r="L28" s="2066"/>
      <c r="M28" s="2067"/>
      <c r="N28" s="2068"/>
      <c r="O28" s="2066"/>
      <c r="P28" s="2067"/>
      <c r="Q28" s="2068"/>
      <c r="R28" s="2066"/>
      <c r="S28" s="2067"/>
      <c r="T28" s="2068"/>
      <c r="U28" s="2066"/>
      <c r="V28" s="2067"/>
      <c r="W28" s="2068"/>
      <c r="X28" s="2066"/>
      <c r="Y28" s="2067"/>
      <c r="Z28" s="2068"/>
      <c r="AA28" s="2066"/>
      <c r="AB28" s="2067"/>
      <c r="AC28" s="2068"/>
      <c r="AD28" s="2066"/>
      <c r="AE28" s="2067"/>
      <c r="AF28" s="2068"/>
      <c r="AG28" s="2066"/>
      <c r="AH28" s="2067"/>
      <c r="AI28" s="2068"/>
      <c r="AM28" s="2066"/>
      <c r="AN28" s="2067"/>
      <c r="AO28" s="2068"/>
      <c r="AP28" s="2066"/>
      <c r="AQ28" s="2067"/>
      <c r="AR28" s="2068"/>
      <c r="AS28" s="2066"/>
      <c r="AT28" s="2067"/>
      <c r="AU28" s="2068"/>
      <c r="AV28" s="2066"/>
      <c r="AW28" s="2067"/>
      <c r="AX28" s="2068"/>
      <c r="AY28" s="2066"/>
      <c r="AZ28" s="2067"/>
      <c r="BA28" s="2068"/>
      <c r="BB28" s="2066"/>
      <c r="BC28" s="2067"/>
      <c r="BD28" s="2068"/>
      <c r="BE28" s="2066"/>
      <c r="BF28" s="2067"/>
      <c r="BG28" s="2068"/>
      <c r="BH28" s="2066"/>
      <c r="BI28" s="2067"/>
      <c r="BJ28" s="2068"/>
      <c r="BK28" s="2066"/>
      <c r="BL28" s="2067"/>
      <c r="BM28" s="2068"/>
      <c r="BN28" s="2066"/>
      <c r="BO28" s="2067"/>
      <c r="BP28" s="2068"/>
      <c r="BQ28" s="2066"/>
      <c r="BR28" s="2067"/>
      <c r="BS28" s="2068"/>
      <c r="BV28" s="2066"/>
      <c r="BW28" s="2067"/>
      <c r="BX28" s="2068"/>
      <c r="BY28" s="2066"/>
      <c r="BZ28" s="2067"/>
      <c r="CA28" s="2068"/>
      <c r="CB28" s="2066"/>
      <c r="CC28" s="2067"/>
      <c r="CD28" s="2068"/>
      <c r="CE28" s="2066"/>
      <c r="CF28" s="2067"/>
      <c r="CG28" s="2068"/>
    </row>
    <row r="29" spans="1:85" ht="7.5" customHeight="1" x14ac:dyDescent="0.2">
      <c r="A29" s="2088" t="s">
        <v>189</v>
      </c>
      <c r="B29" s="2090"/>
      <c r="C29" s="2089"/>
      <c r="D29" s="2091">
        <v>0.25</v>
      </c>
      <c r="E29" s="2088" t="s">
        <v>24</v>
      </c>
      <c r="F29" s="2089"/>
      <c r="G29" s="2088" t="s">
        <v>182</v>
      </c>
      <c r="H29" s="2090"/>
      <c r="I29" s="2085">
        <v>3</v>
      </c>
      <c r="J29" s="2079">
        <v>3.2000000000000001E-2</v>
      </c>
      <c r="K29" s="2082">
        <v>8.8999999999999996E-2</v>
      </c>
      <c r="L29" s="2085">
        <v>3.2</v>
      </c>
      <c r="M29" s="2079">
        <v>3.3000000000000002E-2</v>
      </c>
      <c r="N29" s="2082">
        <v>0.01</v>
      </c>
      <c r="O29" s="2085">
        <v>3</v>
      </c>
      <c r="P29" s="2079">
        <v>3.1E-2</v>
      </c>
      <c r="Q29" s="2082">
        <v>0.08</v>
      </c>
      <c r="R29" s="2085">
        <v>3.2</v>
      </c>
      <c r="S29" s="2079">
        <v>3.1E-2</v>
      </c>
      <c r="T29" s="2082">
        <v>0.08</v>
      </c>
      <c r="U29" s="2085">
        <v>4</v>
      </c>
      <c r="V29" s="2079">
        <v>4.2999999999999997E-2</v>
      </c>
      <c r="W29" s="2082">
        <v>8.9999999999999993E-3</v>
      </c>
      <c r="X29" s="2085">
        <v>4</v>
      </c>
      <c r="Y29" s="2079">
        <v>4.2000000000000003E-2</v>
      </c>
      <c r="Z29" s="2082">
        <v>8.9999999999999993E-3</v>
      </c>
      <c r="AA29" s="2085">
        <v>4.4000000000000004</v>
      </c>
      <c r="AB29" s="2079">
        <v>4.7E-2</v>
      </c>
      <c r="AC29" s="2082">
        <v>8.0000000000000002E-3</v>
      </c>
      <c r="AD29" s="2085">
        <v>3.2</v>
      </c>
      <c r="AE29" s="2079">
        <v>0.03</v>
      </c>
      <c r="AF29" s="2082">
        <v>7.0000000000000001E-3</v>
      </c>
      <c r="AG29" s="2085">
        <v>2</v>
      </c>
      <c r="AH29" s="2079">
        <v>2.1000000000000001E-2</v>
      </c>
      <c r="AI29" s="2082">
        <v>6.0000000000000001E-3</v>
      </c>
      <c r="AM29" s="2085">
        <v>4</v>
      </c>
      <c r="AN29" s="2079">
        <v>4.2000000000000003E-2</v>
      </c>
      <c r="AO29" s="2082">
        <v>7.0000000000000001E-3</v>
      </c>
      <c r="AP29" s="2085">
        <v>4</v>
      </c>
      <c r="AQ29" s="2079">
        <v>4.2000000000000003E-2</v>
      </c>
      <c r="AR29" s="2082">
        <v>7.0000000000000001E-3</v>
      </c>
      <c r="AS29" s="2085">
        <v>3.8</v>
      </c>
      <c r="AT29" s="2079">
        <v>4.2999999999999997E-2</v>
      </c>
      <c r="AU29" s="2082">
        <v>7.0000000000000001E-3</v>
      </c>
      <c r="AV29" s="2085">
        <v>3.2</v>
      </c>
      <c r="AW29" s="2079">
        <v>4.1000000000000002E-2</v>
      </c>
      <c r="AX29" s="2082">
        <v>7.0000000000000001E-3</v>
      </c>
      <c r="AY29" s="2085">
        <v>3.8</v>
      </c>
      <c r="AZ29" s="2079">
        <v>4.2000000000000003E-2</v>
      </c>
      <c r="BA29" s="2082">
        <v>7.0000000000000001E-3</v>
      </c>
      <c r="BB29" s="2085">
        <v>3.8</v>
      </c>
      <c r="BC29" s="2079">
        <v>4.2000000000000003E-2</v>
      </c>
      <c r="BD29" s="2082">
        <v>7.0000000000000001E-3</v>
      </c>
      <c r="BE29" s="2085">
        <v>3.6</v>
      </c>
      <c r="BF29" s="2079">
        <v>0.04</v>
      </c>
      <c r="BG29" s="2082">
        <v>7.0000000000000001E-3</v>
      </c>
      <c r="BH29" s="2085">
        <v>3.8</v>
      </c>
      <c r="BI29" s="2079">
        <v>4.2000000000000003E-2</v>
      </c>
      <c r="BJ29" s="2082">
        <v>7.0000000000000001E-3</v>
      </c>
      <c r="BK29" s="2085">
        <v>4</v>
      </c>
      <c r="BL29" s="2079">
        <v>4.2000000000000003E-2</v>
      </c>
      <c r="BM29" s="2082">
        <v>8.0000000000000002E-3</v>
      </c>
      <c r="BN29" s="2085">
        <v>3.8</v>
      </c>
      <c r="BO29" s="2079">
        <v>4.1000000000000002E-2</v>
      </c>
      <c r="BP29" s="2082">
        <v>8.0000000000000002E-3</v>
      </c>
      <c r="BQ29" s="2085">
        <v>3.2</v>
      </c>
      <c r="BR29" s="2079">
        <v>3.1E-2</v>
      </c>
      <c r="BS29" s="2082">
        <v>5.0000000000000001E-3</v>
      </c>
      <c r="BV29" s="2085">
        <v>3.2</v>
      </c>
      <c r="BW29" s="2079">
        <v>3.2000000000000001E-2</v>
      </c>
      <c r="BX29" s="2082">
        <v>7.0000000000000001E-3</v>
      </c>
      <c r="BY29" s="2085">
        <v>3.4</v>
      </c>
      <c r="BZ29" s="2079">
        <v>3.3000000000000002E-2</v>
      </c>
      <c r="CA29" s="2082">
        <v>8.0000000000000002E-3</v>
      </c>
      <c r="CB29" s="2085">
        <v>3.4</v>
      </c>
      <c r="CC29" s="2079">
        <v>3.2000000000000001E-2</v>
      </c>
      <c r="CD29" s="2082">
        <v>8.0000000000000002E-3</v>
      </c>
      <c r="CE29" s="2085">
        <v>3.8</v>
      </c>
      <c r="CF29" s="2079">
        <v>4.2000000000000003E-2</v>
      </c>
      <c r="CG29" s="2082">
        <v>8.0000000000000002E-3</v>
      </c>
    </row>
    <row r="30" spans="1:85" ht="7.5" customHeight="1" x14ac:dyDescent="0.2">
      <c r="A30" s="2026"/>
      <c r="B30" s="2027"/>
      <c r="C30" s="2028"/>
      <c r="D30" s="2092"/>
      <c r="E30" s="2026"/>
      <c r="F30" s="2028"/>
      <c r="G30" s="2026"/>
      <c r="H30" s="2027"/>
      <c r="I30" s="2086"/>
      <c r="J30" s="2080"/>
      <c r="K30" s="2083"/>
      <c r="L30" s="2086"/>
      <c r="M30" s="2080"/>
      <c r="N30" s="2083"/>
      <c r="O30" s="2086"/>
      <c r="P30" s="2080"/>
      <c r="Q30" s="2083"/>
      <c r="R30" s="2086"/>
      <c r="S30" s="2080"/>
      <c r="T30" s="2083"/>
      <c r="U30" s="2086"/>
      <c r="V30" s="2080"/>
      <c r="W30" s="2083"/>
      <c r="X30" s="2086"/>
      <c r="Y30" s="2080"/>
      <c r="Z30" s="2083"/>
      <c r="AA30" s="2086"/>
      <c r="AB30" s="2080"/>
      <c r="AC30" s="2083"/>
      <c r="AD30" s="2086"/>
      <c r="AE30" s="2080"/>
      <c r="AF30" s="2083"/>
      <c r="AG30" s="2086"/>
      <c r="AH30" s="2080"/>
      <c r="AI30" s="2083"/>
      <c r="AM30" s="2086"/>
      <c r="AN30" s="2080"/>
      <c r="AO30" s="2083"/>
      <c r="AP30" s="2086"/>
      <c r="AQ30" s="2080"/>
      <c r="AR30" s="2083"/>
      <c r="AS30" s="2086"/>
      <c r="AT30" s="2080"/>
      <c r="AU30" s="2083"/>
      <c r="AV30" s="2086"/>
      <c r="AW30" s="2080"/>
      <c r="AX30" s="2083"/>
      <c r="AY30" s="2086"/>
      <c r="AZ30" s="2080"/>
      <c r="BA30" s="2083"/>
      <c r="BB30" s="2086"/>
      <c r="BC30" s="2080"/>
      <c r="BD30" s="2083"/>
      <c r="BE30" s="2086"/>
      <c r="BF30" s="2080"/>
      <c r="BG30" s="2083"/>
      <c r="BH30" s="2086"/>
      <c r="BI30" s="2080"/>
      <c r="BJ30" s="2083"/>
      <c r="BK30" s="2086"/>
      <c r="BL30" s="2080"/>
      <c r="BM30" s="2083"/>
      <c r="BN30" s="2086"/>
      <c r="BO30" s="2080"/>
      <c r="BP30" s="2083"/>
      <c r="BQ30" s="2086"/>
      <c r="BR30" s="2080"/>
      <c r="BS30" s="2083"/>
      <c r="BV30" s="2086"/>
      <c r="BW30" s="2080"/>
      <c r="BX30" s="2083"/>
      <c r="BY30" s="2086"/>
      <c r="BZ30" s="2080"/>
      <c r="CA30" s="2083"/>
      <c r="CB30" s="2086"/>
      <c r="CC30" s="2080"/>
      <c r="CD30" s="2083"/>
      <c r="CE30" s="2086"/>
      <c r="CF30" s="2080"/>
      <c r="CG30" s="2083"/>
    </row>
    <row r="31" spans="1:85" ht="7.5" customHeight="1" thickBot="1" x14ac:dyDescent="0.25">
      <c r="A31" s="2026"/>
      <c r="B31" s="2027"/>
      <c r="C31" s="2028"/>
      <c r="D31" s="2092"/>
      <c r="E31" s="2029"/>
      <c r="F31" s="2031"/>
      <c r="G31" s="2029"/>
      <c r="H31" s="2030"/>
      <c r="I31" s="2087"/>
      <c r="J31" s="2081"/>
      <c r="K31" s="2084"/>
      <c r="L31" s="2087"/>
      <c r="M31" s="2081"/>
      <c r="N31" s="2084"/>
      <c r="O31" s="2087"/>
      <c r="P31" s="2081"/>
      <c r="Q31" s="2084"/>
      <c r="R31" s="2087"/>
      <c r="S31" s="2081"/>
      <c r="T31" s="2084"/>
      <c r="U31" s="2087"/>
      <c r="V31" s="2081"/>
      <c r="W31" s="2084"/>
      <c r="X31" s="2087"/>
      <c r="Y31" s="2081"/>
      <c r="Z31" s="2084"/>
      <c r="AA31" s="2087"/>
      <c r="AB31" s="2081"/>
      <c r="AC31" s="2084"/>
      <c r="AD31" s="2087"/>
      <c r="AE31" s="2081"/>
      <c r="AF31" s="2084"/>
      <c r="AG31" s="2087"/>
      <c r="AH31" s="2081"/>
      <c r="AI31" s="2084"/>
      <c r="AM31" s="2087"/>
      <c r="AN31" s="2081"/>
      <c r="AO31" s="2084"/>
      <c r="AP31" s="2087"/>
      <c r="AQ31" s="2081"/>
      <c r="AR31" s="2084"/>
      <c r="AS31" s="2087"/>
      <c r="AT31" s="2081"/>
      <c r="AU31" s="2084"/>
      <c r="AV31" s="2087"/>
      <c r="AW31" s="2081"/>
      <c r="AX31" s="2084"/>
      <c r="AY31" s="2087"/>
      <c r="AZ31" s="2081"/>
      <c r="BA31" s="2084"/>
      <c r="BB31" s="2087"/>
      <c r="BC31" s="2081"/>
      <c r="BD31" s="2084"/>
      <c r="BE31" s="2087"/>
      <c r="BF31" s="2081"/>
      <c r="BG31" s="2084"/>
      <c r="BH31" s="2087"/>
      <c r="BI31" s="2081"/>
      <c r="BJ31" s="2084"/>
      <c r="BK31" s="2087"/>
      <c r="BL31" s="2081"/>
      <c r="BM31" s="2084"/>
      <c r="BN31" s="2087"/>
      <c r="BO31" s="2081"/>
      <c r="BP31" s="2084"/>
      <c r="BQ31" s="2087"/>
      <c r="BR31" s="2081"/>
      <c r="BS31" s="2084"/>
      <c r="BV31" s="2087"/>
      <c r="BW31" s="2081"/>
      <c r="BX31" s="2084"/>
      <c r="BY31" s="2087"/>
      <c r="BZ31" s="2081"/>
      <c r="CA31" s="2084"/>
      <c r="CB31" s="2087"/>
      <c r="CC31" s="2081"/>
      <c r="CD31" s="2084"/>
      <c r="CE31" s="2087"/>
      <c r="CF31" s="2081"/>
      <c r="CG31" s="2084"/>
    </row>
    <row r="32" spans="1:85" ht="7.5" customHeight="1" x14ac:dyDescent="0.2">
      <c r="A32" s="2026"/>
      <c r="B32" s="2027"/>
      <c r="C32" s="2028"/>
      <c r="D32" s="2092"/>
      <c r="E32" s="2088" t="s">
        <v>185</v>
      </c>
      <c r="F32" s="2089"/>
      <c r="G32" s="2088" t="s">
        <v>182</v>
      </c>
      <c r="H32" s="2090"/>
      <c r="I32" s="2076">
        <v>6.3</v>
      </c>
      <c r="J32" s="2077"/>
      <c r="K32" s="2078"/>
      <c r="L32" s="2076">
        <v>6.3</v>
      </c>
      <c r="M32" s="2077"/>
      <c r="N32" s="2078"/>
      <c r="O32" s="2076">
        <v>6.24</v>
      </c>
      <c r="P32" s="2077"/>
      <c r="Q32" s="2078"/>
      <c r="R32" s="2076">
        <v>6.24</v>
      </c>
      <c r="S32" s="2077"/>
      <c r="T32" s="2078"/>
      <c r="U32" s="2076">
        <v>6.24</v>
      </c>
      <c r="V32" s="2077"/>
      <c r="W32" s="2078"/>
      <c r="X32" s="2076">
        <v>6.24</v>
      </c>
      <c r="Y32" s="2077"/>
      <c r="Z32" s="2078"/>
      <c r="AA32" s="2076">
        <v>6.18</v>
      </c>
      <c r="AB32" s="2077"/>
      <c r="AC32" s="2078"/>
      <c r="AD32" s="2076">
        <v>6.18</v>
      </c>
      <c r="AE32" s="2077"/>
      <c r="AF32" s="2078"/>
      <c r="AG32" s="2063">
        <v>6.12</v>
      </c>
      <c r="AH32" s="2064"/>
      <c r="AI32" s="2065"/>
      <c r="AM32" s="2063">
        <v>6.18</v>
      </c>
      <c r="AN32" s="2064"/>
      <c r="AO32" s="2065"/>
      <c r="AP32" s="2063">
        <v>6.18</v>
      </c>
      <c r="AQ32" s="2064"/>
      <c r="AR32" s="2065"/>
      <c r="AS32" s="2063">
        <v>6.24</v>
      </c>
      <c r="AT32" s="2064"/>
      <c r="AU32" s="2065"/>
      <c r="AV32" s="2063">
        <v>6.24</v>
      </c>
      <c r="AW32" s="2064"/>
      <c r="AX32" s="2065"/>
      <c r="AY32" s="2063">
        <v>6.24</v>
      </c>
      <c r="AZ32" s="2064"/>
      <c r="BA32" s="2065"/>
      <c r="BB32" s="2063">
        <v>6.24</v>
      </c>
      <c r="BC32" s="2064"/>
      <c r="BD32" s="2065"/>
      <c r="BE32" s="2063">
        <v>6.18</v>
      </c>
      <c r="BF32" s="2064"/>
      <c r="BG32" s="2065"/>
      <c r="BH32" s="2063">
        <v>6.18</v>
      </c>
      <c r="BI32" s="2064"/>
      <c r="BJ32" s="2065"/>
      <c r="BK32" s="2063">
        <v>6.18</v>
      </c>
      <c r="BL32" s="2064"/>
      <c r="BM32" s="2065"/>
      <c r="BN32" s="2063">
        <v>6.18</v>
      </c>
      <c r="BO32" s="2064"/>
      <c r="BP32" s="2065"/>
      <c r="BQ32" s="2063">
        <v>6.18</v>
      </c>
      <c r="BR32" s="2064"/>
      <c r="BS32" s="2065"/>
      <c r="BV32" s="2063">
        <v>6.18</v>
      </c>
      <c r="BW32" s="2064"/>
      <c r="BX32" s="2065"/>
      <c r="BY32" s="2063">
        <v>6.18</v>
      </c>
      <c r="BZ32" s="2064"/>
      <c r="CA32" s="2065"/>
      <c r="CB32" s="2063">
        <v>6.18</v>
      </c>
      <c r="CC32" s="2064"/>
      <c r="CD32" s="2065"/>
      <c r="CE32" s="2063">
        <v>6.24</v>
      </c>
      <c r="CF32" s="2064"/>
      <c r="CG32" s="2065"/>
    </row>
    <row r="33" spans="1:85" ht="7.5" customHeight="1" x14ac:dyDescent="0.2">
      <c r="A33" s="2026"/>
      <c r="B33" s="2027"/>
      <c r="C33" s="2028"/>
      <c r="D33" s="2092"/>
      <c r="E33" s="2026"/>
      <c r="F33" s="2028"/>
      <c r="G33" s="2026"/>
      <c r="H33" s="2027"/>
      <c r="I33" s="2063"/>
      <c r="J33" s="2064"/>
      <c r="K33" s="2065"/>
      <c r="L33" s="2063"/>
      <c r="M33" s="2064"/>
      <c r="N33" s="2065"/>
      <c r="O33" s="2063"/>
      <c r="P33" s="2064"/>
      <c r="Q33" s="2065"/>
      <c r="R33" s="2063"/>
      <c r="S33" s="2064"/>
      <c r="T33" s="2065"/>
      <c r="U33" s="2063"/>
      <c r="V33" s="2064"/>
      <c r="W33" s="2065"/>
      <c r="X33" s="2063"/>
      <c r="Y33" s="2064"/>
      <c r="Z33" s="2065"/>
      <c r="AA33" s="2063"/>
      <c r="AB33" s="2064"/>
      <c r="AC33" s="2065"/>
      <c r="AD33" s="2063"/>
      <c r="AE33" s="2064"/>
      <c r="AF33" s="2065"/>
      <c r="AG33" s="2063"/>
      <c r="AH33" s="2064"/>
      <c r="AI33" s="2065"/>
      <c r="AM33" s="2063"/>
      <c r="AN33" s="2064"/>
      <c r="AO33" s="2065"/>
      <c r="AP33" s="2063"/>
      <c r="AQ33" s="2064"/>
      <c r="AR33" s="2065"/>
      <c r="AS33" s="2063"/>
      <c r="AT33" s="2064"/>
      <c r="AU33" s="2065"/>
      <c r="AV33" s="2063"/>
      <c r="AW33" s="2064"/>
      <c r="AX33" s="2065"/>
      <c r="AY33" s="2063"/>
      <c r="AZ33" s="2064"/>
      <c r="BA33" s="2065"/>
      <c r="BB33" s="2063"/>
      <c r="BC33" s="2064"/>
      <c r="BD33" s="2065"/>
      <c r="BE33" s="2063"/>
      <c r="BF33" s="2064"/>
      <c r="BG33" s="2065"/>
      <c r="BH33" s="2063"/>
      <c r="BI33" s="2064"/>
      <c r="BJ33" s="2065"/>
      <c r="BK33" s="2063"/>
      <c r="BL33" s="2064"/>
      <c r="BM33" s="2065"/>
      <c r="BN33" s="2063"/>
      <c r="BO33" s="2064"/>
      <c r="BP33" s="2065"/>
      <c r="BQ33" s="2063"/>
      <c r="BR33" s="2064"/>
      <c r="BS33" s="2065"/>
      <c r="BV33" s="2063"/>
      <c r="BW33" s="2064"/>
      <c r="BX33" s="2065"/>
      <c r="BY33" s="2063"/>
      <c r="BZ33" s="2064"/>
      <c r="CA33" s="2065"/>
      <c r="CB33" s="2063"/>
      <c r="CC33" s="2064"/>
      <c r="CD33" s="2065"/>
      <c r="CE33" s="2063"/>
      <c r="CF33" s="2064"/>
      <c r="CG33" s="2065"/>
    </row>
    <row r="34" spans="1:85" ht="7.5" customHeight="1" thickBot="1" x14ac:dyDescent="0.25">
      <c r="A34" s="2029"/>
      <c r="B34" s="2030"/>
      <c r="C34" s="2031"/>
      <c r="D34" s="2093"/>
      <c r="E34" s="2029"/>
      <c r="F34" s="2031"/>
      <c r="G34" s="2029"/>
      <c r="H34" s="2030"/>
      <c r="I34" s="2066"/>
      <c r="J34" s="2067"/>
      <c r="K34" s="2068"/>
      <c r="L34" s="2066"/>
      <c r="M34" s="2067"/>
      <c r="N34" s="2068"/>
      <c r="O34" s="2066"/>
      <c r="P34" s="2067"/>
      <c r="Q34" s="2068"/>
      <c r="R34" s="2066"/>
      <c r="S34" s="2067"/>
      <c r="T34" s="2068"/>
      <c r="U34" s="2066"/>
      <c r="V34" s="2067"/>
      <c r="W34" s="2068"/>
      <c r="X34" s="2066"/>
      <c r="Y34" s="2067"/>
      <c r="Z34" s="2068"/>
      <c r="AA34" s="2066"/>
      <c r="AB34" s="2067"/>
      <c r="AC34" s="2068"/>
      <c r="AD34" s="2066"/>
      <c r="AE34" s="2067"/>
      <c r="AF34" s="2068"/>
      <c r="AG34" s="2066"/>
      <c r="AH34" s="2067"/>
      <c r="AI34" s="2068"/>
      <c r="AM34" s="2066"/>
      <c r="AN34" s="2067"/>
      <c r="AO34" s="2068"/>
      <c r="AP34" s="2066"/>
      <c r="AQ34" s="2067"/>
      <c r="AR34" s="2068"/>
      <c r="AS34" s="2066"/>
      <c r="AT34" s="2067"/>
      <c r="AU34" s="2068"/>
      <c r="AV34" s="2066"/>
      <c r="AW34" s="2067"/>
      <c r="AX34" s="2068"/>
      <c r="AY34" s="2066"/>
      <c r="AZ34" s="2067"/>
      <c r="BA34" s="2068"/>
      <c r="BB34" s="2066"/>
      <c r="BC34" s="2067"/>
      <c r="BD34" s="2068"/>
      <c r="BE34" s="2066"/>
      <c r="BF34" s="2067"/>
      <c r="BG34" s="2068"/>
      <c r="BH34" s="2066"/>
      <c r="BI34" s="2067"/>
      <c r="BJ34" s="2068"/>
      <c r="BK34" s="2066"/>
      <c r="BL34" s="2067"/>
      <c r="BM34" s="2068"/>
      <c r="BN34" s="2066"/>
      <c r="BO34" s="2067"/>
      <c r="BP34" s="2068"/>
      <c r="BQ34" s="2066"/>
      <c r="BR34" s="2067"/>
      <c r="BS34" s="2068"/>
      <c r="BV34" s="2066"/>
      <c r="BW34" s="2067"/>
      <c r="BX34" s="2068"/>
      <c r="BY34" s="2066"/>
      <c r="BZ34" s="2067"/>
      <c r="CA34" s="2068"/>
      <c r="CB34" s="2066"/>
      <c r="CC34" s="2067"/>
      <c r="CD34" s="2068"/>
      <c r="CE34" s="2066"/>
      <c r="CF34" s="2067"/>
      <c r="CG34" s="2068"/>
    </row>
    <row r="35" spans="1:85" ht="24" customHeight="1" x14ac:dyDescent="0.25">
      <c r="A35" s="2048" t="s">
        <v>190</v>
      </c>
      <c r="B35" s="2049"/>
      <c r="C35" s="2049"/>
      <c r="D35" s="2050"/>
      <c r="E35" s="2070" t="s">
        <v>186</v>
      </c>
      <c r="F35" s="2071"/>
      <c r="G35" s="2071"/>
      <c r="H35" s="2072"/>
      <c r="I35" s="589">
        <f t="shared" ref="I35:AI36" si="0">I7+I15</f>
        <v>12.583</v>
      </c>
      <c r="J35" s="567">
        <f t="shared" si="0"/>
        <v>3.2880000000000003</v>
      </c>
      <c r="K35" s="568">
        <f t="shared" si="0"/>
        <v>1.23</v>
      </c>
      <c r="L35" s="589">
        <f t="shared" si="0"/>
        <v>10.623999999999999</v>
      </c>
      <c r="M35" s="567">
        <f t="shared" si="0"/>
        <v>2.827</v>
      </c>
      <c r="N35" s="568">
        <f t="shared" si="0"/>
        <v>1.0350000000000001</v>
      </c>
      <c r="O35" s="589">
        <f t="shared" si="0"/>
        <v>10.225999999999999</v>
      </c>
      <c r="P35" s="567">
        <f t="shared" si="0"/>
        <v>2.6669999999999998</v>
      </c>
      <c r="Q35" s="568">
        <f t="shared" si="0"/>
        <v>1.006</v>
      </c>
      <c r="R35" s="589">
        <f t="shared" si="0"/>
        <v>10.138</v>
      </c>
      <c r="S35" s="567">
        <f t="shared" si="0"/>
        <v>2.6959999999999997</v>
      </c>
      <c r="T35" s="568">
        <f t="shared" si="0"/>
        <v>1.014</v>
      </c>
      <c r="U35" s="589">
        <f t="shared" si="0"/>
        <v>10.164999999999999</v>
      </c>
      <c r="V35" s="567">
        <f t="shared" si="0"/>
        <v>2.6539999999999999</v>
      </c>
      <c r="W35" s="568">
        <f t="shared" si="0"/>
        <v>0.99496000000000007</v>
      </c>
      <c r="X35" s="589">
        <f t="shared" si="0"/>
        <v>10.407</v>
      </c>
      <c r="Y35" s="567">
        <f t="shared" si="0"/>
        <v>2.77</v>
      </c>
      <c r="Z35" s="568">
        <f t="shared" si="0"/>
        <v>0.97899999999999998</v>
      </c>
      <c r="AA35" s="589">
        <f t="shared" si="0"/>
        <v>13.327</v>
      </c>
      <c r="AB35" s="567">
        <f t="shared" si="0"/>
        <v>3.4889999999999999</v>
      </c>
      <c r="AC35" s="568">
        <f t="shared" si="0"/>
        <v>1.034</v>
      </c>
      <c r="AD35" s="589">
        <f t="shared" si="0"/>
        <v>14.661999999999999</v>
      </c>
      <c r="AE35" s="567">
        <f t="shared" si="0"/>
        <v>3.8450000000000002</v>
      </c>
      <c r="AF35" s="568">
        <f t="shared" si="0"/>
        <v>1.2090000000000001</v>
      </c>
      <c r="AG35" s="589">
        <f t="shared" si="0"/>
        <v>16.322000000000003</v>
      </c>
      <c r="AH35" s="567">
        <f t="shared" si="0"/>
        <v>4.2249999999999996</v>
      </c>
      <c r="AI35" s="568">
        <f t="shared" si="0"/>
        <v>1.3109999999999999</v>
      </c>
      <c r="AM35" s="589">
        <f t="shared" ref="AM35:BS36" si="1">AM7+AM15</f>
        <v>16.131999999999998</v>
      </c>
      <c r="AN35" s="567">
        <f t="shared" si="1"/>
        <v>4.1820000000000004</v>
      </c>
      <c r="AO35" s="568">
        <f t="shared" si="1"/>
        <v>1.21</v>
      </c>
      <c r="AP35" s="589">
        <f t="shared" si="1"/>
        <v>16.042999999999999</v>
      </c>
      <c r="AQ35" s="567">
        <f t="shared" si="1"/>
        <v>4.22</v>
      </c>
      <c r="AR35" s="568">
        <f t="shared" si="1"/>
        <v>1.2869999999999999</v>
      </c>
      <c r="AS35" s="589">
        <f t="shared" si="1"/>
        <v>15.396999999999998</v>
      </c>
      <c r="AT35" s="567">
        <f t="shared" si="1"/>
        <v>4.0880000000000001</v>
      </c>
      <c r="AU35" s="568">
        <f t="shared" si="1"/>
        <v>1.1879999999999999</v>
      </c>
      <c r="AV35" s="589">
        <f t="shared" si="1"/>
        <v>15.158999999999999</v>
      </c>
      <c r="AW35" s="567">
        <f t="shared" si="1"/>
        <v>4.0289999999999999</v>
      </c>
      <c r="AX35" s="568">
        <f t="shared" si="1"/>
        <v>1.22</v>
      </c>
      <c r="AY35" s="589">
        <f t="shared" si="1"/>
        <v>15.565</v>
      </c>
      <c r="AZ35" s="567">
        <f t="shared" si="1"/>
        <v>4.008</v>
      </c>
      <c r="BA35" s="568">
        <f t="shared" si="1"/>
        <v>1.1879999999999999</v>
      </c>
      <c r="BB35" s="589">
        <f t="shared" si="1"/>
        <v>15.722000000000001</v>
      </c>
      <c r="BC35" s="567">
        <f t="shared" si="1"/>
        <v>4.12</v>
      </c>
      <c r="BD35" s="568">
        <f t="shared" si="1"/>
        <v>1.2290000000000001</v>
      </c>
      <c r="BE35" s="589">
        <f t="shared" si="1"/>
        <v>15.831</v>
      </c>
      <c r="BF35" s="567">
        <f t="shared" si="1"/>
        <v>4.181</v>
      </c>
      <c r="BG35" s="568">
        <f t="shared" si="1"/>
        <v>1.214</v>
      </c>
      <c r="BH35" s="589">
        <f t="shared" si="1"/>
        <v>17.622999999999998</v>
      </c>
      <c r="BI35" s="567">
        <f t="shared" si="1"/>
        <v>4.4250000000000007</v>
      </c>
      <c r="BJ35" s="568">
        <f t="shared" si="1"/>
        <v>1.3959999999999999</v>
      </c>
      <c r="BK35" s="589">
        <f t="shared" si="1"/>
        <v>17.204999999999998</v>
      </c>
      <c r="BL35" s="567">
        <f t="shared" si="1"/>
        <v>4.569</v>
      </c>
      <c r="BM35" s="568">
        <f t="shared" si="1"/>
        <v>1.3440000000000001</v>
      </c>
      <c r="BN35" s="589">
        <f t="shared" si="1"/>
        <v>17.390999999999998</v>
      </c>
      <c r="BO35" s="567">
        <f t="shared" si="1"/>
        <v>4.4640000000000004</v>
      </c>
      <c r="BP35" s="568">
        <f t="shared" si="1"/>
        <v>1.359</v>
      </c>
      <c r="BQ35" s="589">
        <f t="shared" si="1"/>
        <v>17.256999999999998</v>
      </c>
      <c r="BR35" s="567">
        <f t="shared" si="1"/>
        <v>4.4089999999999998</v>
      </c>
      <c r="BS35" s="568">
        <f t="shared" si="1"/>
        <v>1.3370000000000002</v>
      </c>
      <c r="BV35" s="589">
        <f t="shared" ref="BV35:CG36" si="2">BV7+BV15</f>
        <v>16.770000000000003</v>
      </c>
      <c r="BW35" s="567">
        <f t="shared" si="2"/>
        <v>4.468</v>
      </c>
      <c r="BX35" s="568">
        <f t="shared" si="2"/>
        <v>1.347</v>
      </c>
      <c r="BY35" s="589">
        <f t="shared" si="2"/>
        <v>15.706999999999999</v>
      </c>
      <c r="BZ35" s="567">
        <f t="shared" si="2"/>
        <v>4.1370000000000005</v>
      </c>
      <c r="CA35" s="568">
        <f t="shared" si="2"/>
        <v>1.3520000000000001</v>
      </c>
      <c r="CB35" s="589">
        <f t="shared" si="2"/>
        <v>15.131</v>
      </c>
      <c r="CC35" s="567">
        <f t="shared" si="2"/>
        <v>3.9740000000000002</v>
      </c>
      <c r="CD35" s="568">
        <f t="shared" si="2"/>
        <v>1.2749999999999999</v>
      </c>
      <c r="CE35" s="589">
        <f t="shared" si="2"/>
        <v>14.228999999999999</v>
      </c>
      <c r="CF35" s="567">
        <f t="shared" si="2"/>
        <v>3.7459999999999996</v>
      </c>
      <c r="CG35" s="568">
        <f t="shared" si="2"/>
        <v>1.276</v>
      </c>
    </row>
    <row r="36" spans="1:85" ht="19.5" customHeight="1" thickBot="1" x14ac:dyDescent="0.3">
      <c r="A36" s="2024"/>
      <c r="B36" s="2025"/>
      <c r="C36" s="2025"/>
      <c r="D36" s="2069"/>
      <c r="E36" s="2073" t="s">
        <v>187</v>
      </c>
      <c r="F36" s="2074"/>
      <c r="G36" s="2074"/>
      <c r="H36" s="2075"/>
      <c r="I36" s="590">
        <f t="shared" si="0"/>
        <v>318</v>
      </c>
      <c r="J36" s="574">
        <f t="shared" si="0"/>
        <v>3.1819999999999999</v>
      </c>
      <c r="K36" s="584">
        <f t="shared" si="0"/>
        <v>1.06</v>
      </c>
      <c r="L36" s="590">
        <f t="shared" si="0"/>
        <v>264</v>
      </c>
      <c r="M36" s="574">
        <f t="shared" si="0"/>
        <v>2.71</v>
      </c>
      <c r="N36" s="584">
        <f t="shared" si="0"/>
        <v>0.88100000000000001</v>
      </c>
      <c r="O36" s="590">
        <f t="shared" si="0"/>
        <v>255</v>
      </c>
      <c r="P36" s="574">
        <f t="shared" si="0"/>
        <v>2.5760000000000001</v>
      </c>
      <c r="Q36" s="584">
        <f t="shared" si="0"/>
        <v>0.86299999999999999</v>
      </c>
      <c r="R36" s="590">
        <f t="shared" si="0"/>
        <v>258</v>
      </c>
      <c r="S36" s="574">
        <f t="shared" si="0"/>
        <v>2.637</v>
      </c>
      <c r="T36" s="584">
        <f t="shared" si="0"/>
        <v>0.87200000000000011</v>
      </c>
      <c r="U36" s="590">
        <f t="shared" si="0"/>
        <v>258</v>
      </c>
      <c r="V36" s="574">
        <f t="shared" si="0"/>
        <v>2.5369999999999999</v>
      </c>
      <c r="W36" s="584">
        <f t="shared" si="0"/>
        <v>0.85099999999999998</v>
      </c>
      <c r="X36" s="590">
        <f t="shared" si="0"/>
        <v>267</v>
      </c>
      <c r="Y36" s="574">
        <f t="shared" si="0"/>
        <v>2.7109999999999999</v>
      </c>
      <c r="Z36" s="584">
        <f t="shared" si="0"/>
        <v>0.85099999999999998</v>
      </c>
      <c r="AA36" s="590">
        <f t="shared" si="0"/>
        <v>330</v>
      </c>
      <c r="AB36" s="574">
        <f t="shared" si="0"/>
        <v>3.3410000000000002</v>
      </c>
      <c r="AC36" s="584">
        <f t="shared" si="0"/>
        <v>0.93500000000000005</v>
      </c>
      <c r="AD36" s="590">
        <f t="shared" si="0"/>
        <v>375</v>
      </c>
      <c r="AE36" s="574">
        <f t="shared" si="0"/>
        <v>3.774</v>
      </c>
      <c r="AF36" s="584">
        <f t="shared" si="0"/>
        <v>1.0429999999999999</v>
      </c>
      <c r="AG36" s="590">
        <f t="shared" si="0"/>
        <v>414</v>
      </c>
      <c r="AH36" s="574">
        <f t="shared" si="0"/>
        <v>4.1790000000000003</v>
      </c>
      <c r="AI36" s="584">
        <f t="shared" si="0"/>
        <v>1.1319999999999999</v>
      </c>
      <c r="AM36" s="590">
        <f t="shared" si="1"/>
        <v>402</v>
      </c>
      <c r="AN36" s="574">
        <f t="shared" si="1"/>
        <v>4.1020000000000003</v>
      </c>
      <c r="AO36" s="584">
        <f t="shared" si="1"/>
        <v>1.052</v>
      </c>
      <c r="AP36" s="590">
        <f t="shared" si="1"/>
        <v>402</v>
      </c>
      <c r="AQ36" s="574">
        <f t="shared" si="1"/>
        <v>4.0209999999999999</v>
      </c>
      <c r="AR36" s="584">
        <f t="shared" si="1"/>
        <v>1.0620000000000001</v>
      </c>
      <c r="AS36" s="590">
        <f t="shared" si="1"/>
        <v>387</v>
      </c>
      <c r="AT36" s="574">
        <f t="shared" si="1"/>
        <v>3.9420000000000002</v>
      </c>
      <c r="AU36" s="584">
        <f t="shared" si="1"/>
        <v>1.036</v>
      </c>
      <c r="AV36" s="590">
        <f t="shared" si="1"/>
        <v>378</v>
      </c>
      <c r="AW36" s="574">
        <f t="shared" si="1"/>
        <v>3.8769999999999998</v>
      </c>
      <c r="AX36" s="584">
        <f t="shared" si="1"/>
        <v>1.0390000000000001</v>
      </c>
      <c r="AY36" s="590">
        <f t="shared" si="1"/>
        <v>378</v>
      </c>
      <c r="AZ36" s="574">
        <f t="shared" si="1"/>
        <v>3.8559999999999999</v>
      </c>
      <c r="BA36" s="584">
        <f t="shared" si="1"/>
        <v>1.0310000000000001</v>
      </c>
      <c r="BB36" s="590">
        <f t="shared" si="1"/>
        <v>381</v>
      </c>
      <c r="BC36" s="574">
        <f t="shared" si="1"/>
        <v>3.96</v>
      </c>
      <c r="BD36" s="584">
        <f t="shared" si="1"/>
        <v>1.034</v>
      </c>
      <c r="BE36" s="590">
        <f t="shared" si="1"/>
        <v>417</v>
      </c>
      <c r="BF36" s="574">
        <f t="shared" si="1"/>
        <v>4.2160000000000002</v>
      </c>
      <c r="BG36" s="584">
        <f t="shared" si="1"/>
        <v>1.3080000000000001</v>
      </c>
      <c r="BH36" s="590">
        <f t="shared" si="1"/>
        <v>429</v>
      </c>
      <c r="BI36" s="574">
        <f t="shared" si="1"/>
        <v>4.2949999999999999</v>
      </c>
      <c r="BJ36" s="584">
        <f t="shared" si="1"/>
        <v>1.2109999999999999</v>
      </c>
      <c r="BK36" s="590">
        <f t="shared" si="1"/>
        <v>444</v>
      </c>
      <c r="BL36" s="574">
        <f t="shared" si="1"/>
        <v>4.4930000000000003</v>
      </c>
      <c r="BM36" s="584">
        <f t="shared" si="1"/>
        <v>1.1539999999999999</v>
      </c>
      <c r="BN36" s="590">
        <f t="shared" si="1"/>
        <v>429</v>
      </c>
      <c r="BO36" s="574">
        <f t="shared" si="1"/>
        <v>4.3870000000000005</v>
      </c>
      <c r="BP36" s="584">
        <f t="shared" si="1"/>
        <v>1.145</v>
      </c>
      <c r="BQ36" s="590">
        <f t="shared" si="1"/>
        <v>435</v>
      </c>
      <c r="BR36" s="574">
        <f t="shared" si="1"/>
        <v>4.4249999999999998</v>
      </c>
      <c r="BS36" s="584">
        <f t="shared" si="1"/>
        <v>1.1320000000000001</v>
      </c>
      <c r="BV36" s="590">
        <f t="shared" si="2"/>
        <v>420</v>
      </c>
      <c r="BW36" s="574">
        <f t="shared" si="2"/>
        <v>4.2619999999999996</v>
      </c>
      <c r="BX36" s="584">
        <f t="shared" si="2"/>
        <v>1.153</v>
      </c>
      <c r="BY36" s="590">
        <f t="shared" si="2"/>
        <v>390</v>
      </c>
      <c r="BZ36" s="574">
        <f t="shared" si="2"/>
        <v>3.9790000000000001</v>
      </c>
      <c r="CA36" s="584">
        <f t="shared" si="2"/>
        <v>1.1120000000000001</v>
      </c>
      <c r="CB36" s="590">
        <f t="shared" si="2"/>
        <v>375</v>
      </c>
      <c r="CC36" s="574">
        <f t="shared" si="2"/>
        <v>3.7800000000000002</v>
      </c>
      <c r="CD36" s="584">
        <f t="shared" si="2"/>
        <v>1.0760000000000001</v>
      </c>
      <c r="CE36" s="590">
        <f t="shared" si="2"/>
        <v>342</v>
      </c>
      <c r="CF36" s="574">
        <f t="shared" si="2"/>
        <v>3.5870000000000002</v>
      </c>
      <c r="CG36" s="584">
        <f t="shared" si="2"/>
        <v>1.1000000000000001</v>
      </c>
    </row>
    <row r="37" spans="1:85" ht="16.5" hidden="1" x14ac:dyDescent="0.25">
      <c r="A37" s="591"/>
      <c r="B37" s="592"/>
      <c r="C37" s="592"/>
      <c r="D37" s="593"/>
      <c r="E37" s="594"/>
      <c r="F37" s="2062"/>
      <c r="G37" s="2062"/>
      <c r="H37" s="592"/>
      <c r="I37" s="592"/>
      <c r="J37" s="592"/>
      <c r="K37" s="592"/>
      <c r="L37" s="592"/>
      <c r="M37" s="593"/>
      <c r="N37" s="2062"/>
      <c r="O37" s="2062"/>
      <c r="P37" s="593"/>
      <c r="Q37" s="2062"/>
      <c r="R37" s="2062"/>
      <c r="S37" s="593"/>
      <c r="T37" s="595"/>
      <c r="U37" s="596"/>
    </row>
    <row r="38" spans="1:85" ht="16.5" x14ac:dyDescent="0.25">
      <c r="A38" s="2056" t="s">
        <v>191</v>
      </c>
      <c r="B38" s="2057"/>
      <c r="C38" s="2057"/>
      <c r="D38" s="2057"/>
      <c r="E38" s="2057" t="s">
        <v>192</v>
      </c>
      <c r="F38" s="2057"/>
      <c r="G38" s="2057"/>
      <c r="H38" s="597"/>
      <c r="I38" s="597"/>
      <c r="J38" s="597"/>
      <c r="K38" s="597"/>
      <c r="L38" s="597"/>
      <c r="M38" s="598"/>
      <c r="N38" s="598"/>
      <c r="O38" s="598"/>
      <c r="P38" s="598"/>
      <c r="Q38" s="598"/>
      <c r="R38" s="598"/>
      <c r="S38" s="598"/>
      <c r="T38" s="599"/>
      <c r="U38" s="596"/>
      <c r="V38" s="600">
        <v>393.5</v>
      </c>
      <c r="W38" s="600">
        <v>123.54</v>
      </c>
      <c r="X38" s="600"/>
      <c r="Y38" s="600">
        <v>409.54</v>
      </c>
      <c r="Z38" s="600">
        <v>126.3</v>
      </c>
      <c r="AA38" s="600"/>
      <c r="AB38" s="600">
        <v>453.65</v>
      </c>
      <c r="AC38" s="600">
        <v>138.24</v>
      </c>
      <c r="AD38" s="600"/>
      <c r="AE38" s="600">
        <v>508.83</v>
      </c>
      <c r="AF38" s="600">
        <v>140.15</v>
      </c>
      <c r="AG38" s="600"/>
      <c r="AH38" s="600">
        <v>533.70000000000005</v>
      </c>
      <c r="AI38" s="600">
        <v>150.12</v>
      </c>
      <c r="AN38" s="600">
        <v>486.32</v>
      </c>
      <c r="AO38" s="600">
        <v>138.84</v>
      </c>
      <c r="AP38" s="600"/>
      <c r="AQ38" s="600">
        <v>505.68</v>
      </c>
      <c r="AR38" s="600">
        <v>145.62</v>
      </c>
      <c r="AS38" s="600"/>
      <c r="AT38" s="600">
        <v>519.49</v>
      </c>
      <c r="AU38" s="600">
        <v>145.15</v>
      </c>
      <c r="AV38" s="600"/>
      <c r="AW38" s="600">
        <v>521.45000000000005</v>
      </c>
      <c r="AX38" s="600">
        <v>150.01</v>
      </c>
      <c r="AY38" s="600"/>
      <c r="AZ38" s="600">
        <v>490</v>
      </c>
      <c r="BA38" s="600">
        <v>140</v>
      </c>
      <c r="BB38" s="600"/>
      <c r="BC38" s="600">
        <v>564</v>
      </c>
      <c r="BD38" s="600">
        <v>147</v>
      </c>
      <c r="BE38" s="600"/>
      <c r="BF38" s="600">
        <v>612</v>
      </c>
      <c r="BG38" s="600">
        <v>164</v>
      </c>
      <c r="BH38" s="600"/>
      <c r="BI38" s="600">
        <v>550</v>
      </c>
      <c r="BJ38" s="600">
        <v>159</v>
      </c>
      <c r="BK38" s="600"/>
      <c r="BL38" s="600">
        <v>668</v>
      </c>
      <c r="BM38" s="600">
        <v>165</v>
      </c>
      <c r="BN38" s="600"/>
      <c r="BO38" s="600">
        <v>705</v>
      </c>
      <c r="BP38" s="600">
        <v>172</v>
      </c>
      <c r="BQ38" s="600"/>
      <c r="BR38" s="600">
        <v>681</v>
      </c>
      <c r="BS38" s="600">
        <v>165</v>
      </c>
      <c r="BV38" s="600"/>
      <c r="BW38" s="600">
        <v>693</v>
      </c>
      <c r="BX38" s="600">
        <v>163</v>
      </c>
      <c r="BY38" s="600"/>
      <c r="BZ38" s="600">
        <v>665</v>
      </c>
      <c r="CA38" s="600">
        <v>162</v>
      </c>
      <c r="CB38" s="600"/>
      <c r="CC38" s="600">
        <v>615</v>
      </c>
      <c r="CD38" s="600">
        <v>154</v>
      </c>
      <c r="CE38" s="600"/>
      <c r="CF38" s="600">
        <v>586</v>
      </c>
      <c r="CG38" s="600">
        <v>154</v>
      </c>
    </row>
    <row r="39" spans="1:85" ht="16.5" x14ac:dyDescent="0.25">
      <c r="A39" s="2056" t="s">
        <v>193</v>
      </c>
      <c r="B39" s="2057"/>
      <c r="C39" s="2057"/>
      <c r="D39" s="2057"/>
      <c r="E39" s="2057" t="s">
        <v>192</v>
      </c>
      <c r="F39" s="2057"/>
      <c r="G39" s="2057"/>
      <c r="H39" s="597"/>
      <c r="I39" s="597"/>
      <c r="J39" s="597"/>
      <c r="K39" s="597"/>
      <c r="L39" s="597"/>
      <c r="M39" s="598"/>
      <c r="N39" s="598"/>
      <c r="O39" s="598"/>
      <c r="P39" s="598"/>
      <c r="Q39" s="598"/>
      <c r="R39" s="598"/>
      <c r="S39" s="598"/>
      <c r="T39" s="599"/>
      <c r="U39" s="596"/>
      <c r="V39" s="600">
        <v>208.22</v>
      </c>
      <c r="W39" s="600">
        <v>108.61</v>
      </c>
      <c r="X39" s="600"/>
      <c r="Y39" s="600">
        <v>224.33</v>
      </c>
      <c r="Z39" s="600">
        <v>103.72</v>
      </c>
      <c r="AA39" s="600"/>
      <c r="AB39" s="600">
        <v>296.2</v>
      </c>
      <c r="AC39" s="600">
        <v>133.43</v>
      </c>
      <c r="AD39" s="600"/>
      <c r="AE39" s="600">
        <v>322.75</v>
      </c>
      <c r="AF39" s="600">
        <v>140.22</v>
      </c>
      <c r="AG39" s="600"/>
      <c r="AH39" s="600">
        <v>388.1</v>
      </c>
      <c r="AI39" s="600">
        <v>150.30000000000001</v>
      </c>
      <c r="AN39" s="600">
        <v>377.27</v>
      </c>
      <c r="AO39" s="600">
        <v>127.45</v>
      </c>
      <c r="AP39" s="600"/>
      <c r="AQ39" s="600">
        <v>357.09</v>
      </c>
      <c r="AR39" s="600">
        <v>130.44999999999999</v>
      </c>
      <c r="AS39" s="600"/>
      <c r="AT39" s="600">
        <v>362</v>
      </c>
      <c r="AU39" s="600">
        <v>131.38</v>
      </c>
      <c r="AV39" s="600"/>
      <c r="AW39" s="600">
        <v>353.07</v>
      </c>
      <c r="AX39" s="600">
        <v>128.61000000000001</v>
      </c>
      <c r="AY39" s="600"/>
      <c r="AZ39" s="600">
        <v>335</v>
      </c>
      <c r="BA39" s="600">
        <v>129</v>
      </c>
      <c r="BB39" s="600"/>
      <c r="BC39" s="600">
        <v>339</v>
      </c>
      <c r="BD39" s="600">
        <v>136</v>
      </c>
      <c r="BE39" s="600"/>
      <c r="BF39" s="600">
        <v>385</v>
      </c>
      <c r="BG39" s="600">
        <v>149</v>
      </c>
      <c r="BH39" s="600"/>
      <c r="BI39" s="600">
        <v>375</v>
      </c>
      <c r="BJ39" s="600">
        <v>144</v>
      </c>
      <c r="BK39" s="600"/>
      <c r="BL39" s="600">
        <v>364</v>
      </c>
      <c r="BM39" s="600">
        <v>138</v>
      </c>
      <c r="BN39" s="600"/>
      <c r="BO39" s="600">
        <v>344</v>
      </c>
      <c r="BP39" s="600">
        <v>135</v>
      </c>
      <c r="BQ39" s="600"/>
      <c r="BR39" s="600">
        <v>345</v>
      </c>
      <c r="BS39" s="600">
        <v>138</v>
      </c>
      <c r="BV39" s="600"/>
      <c r="BW39" s="600">
        <v>309</v>
      </c>
      <c r="BX39" s="600">
        <v>128</v>
      </c>
      <c r="BY39" s="600"/>
      <c r="BZ39" s="600">
        <v>301</v>
      </c>
      <c r="CA39" s="600">
        <v>131</v>
      </c>
      <c r="CB39" s="600"/>
      <c r="CC39" s="600">
        <v>290</v>
      </c>
      <c r="CD39" s="600">
        <v>128</v>
      </c>
      <c r="CE39" s="600"/>
      <c r="CF39" s="600">
        <v>273</v>
      </c>
      <c r="CG39" s="600">
        <v>129</v>
      </c>
    </row>
    <row r="40" spans="1:85" ht="16.5" x14ac:dyDescent="0.25">
      <c r="A40" s="2056" t="s">
        <v>193</v>
      </c>
      <c r="B40" s="2057"/>
      <c r="C40" s="2057"/>
      <c r="D40" s="2057"/>
      <c r="E40" s="2057" t="s">
        <v>192</v>
      </c>
      <c r="F40" s="2057"/>
      <c r="G40" s="2057"/>
      <c r="H40" s="597"/>
      <c r="I40" s="597"/>
      <c r="J40" s="597"/>
      <c r="K40" s="597"/>
      <c r="L40" s="597"/>
      <c r="M40" s="598"/>
      <c r="N40" s="598"/>
      <c r="O40" s="598"/>
      <c r="P40" s="598"/>
      <c r="Q40" s="598"/>
      <c r="R40" s="598"/>
      <c r="S40" s="598"/>
      <c r="T40" s="599"/>
      <c r="U40" s="596"/>
      <c r="V40" s="600">
        <v>6.78</v>
      </c>
      <c r="W40" s="600">
        <v>31.43</v>
      </c>
      <c r="X40" s="600"/>
      <c r="Y40" s="600">
        <v>6.68</v>
      </c>
      <c r="Z40" s="600">
        <v>31.19</v>
      </c>
      <c r="AA40" s="600"/>
      <c r="AB40" s="600">
        <v>5.91</v>
      </c>
      <c r="AC40" s="600">
        <v>31.1</v>
      </c>
      <c r="AD40" s="600"/>
      <c r="AE40" s="600">
        <v>7.09</v>
      </c>
      <c r="AF40" s="600">
        <v>31.34</v>
      </c>
      <c r="AG40" s="600"/>
      <c r="AH40" s="600">
        <v>6.85</v>
      </c>
      <c r="AI40" s="600">
        <v>31.14</v>
      </c>
      <c r="AN40" s="600">
        <v>7.33</v>
      </c>
      <c r="AO40" s="600">
        <v>31.1</v>
      </c>
      <c r="AP40" s="600"/>
      <c r="AQ40" s="600">
        <v>6.08</v>
      </c>
      <c r="AR40" s="600">
        <v>31.51</v>
      </c>
      <c r="AS40" s="600"/>
      <c r="AT40" s="600">
        <v>7.4</v>
      </c>
      <c r="AU40" s="600">
        <v>31.6</v>
      </c>
      <c r="AV40" s="600"/>
      <c r="AW40" s="600">
        <v>6.94</v>
      </c>
      <c r="AX40" s="600">
        <v>30.66</v>
      </c>
      <c r="AY40" s="600"/>
      <c r="AZ40" s="600">
        <v>6.33</v>
      </c>
      <c r="BA40" s="600">
        <v>31.41</v>
      </c>
      <c r="BB40" s="600"/>
      <c r="BC40" s="600">
        <v>6.62</v>
      </c>
      <c r="BD40" s="600">
        <v>31.6</v>
      </c>
      <c r="BE40" s="600"/>
      <c r="BF40" s="600">
        <v>7.7</v>
      </c>
      <c r="BG40" s="600">
        <v>31.31</v>
      </c>
      <c r="BH40" s="600"/>
      <c r="BI40" s="600">
        <v>8.1199999999999992</v>
      </c>
      <c r="BJ40" s="600">
        <v>30.81</v>
      </c>
      <c r="BK40" s="600"/>
      <c r="BL40" s="600">
        <v>10.46</v>
      </c>
      <c r="BM40" s="600">
        <v>31.71</v>
      </c>
      <c r="BN40" s="600"/>
      <c r="BO40" s="600">
        <v>9.73</v>
      </c>
      <c r="BP40" s="600">
        <v>31.83</v>
      </c>
      <c r="BQ40" s="600"/>
      <c r="BR40" s="600">
        <v>8.76</v>
      </c>
      <c r="BS40" s="600">
        <v>31.87</v>
      </c>
      <c r="BV40" s="600"/>
      <c r="BW40" s="600">
        <v>10.18</v>
      </c>
      <c r="BX40" s="600">
        <v>31.03</v>
      </c>
      <c r="BY40" s="600"/>
      <c r="BZ40" s="600">
        <v>9.343</v>
      </c>
      <c r="CA40" s="600">
        <v>20.079999999999998</v>
      </c>
      <c r="CB40" s="600"/>
      <c r="CC40" s="600">
        <v>9.09</v>
      </c>
      <c r="CD40" s="600">
        <v>32.200000000000003</v>
      </c>
      <c r="CE40" s="600"/>
      <c r="CF40" s="600">
        <v>9</v>
      </c>
      <c r="CG40" s="600">
        <v>32.270000000000003</v>
      </c>
    </row>
    <row r="41" spans="1:85" ht="5.25" customHeight="1" x14ac:dyDescent="0.25">
      <c r="A41" s="601"/>
      <c r="B41" s="602"/>
      <c r="C41" s="602"/>
      <c r="D41" s="602"/>
      <c r="E41" s="602"/>
      <c r="F41" s="602"/>
      <c r="G41" s="602"/>
      <c r="H41" s="597"/>
      <c r="I41" s="597"/>
      <c r="J41" s="597"/>
      <c r="K41" s="597"/>
      <c r="L41" s="597"/>
      <c r="M41" s="598"/>
      <c r="N41" s="598"/>
      <c r="O41" s="598"/>
      <c r="P41" s="598"/>
      <c r="Q41" s="598"/>
      <c r="R41" s="598"/>
      <c r="S41" s="598"/>
      <c r="T41" s="599"/>
      <c r="U41" s="596"/>
      <c r="V41" s="600">
        <v>24.11</v>
      </c>
      <c r="W41" s="600">
        <v>17.3</v>
      </c>
      <c r="X41" s="600"/>
      <c r="Y41" s="600">
        <v>22.85</v>
      </c>
      <c r="Z41" s="600">
        <v>16.010000000000002</v>
      </c>
      <c r="AA41" s="600"/>
      <c r="AB41" s="600">
        <v>22.27</v>
      </c>
      <c r="AC41" s="600">
        <v>15.48</v>
      </c>
      <c r="AD41" s="600"/>
      <c r="AE41" s="600">
        <v>21.83</v>
      </c>
      <c r="AF41" s="600">
        <v>16.37</v>
      </c>
      <c r="AG41" s="600"/>
      <c r="AH41" s="600">
        <v>26.34</v>
      </c>
      <c r="AI41" s="600">
        <v>16</v>
      </c>
      <c r="AN41" s="600">
        <v>33.61</v>
      </c>
      <c r="AO41" s="600">
        <v>19.28</v>
      </c>
      <c r="AP41" s="600"/>
      <c r="AQ41" s="600">
        <v>34.5</v>
      </c>
      <c r="AR41" s="600">
        <v>18.72</v>
      </c>
      <c r="AS41" s="600"/>
      <c r="AT41" s="600">
        <v>33.49</v>
      </c>
      <c r="AU41" s="600">
        <v>19.63</v>
      </c>
      <c r="AV41" s="600"/>
      <c r="AW41" s="600">
        <v>43.34</v>
      </c>
      <c r="AX41" s="600">
        <v>20.79</v>
      </c>
      <c r="AY41" s="600"/>
      <c r="AZ41" s="600">
        <v>48.55</v>
      </c>
      <c r="BA41" s="600">
        <v>20.47</v>
      </c>
      <c r="BB41" s="600"/>
      <c r="BC41" s="600">
        <v>30</v>
      </c>
      <c r="BD41" s="600">
        <v>20</v>
      </c>
      <c r="BE41" s="600"/>
      <c r="BF41" s="600">
        <v>43.1</v>
      </c>
      <c r="BG41" s="600">
        <v>18.309999999999999</v>
      </c>
      <c r="BH41" s="600"/>
      <c r="BI41" s="600">
        <v>33.619999999999997</v>
      </c>
      <c r="BJ41" s="600">
        <v>20.99</v>
      </c>
      <c r="BK41" s="600"/>
      <c r="BL41" s="600">
        <v>32.979999999999997</v>
      </c>
      <c r="BM41" s="600">
        <v>20.6</v>
      </c>
      <c r="BN41" s="600"/>
      <c r="BO41" s="600">
        <v>33.659999999999997</v>
      </c>
      <c r="BP41" s="600">
        <v>21.19</v>
      </c>
      <c r="BQ41" s="600"/>
      <c r="BR41" s="600">
        <v>29.37</v>
      </c>
      <c r="BS41" s="600">
        <v>19.3</v>
      </c>
      <c r="BV41" s="600"/>
      <c r="BW41" s="600">
        <v>26.71</v>
      </c>
      <c r="BX41" s="600">
        <v>22.2</v>
      </c>
      <c r="BY41" s="600"/>
      <c r="BZ41" s="600">
        <v>26.4</v>
      </c>
      <c r="CA41" s="600">
        <v>95</v>
      </c>
      <c r="CB41" s="600"/>
      <c r="CC41" s="600">
        <v>30.92</v>
      </c>
      <c r="CD41" s="600">
        <v>22.75</v>
      </c>
      <c r="CE41" s="600"/>
      <c r="CF41" s="600">
        <v>32.130000000000003</v>
      </c>
      <c r="CG41" s="600">
        <v>23.53</v>
      </c>
    </row>
    <row r="42" spans="1:85" ht="5.25" customHeight="1" x14ac:dyDescent="0.25">
      <c r="A42" s="601"/>
      <c r="B42" s="602"/>
      <c r="C42" s="602"/>
      <c r="D42" s="602"/>
      <c r="E42" s="602"/>
      <c r="F42" s="602"/>
      <c r="G42" s="602"/>
      <c r="H42" s="597"/>
      <c r="I42" s="597"/>
      <c r="J42" s="597"/>
      <c r="K42" s="597"/>
      <c r="L42" s="597"/>
      <c r="M42" s="598"/>
      <c r="N42" s="598"/>
      <c r="O42" s="598"/>
      <c r="P42" s="598"/>
      <c r="Q42" s="598"/>
      <c r="R42" s="598"/>
      <c r="S42" s="598"/>
      <c r="T42" s="599"/>
      <c r="U42" s="596"/>
      <c r="V42" s="600">
        <v>217.45</v>
      </c>
      <c r="W42" s="600">
        <v>74.47</v>
      </c>
      <c r="X42" s="600"/>
      <c r="Y42" s="600">
        <v>219.4</v>
      </c>
      <c r="Z42" s="600">
        <v>70.900000000000006</v>
      </c>
      <c r="AA42" s="600"/>
      <c r="AB42" s="600">
        <v>272.95999999999998</v>
      </c>
      <c r="AC42" s="600">
        <v>86.6</v>
      </c>
      <c r="AD42" s="600"/>
      <c r="AE42" s="600">
        <v>306.14999999999998</v>
      </c>
      <c r="AF42" s="600">
        <v>94.64</v>
      </c>
      <c r="AG42" s="600"/>
      <c r="AH42" s="600">
        <v>321.26</v>
      </c>
      <c r="AI42" s="600">
        <v>95.35</v>
      </c>
      <c r="AN42" s="600">
        <v>359.81</v>
      </c>
      <c r="AO42" s="600">
        <v>96.58</v>
      </c>
      <c r="AP42" s="600"/>
      <c r="AQ42" s="600">
        <v>336.72</v>
      </c>
      <c r="AR42" s="600">
        <v>101.1</v>
      </c>
      <c r="AS42" s="600"/>
      <c r="AT42" s="600">
        <v>309</v>
      </c>
      <c r="AU42" s="600">
        <v>98</v>
      </c>
      <c r="AV42" s="600"/>
      <c r="AW42" s="600">
        <v>298</v>
      </c>
      <c r="AX42" s="600">
        <v>84.1</v>
      </c>
      <c r="AY42" s="600"/>
      <c r="AZ42" s="600">
        <v>304</v>
      </c>
      <c r="BA42" s="600">
        <v>96</v>
      </c>
      <c r="BB42" s="600"/>
      <c r="BC42" s="600">
        <v>297</v>
      </c>
      <c r="BD42" s="600">
        <v>88</v>
      </c>
      <c r="BE42" s="600"/>
      <c r="BF42" s="600">
        <v>328</v>
      </c>
      <c r="BG42" s="600">
        <v>102</v>
      </c>
      <c r="BH42" s="600"/>
      <c r="BI42" s="600">
        <v>321</v>
      </c>
      <c r="BJ42" s="600">
        <v>105</v>
      </c>
      <c r="BK42" s="600"/>
      <c r="BL42" s="600">
        <v>319</v>
      </c>
      <c r="BM42" s="600">
        <v>98</v>
      </c>
      <c r="BN42" s="600"/>
      <c r="BO42" s="600">
        <v>303</v>
      </c>
      <c r="BP42" s="600">
        <v>95</v>
      </c>
      <c r="BQ42" s="600"/>
      <c r="BR42" s="600">
        <v>313</v>
      </c>
      <c r="BS42" s="600">
        <v>98</v>
      </c>
      <c r="BV42" s="600"/>
      <c r="BW42" s="600">
        <v>305</v>
      </c>
      <c r="BX42" s="600">
        <v>95</v>
      </c>
      <c r="BY42" s="600"/>
      <c r="BZ42" s="600">
        <v>305</v>
      </c>
      <c r="CA42" s="600">
        <v>1.25</v>
      </c>
      <c r="CB42" s="600"/>
      <c r="CC42" s="600">
        <v>283</v>
      </c>
      <c r="CD42" s="600">
        <v>92</v>
      </c>
      <c r="CE42" s="600"/>
      <c r="CF42" s="600">
        <v>273</v>
      </c>
      <c r="CG42" s="600">
        <v>94</v>
      </c>
    </row>
    <row r="43" spans="1:85" ht="5.25" customHeight="1" x14ac:dyDescent="0.25">
      <c r="A43" s="601"/>
      <c r="B43" s="602"/>
      <c r="C43" s="602"/>
      <c r="D43" s="602"/>
      <c r="E43" s="602"/>
      <c r="F43" s="602"/>
      <c r="G43" s="602"/>
      <c r="H43" s="597"/>
      <c r="I43" s="597"/>
      <c r="J43" s="597"/>
      <c r="K43" s="597"/>
      <c r="L43" s="597"/>
      <c r="M43" s="598"/>
      <c r="N43" s="598"/>
      <c r="O43" s="598"/>
      <c r="P43" s="598"/>
      <c r="Q43" s="598"/>
      <c r="R43" s="598"/>
      <c r="S43" s="598"/>
      <c r="T43" s="599"/>
      <c r="U43" s="596"/>
      <c r="V43" s="600">
        <v>5.4</v>
      </c>
      <c r="W43" s="600">
        <v>1.92</v>
      </c>
      <c r="X43" s="600"/>
      <c r="Y43" s="600">
        <v>5.18</v>
      </c>
      <c r="Z43" s="600">
        <v>1.76</v>
      </c>
      <c r="AA43" s="600"/>
      <c r="AB43" s="600">
        <v>6.16</v>
      </c>
      <c r="AC43" s="600">
        <v>1.81</v>
      </c>
      <c r="AD43" s="600"/>
      <c r="AE43" s="600">
        <v>6.15</v>
      </c>
      <c r="AF43" s="600">
        <v>1.45</v>
      </c>
      <c r="AG43" s="600"/>
      <c r="AH43" s="600">
        <v>5.47</v>
      </c>
      <c r="AI43" s="600">
        <v>1.34</v>
      </c>
      <c r="AN43" s="600">
        <v>5.94</v>
      </c>
      <c r="AO43" s="600">
        <v>1.32</v>
      </c>
      <c r="AP43" s="600"/>
      <c r="AQ43" s="600">
        <v>6.49</v>
      </c>
      <c r="AR43" s="600">
        <v>1.07</v>
      </c>
      <c r="AS43" s="600"/>
      <c r="AT43" s="600">
        <v>6.56</v>
      </c>
      <c r="AU43" s="600">
        <v>1.1200000000000001</v>
      </c>
      <c r="AV43" s="600"/>
      <c r="AW43" s="600">
        <v>6.2</v>
      </c>
      <c r="AX43" s="600">
        <v>1.6</v>
      </c>
      <c r="AY43" s="600"/>
      <c r="AZ43" s="600">
        <v>5.58</v>
      </c>
      <c r="BA43" s="600">
        <v>2.02</v>
      </c>
      <c r="BB43" s="600"/>
      <c r="BC43" s="600">
        <v>5.85</v>
      </c>
      <c r="BD43" s="600">
        <v>1.1399999999999999</v>
      </c>
      <c r="BE43" s="600"/>
      <c r="BF43" s="600">
        <v>5.45</v>
      </c>
      <c r="BG43" s="600">
        <v>1.9</v>
      </c>
      <c r="BH43" s="600"/>
      <c r="BI43" s="600">
        <v>5.0599999999999996</v>
      </c>
      <c r="BJ43" s="600">
        <v>1.67</v>
      </c>
      <c r="BK43" s="600"/>
      <c r="BL43" s="600">
        <v>6.47</v>
      </c>
      <c r="BM43" s="600">
        <v>1.03</v>
      </c>
      <c r="BN43" s="600"/>
      <c r="BO43" s="600">
        <v>6.56</v>
      </c>
      <c r="BP43" s="600">
        <v>1.1000000000000001</v>
      </c>
      <c r="BQ43" s="600"/>
      <c r="BR43" s="600">
        <v>5.85</v>
      </c>
      <c r="BS43" s="600">
        <v>1.37</v>
      </c>
      <c r="BV43" s="600"/>
      <c r="BW43" s="600">
        <v>5.98</v>
      </c>
      <c r="BX43" s="600">
        <v>1.78</v>
      </c>
      <c r="BY43" s="600"/>
      <c r="BZ43" s="600">
        <v>6.9</v>
      </c>
      <c r="CA43" s="600">
        <v>179</v>
      </c>
      <c r="CB43" s="600"/>
      <c r="CC43" s="600">
        <v>5.88</v>
      </c>
      <c r="CD43" s="600">
        <v>1.41</v>
      </c>
      <c r="CE43" s="600"/>
      <c r="CF43" s="600">
        <v>5.16</v>
      </c>
      <c r="CG43" s="600">
        <v>1.61</v>
      </c>
    </row>
    <row r="44" spans="1:85" ht="5.25" customHeight="1" x14ac:dyDescent="0.25">
      <c r="A44" s="601"/>
      <c r="B44" s="602"/>
      <c r="C44" s="602"/>
      <c r="D44" s="602"/>
      <c r="E44" s="602"/>
      <c r="F44" s="602"/>
      <c r="G44" s="602"/>
      <c r="H44" s="597"/>
      <c r="I44" s="597"/>
      <c r="J44" s="597"/>
      <c r="K44" s="597"/>
      <c r="L44" s="597"/>
      <c r="M44" s="598"/>
      <c r="N44" s="598"/>
      <c r="O44" s="598"/>
      <c r="P44" s="598"/>
      <c r="Q44" s="598"/>
      <c r="R44" s="598"/>
      <c r="S44" s="598"/>
      <c r="T44" s="599"/>
      <c r="U44" s="596"/>
      <c r="V44" s="600">
        <v>350</v>
      </c>
      <c r="W44" s="600">
        <v>145.66</v>
      </c>
      <c r="X44" s="600"/>
      <c r="Y44" s="600">
        <v>377.29</v>
      </c>
      <c r="Z44" s="600">
        <v>145.53</v>
      </c>
      <c r="AA44" s="600"/>
      <c r="AB44" s="600">
        <v>492.52</v>
      </c>
      <c r="AC44" s="600">
        <v>163.82</v>
      </c>
      <c r="AD44" s="600"/>
      <c r="AE44" s="600">
        <v>568.05999999999995</v>
      </c>
      <c r="AF44" s="600">
        <v>176.57</v>
      </c>
      <c r="AG44" s="600"/>
      <c r="AH44" s="600">
        <v>635.54999999999995</v>
      </c>
      <c r="AI44" s="600">
        <v>178.48</v>
      </c>
      <c r="AN44" s="600">
        <v>615.58000000000004</v>
      </c>
      <c r="AO44" s="600">
        <v>174.39</v>
      </c>
      <c r="AP44" s="600"/>
      <c r="AQ44" s="600">
        <v>628.17999999999995</v>
      </c>
      <c r="AR44" s="600">
        <v>173.78</v>
      </c>
      <c r="AS44" s="600"/>
      <c r="AT44" s="600">
        <v>600.04999999999995</v>
      </c>
      <c r="AU44" s="600">
        <v>170.21</v>
      </c>
      <c r="AV44" s="600"/>
      <c r="AW44" s="600">
        <v>545</v>
      </c>
      <c r="AX44" s="600">
        <v>168</v>
      </c>
      <c r="AY44" s="600"/>
      <c r="AZ44" s="600">
        <v>550</v>
      </c>
      <c r="BA44" s="600">
        <v>163</v>
      </c>
      <c r="BB44" s="600"/>
      <c r="BC44" s="600">
        <v>552</v>
      </c>
      <c r="BD44" s="600">
        <v>164</v>
      </c>
      <c r="BE44" s="600"/>
      <c r="BF44" s="600">
        <v>635</v>
      </c>
      <c r="BG44" s="600">
        <v>180</v>
      </c>
      <c r="BH44" s="600"/>
      <c r="BI44" s="600">
        <v>628</v>
      </c>
      <c r="BJ44" s="600">
        <v>186</v>
      </c>
      <c r="BK44" s="600"/>
      <c r="BL44" s="600">
        <v>600</v>
      </c>
      <c r="BM44" s="600">
        <v>187</v>
      </c>
      <c r="BN44" s="600"/>
      <c r="BO44" s="600">
        <v>610</v>
      </c>
      <c r="BP44" s="600">
        <v>185</v>
      </c>
      <c r="BQ44" s="600"/>
      <c r="BR44" s="600">
        <v>587</v>
      </c>
      <c r="BS44" s="600">
        <v>186</v>
      </c>
      <c r="BV44" s="600"/>
      <c r="BW44" s="600">
        <v>586</v>
      </c>
      <c r="BX44" s="600">
        <v>185</v>
      </c>
      <c r="BY44" s="600"/>
      <c r="BZ44" s="600">
        <v>537</v>
      </c>
      <c r="CA44" s="600">
        <v>95</v>
      </c>
      <c r="CB44" s="600"/>
      <c r="CC44" s="600">
        <v>490</v>
      </c>
      <c r="CD44" s="600">
        <v>171</v>
      </c>
      <c r="CE44" s="600"/>
      <c r="CF44" s="600">
        <v>458</v>
      </c>
      <c r="CG44" s="600">
        <v>175</v>
      </c>
    </row>
    <row r="45" spans="1:85" ht="5.25" customHeight="1" thickBot="1" x14ac:dyDescent="0.3">
      <c r="A45" s="603"/>
      <c r="B45" s="604"/>
      <c r="C45" s="605"/>
      <c r="D45" s="606"/>
      <c r="E45" s="607"/>
      <c r="F45" s="2058"/>
      <c r="G45" s="2058"/>
      <c r="H45" s="604"/>
      <c r="I45" s="604"/>
      <c r="J45" s="604"/>
      <c r="K45" s="604"/>
      <c r="L45" s="604"/>
      <c r="M45" s="606"/>
      <c r="N45" s="2058"/>
      <c r="O45" s="2058"/>
      <c r="P45" s="606"/>
      <c r="Q45" s="2058"/>
      <c r="R45" s="2058"/>
      <c r="S45" s="606"/>
      <c r="T45" s="608"/>
      <c r="U45" s="596"/>
      <c r="V45" s="600">
        <v>140</v>
      </c>
      <c r="W45" s="600">
        <v>81.22</v>
      </c>
      <c r="X45" s="600"/>
      <c r="Y45" s="600">
        <v>146.1</v>
      </c>
      <c r="Z45" s="600">
        <v>79.790000000000006</v>
      </c>
      <c r="AA45" s="600"/>
      <c r="AB45" s="600">
        <v>195.03</v>
      </c>
      <c r="AC45" s="600">
        <v>93.43</v>
      </c>
      <c r="AD45" s="600"/>
      <c r="AE45" s="600">
        <v>220.16</v>
      </c>
      <c r="AF45" s="600">
        <v>103.95</v>
      </c>
      <c r="AG45" s="600"/>
      <c r="AH45" s="600">
        <v>230.21</v>
      </c>
      <c r="AI45" s="600">
        <v>101.94</v>
      </c>
      <c r="AN45" s="600">
        <v>216.31</v>
      </c>
      <c r="AO45" s="600">
        <v>88.05</v>
      </c>
      <c r="AP45" s="600"/>
      <c r="AQ45" s="600">
        <v>212.47</v>
      </c>
      <c r="AR45" s="600">
        <v>93.13</v>
      </c>
      <c r="AS45" s="600"/>
      <c r="AT45" s="600">
        <v>213.58</v>
      </c>
      <c r="AU45" s="600">
        <v>94.28</v>
      </c>
      <c r="AV45" s="600"/>
      <c r="AW45" s="600">
        <v>211</v>
      </c>
      <c r="AX45" s="600">
        <v>95</v>
      </c>
      <c r="AY45" s="600"/>
      <c r="AZ45" s="600">
        <v>199</v>
      </c>
      <c r="BA45" s="600">
        <v>95</v>
      </c>
      <c r="BB45" s="600"/>
      <c r="BC45" s="600">
        <v>204</v>
      </c>
      <c r="BD45" s="600">
        <v>92</v>
      </c>
      <c r="BE45" s="600"/>
      <c r="BF45" s="600">
        <v>242</v>
      </c>
      <c r="BG45" s="600">
        <v>98</v>
      </c>
      <c r="BH45" s="600"/>
      <c r="BI45" s="600">
        <v>235</v>
      </c>
      <c r="BJ45" s="600">
        <v>102</v>
      </c>
      <c r="BK45" s="600"/>
      <c r="BL45" s="600">
        <v>237</v>
      </c>
      <c r="BM45" s="600">
        <v>99</v>
      </c>
      <c r="BN45" s="600"/>
      <c r="BO45" s="600">
        <v>247</v>
      </c>
      <c r="BP45" s="600">
        <v>100</v>
      </c>
      <c r="BQ45" s="600"/>
      <c r="BR45" s="600">
        <v>250</v>
      </c>
      <c r="BS45" s="600">
        <v>104</v>
      </c>
      <c r="BV45" s="600"/>
      <c r="BW45" s="600">
        <v>237</v>
      </c>
      <c r="BX45" s="600">
        <v>100</v>
      </c>
      <c r="BY45" s="600"/>
      <c r="BZ45" s="600">
        <v>226</v>
      </c>
      <c r="CA45" s="600"/>
      <c r="CB45" s="600"/>
      <c r="CC45" s="600">
        <v>207</v>
      </c>
      <c r="CD45" s="600">
        <v>97</v>
      </c>
      <c r="CE45" s="600"/>
      <c r="CF45" s="600">
        <v>199</v>
      </c>
      <c r="CG45" s="600">
        <v>100</v>
      </c>
    </row>
    <row r="46" spans="1:85" ht="17.25" thickBot="1" x14ac:dyDescent="0.3">
      <c r="A46" s="2059" t="s">
        <v>194</v>
      </c>
      <c r="B46" s="2060"/>
      <c r="C46" s="2060"/>
      <c r="D46" s="2060"/>
      <c r="E46" s="2060"/>
      <c r="F46" s="2060"/>
      <c r="G46" s="2060"/>
      <c r="H46" s="2061"/>
      <c r="I46" s="2045" t="s">
        <v>3</v>
      </c>
      <c r="J46" s="2046"/>
      <c r="K46" s="2047"/>
      <c r="L46" s="2045" t="s">
        <v>4</v>
      </c>
      <c r="M46" s="2046"/>
      <c r="N46" s="2047"/>
      <c r="O46" s="2045" t="s">
        <v>5</v>
      </c>
      <c r="P46" s="2046"/>
      <c r="Q46" s="2047"/>
      <c r="R46" s="2045" t="s">
        <v>6</v>
      </c>
      <c r="S46" s="2046"/>
      <c r="T46" s="2047"/>
      <c r="U46" s="2045" t="s">
        <v>7</v>
      </c>
      <c r="V46" s="2046"/>
      <c r="W46" s="2047"/>
      <c r="X46" s="2045" t="s">
        <v>8</v>
      </c>
      <c r="Y46" s="2046"/>
      <c r="Z46" s="2047"/>
      <c r="AA46" s="2045" t="s">
        <v>9</v>
      </c>
      <c r="AB46" s="2046"/>
      <c r="AC46" s="2047"/>
      <c r="AD46" s="2045" t="s">
        <v>10</v>
      </c>
      <c r="AE46" s="2046"/>
      <c r="AF46" s="2047"/>
      <c r="AG46" s="2045" t="s">
        <v>11</v>
      </c>
      <c r="AH46" s="2046"/>
      <c r="AI46" s="2047"/>
      <c r="AM46" s="2045" t="s">
        <v>12</v>
      </c>
      <c r="AN46" s="2046"/>
      <c r="AO46" s="2047"/>
      <c r="AP46" s="2045" t="s">
        <v>13</v>
      </c>
      <c r="AQ46" s="2046"/>
      <c r="AR46" s="2047"/>
      <c r="AS46" s="2045" t="s">
        <v>14</v>
      </c>
      <c r="AT46" s="2046"/>
      <c r="AU46" s="2047"/>
      <c r="AV46" s="2045" t="s">
        <v>97</v>
      </c>
      <c r="AW46" s="2046"/>
      <c r="AX46" s="2047"/>
      <c r="AY46" s="2045" t="s">
        <v>98</v>
      </c>
      <c r="AZ46" s="2046"/>
      <c r="BA46" s="2047"/>
      <c r="BB46" s="2045" t="s">
        <v>99</v>
      </c>
      <c r="BC46" s="2046"/>
      <c r="BD46" s="2047"/>
      <c r="BE46" s="2045" t="s">
        <v>100</v>
      </c>
      <c r="BF46" s="2046"/>
      <c r="BG46" s="2047"/>
      <c r="BH46" s="2045" t="s">
        <v>101</v>
      </c>
      <c r="BI46" s="2046"/>
      <c r="BJ46" s="2047"/>
      <c r="BK46" s="2045" t="s">
        <v>102</v>
      </c>
      <c r="BL46" s="2046"/>
      <c r="BM46" s="2047"/>
      <c r="BN46" s="2045" t="s">
        <v>103</v>
      </c>
      <c r="BO46" s="2046"/>
      <c r="BP46" s="2047"/>
      <c r="BQ46" s="2045" t="s">
        <v>104</v>
      </c>
      <c r="BR46" s="2046"/>
      <c r="BS46" s="2047"/>
      <c r="BV46" s="2045" t="s">
        <v>105</v>
      </c>
      <c r="BW46" s="2046"/>
      <c r="BX46" s="2047"/>
      <c r="BY46" s="2045" t="s">
        <v>106</v>
      </c>
      <c r="BZ46" s="2046"/>
      <c r="CA46" s="2047"/>
      <c r="CB46" s="2045" t="s">
        <v>107</v>
      </c>
      <c r="CC46" s="2046"/>
      <c r="CD46" s="2047"/>
      <c r="CE46" s="2045" t="s">
        <v>108</v>
      </c>
      <c r="CF46" s="2046"/>
      <c r="CG46" s="2047"/>
    </row>
    <row r="47" spans="1:85" ht="16.5" x14ac:dyDescent="0.25">
      <c r="A47" s="2048" t="s">
        <v>195</v>
      </c>
      <c r="B47" s="2049"/>
      <c r="C47" s="2049"/>
      <c r="D47" s="2050"/>
      <c r="E47" s="2052" t="s">
        <v>38</v>
      </c>
      <c r="F47" s="2053"/>
      <c r="G47" s="2054" t="s">
        <v>39</v>
      </c>
      <c r="H47" s="2055"/>
      <c r="I47" s="2041" t="s">
        <v>178</v>
      </c>
      <c r="J47" s="2043" t="s">
        <v>179</v>
      </c>
      <c r="K47" s="2043" t="s">
        <v>180</v>
      </c>
      <c r="L47" s="2041" t="s">
        <v>178</v>
      </c>
      <c r="M47" s="2043" t="s">
        <v>179</v>
      </c>
      <c r="N47" s="2043" t="s">
        <v>180</v>
      </c>
      <c r="O47" s="2041" t="s">
        <v>178</v>
      </c>
      <c r="P47" s="2043" t="s">
        <v>179</v>
      </c>
      <c r="Q47" s="2043" t="s">
        <v>180</v>
      </c>
      <c r="R47" s="2041" t="s">
        <v>178</v>
      </c>
      <c r="S47" s="2043" t="s">
        <v>179</v>
      </c>
      <c r="T47" s="2032" t="s">
        <v>180</v>
      </c>
      <c r="U47" s="2041" t="s">
        <v>178</v>
      </c>
      <c r="V47" s="2043" t="s">
        <v>179</v>
      </c>
      <c r="W47" s="2043" t="s">
        <v>180</v>
      </c>
      <c r="X47" s="2041" t="s">
        <v>178</v>
      </c>
      <c r="Y47" s="2043" t="s">
        <v>179</v>
      </c>
      <c r="Z47" s="2032" t="s">
        <v>180</v>
      </c>
      <c r="AA47" s="2041" t="s">
        <v>178</v>
      </c>
      <c r="AB47" s="2043" t="s">
        <v>179</v>
      </c>
      <c r="AC47" s="2032" t="s">
        <v>180</v>
      </c>
      <c r="AD47" s="2041" t="s">
        <v>178</v>
      </c>
      <c r="AE47" s="2043" t="s">
        <v>179</v>
      </c>
      <c r="AF47" s="2043" t="s">
        <v>180</v>
      </c>
      <c r="AG47" s="2041" t="s">
        <v>178</v>
      </c>
      <c r="AH47" s="2043" t="s">
        <v>179</v>
      </c>
      <c r="AI47" s="2032" t="s">
        <v>180</v>
      </c>
      <c r="AM47" s="2041" t="s">
        <v>178</v>
      </c>
      <c r="AN47" s="2043" t="s">
        <v>179</v>
      </c>
      <c r="AO47" s="2032" t="s">
        <v>180</v>
      </c>
      <c r="AP47" s="2041" t="s">
        <v>178</v>
      </c>
      <c r="AQ47" s="2043" t="s">
        <v>179</v>
      </c>
      <c r="AR47" s="2043" t="s">
        <v>180</v>
      </c>
      <c r="AS47" s="2041" t="s">
        <v>178</v>
      </c>
      <c r="AT47" s="2043" t="s">
        <v>179</v>
      </c>
      <c r="AU47" s="2032" t="s">
        <v>180</v>
      </c>
      <c r="AV47" s="2041" t="s">
        <v>178</v>
      </c>
      <c r="AW47" s="2043" t="s">
        <v>179</v>
      </c>
      <c r="AX47" s="2032" t="s">
        <v>180</v>
      </c>
      <c r="AY47" s="2041" t="s">
        <v>178</v>
      </c>
      <c r="AZ47" s="2043" t="s">
        <v>179</v>
      </c>
      <c r="BA47" s="2043" t="s">
        <v>180</v>
      </c>
      <c r="BB47" s="2041" t="s">
        <v>178</v>
      </c>
      <c r="BC47" s="2043" t="s">
        <v>179</v>
      </c>
      <c r="BD47" s="2032" t="s">
        <v>180</v>
      </c>
      <c r="BE47" s="2041" t="s">
        <v>178</v>
      </c>
      <c r="BF47" s="2043" t="s">
        <v>179</v>
      </c>
      <c r="BG47" s="2043" t="s">
        <v>180</v>
      </c>
      <c r="BH47" s="2041" t="s">
        <v>178</v>
      </c>
      <c r="BI47" s="2043" t="s">
        <v>179</v>
      </c>
      <c r="BJ47" s="2032" t="s">
        <v>180</v>
      </c>
      <c r="BK47" s="2041" t="s">
        <v>178</v>
      </c>
      <c r="BL47" s="2043" t="s">
        <v>179</v>
      </c>
      <c r="BM47" s="2032" t="s">
        <v>180</v>
      </c>
      <c r="BN47" s="2041" t="s">
        <v>178</v>
      </c>
      <c r="BO47" s="2043" t="s">
        <v>179</v>
      </c>
      <c r="BP47" s="2043" t="s">
        <v>180</v>
      </c>
      <c r="BQ47" s="2041" t="s">
        <v>178</v>
      </c>
      <c r="BR47" s="2043" t="s">
        <v>179</v>
      </c>
      <c r="BS47" s="2032" t="s">
        <v>180</v>
      </c>
      <c r="BV47" s="2041" t="s">
        <v>178</v>
      </c>
      <c r="BW47" s="2043" t="s">
        <v>179</v>
      </c>
      <c r="BX47" s="2032" t="s">
        <v>180</v>
      </c>
      <c r="BY47" s="2041" t="s">
        <v>178</v>
      </c>
      <c r="BZ47" s="2043" t="s">
        <v>179</v>
      </c>
      <c r="CA47" s="2032" t="s">
        <v>180</v>
      </c>
      <c r="CB47" s="2041" t="s">
        <v>178</v>
      </c>
      <c r="CC47" s="2043" t="s">
        <v>179</v>
      </c>
      <c r="CD47" s="2043" t="s">
        <v>180</v>
      </c>
      <c r="CE47" s="2041" t="s">
        <v>178</v>
      </c>
      <c r="CF47" s="2043" t="s">
        <v>179</v>
      </c>
      <c r="CG47" s="2032" t="s">
        <v>180</v>
      </c>
    </row>
    <row r="48" spans="1:85" ht="17.25" thickBot="1" x14ac:dyDescent="0.3">
      <c r="A48" s="2024"/>
      <c r="B48" s="2025"/>
      <c r="C48" s="2023"/>
      <c r="D48" s="2051"/>
      <c r="E48" s="609" t="s">
        <v>41</v>
      </c>
      <c r="F48" s="610" t="s">
        <v>42</v>
      </c>
      <c r="G48" s="610" t="s">
        <v>41</v>
      </c>
      <c r="H48" s="611" t="s">
        <v>42</v>
      </c>
      <c r="I48" s="2042"/>
      <c r="J48" s="2044"/>
      <c r="K48" s="2044"/>
      <c r="L48" s="2042"/>
      <c r="M48" s="2044"/>
      <c r="N48" s="2044"/>
      <c r="O48" s="2042"/>
      <c r="P48" s="2044"/>
      <c r="Q48" s="2044"/>
      <c r="R48" s="2042"/>
      <c r="S48" s="2044"/>
      <c r="T48" s="2033"/>
      <c r="U48" s="2042"/>
      <c r="V48" s="2044"/>
      <c r="W48" s="2044"/>
      <c r="X48" s="2042"/>
      <c r="Y48" s="2044"/>
      <c r="Z48" s="2033"/>
      <c r="AA48" s="2042"/>
      <c r="AB48" s="2044"/>
      <c r="AC48" s="2033"/>
      <c r="AD48" s="2042"/>
      <c r="AE48" s="2044"/>
      <c r="AF48" s="2044"/>
      <c r="AG48" s="2042"/>
      <c r="AH48" s="2044"/>
      <c r="AI48" s="2033"/>
      <c r="AM48" s="2042"/>
      <c r="AN48" s="2044"/>
      <c r="AO48" s="2033"/>
      <c r="AP48" s="2042"/>
      <c r="AQ48" s="2044"/>
      <c r="AR48" s="2044"/>
      <c r="AS48" s="2042"/>
      <c r="AT48" s="2044"/>
      <c r="AU48" s="2033"/>
      <c r="AV48" s="2042"/>
      <c r="AW48" s="2044"/>
      <c r="AX48" s="2033"/>
      <c r="AY48" s="2042"/>
      <c r="AZ48" s="2044"/>
      <c r="BA48" s="2044"/>
      <c r="BB48" s="2042"/>
      <c r="BC48" s="2044"/>
      <c r="BD48" s="2033"/>
      <c r="BE48" s="2042"/>
      <c r="BF48" s="2044"/>
      <c r="BG48" s="2044"/>
      <c r="BH48" s="2042"/>
      <c r="BI48" s="2044"/>
      <c r="BJ48" s="2033"/>
      <c r="BK48" s="2042"/>
      <c r="BL48" s="2044"/>
      <c r="BM48" s="2033"/>
      <c r="BN48" s="2042"/>
      <c r="BO48" s="2044"/>
      <c r="BP48" s="2044"/>
      <c r="BQ48" s="2042"/>
      <c r="BR48" s="2044"/>
      <c r="BS48" s="2033"/>
      <c r="BV48" s="2042"/>
      <c r="BW48" s="2044"/>
      <c r="BX48" s="2033"/>
      <c r="BY48" s="2042"/>
      <c r="BZ48" s="2044"/>
      <c r="CA48" s="2033"/>
      <c r="CB48" s="2042"/>
      <c r="CC48" s="2044"/>
      <c r="CD48" s="2044"/>
      <c r="CE48" s="2042"/>
      <c r="CF48" s="2044"/>
      <c r="CG48" s="2033"/>
    </row>
    <row r="49" spans="1:85" ht="30.75" customHeight="1" thickBot="1" x14ac:dyDescent="0.3">
      <c r="A49" s="2034" t="s">
        <v>183</v>
      </c>
      <c r="B49" s="2037" t="s">
        <v>196</v>
      </c>
      <c r="C49" s="612" t="s">
        <v>197</v>
      </c>
      <c r="D49" s="613" t="s">
        <v>198</v>
      </c>
      <c r="E49" s="614"/>
      <c r="F49" s="615"/>
      <c r="G49" s="615"/>
      <c r="H49" s="616"/>
      <c r="I49" s="617">
        <v>88.5</v>
      </c>
      <c r="J49" s="618">
        <v>0.92900000000000005</v>
      </c>
      <c r="K49" s="619">
        <v>0.251</v>
      </c>
      <c r="L49" s="617">
        <v>70.5</v>
      </c>
      <c r="M49" s="618">
        <v>0.747</v>
      </c>
      <c r="N49" s="619">
        <v>0.22900000000000001</v>
      </c>
      <c r="O49" s="617">
        <v>67.2</v>
      </c>
      <c r="P49" s="618">
        <v>0.69599999999999995</v>
      </c>
      <c r="Q49" s="619">
        <v>0.224</v>
      </c>
      <c r="R49" s="617">
        <v>64.5</v>
      </c>
      <c r="S49" s="618">
        <v>0.66900000000000004</v>
      </c>
      <c r="T49" s="619">
        <v>0.21299999999999999</v>
      </c>
      <c r="U49" s="617">
        <v>69.3</v>
      </c>
      <c r="V49" s="620">
        <f>1.8*V38/1000</f>
        <v>0.70830000000000004</v>
      </c>
      <c r="W49" s="621">
        <f>1.8*W38/1000</f>
        <v>0.22237200000000001</v>
      </c>
      <c r="X49" s="622">
        <v>70.5</v>
      </c>
      <c r="Y49" s="620">
        <f>1.8*Y38/1000</f>
        <v>0.73717200000000005</v>
      </c>
      <c r="Z49" s="620">
        <f>1.8*Z38/1000</f>
        <v>0.22734000000000001</v>
      </c>
      <c r="AA49" s="622">
        <v>80</v>
      </c>
      <c r="AB49" s="620">
        <f>1.8*AB38/1000</f>
        <v>0.81656999999999991</v>
      </c>
      <c r="AC49" s="620">
        <f>1.8*AC38/1000</f>
        <v>0.24883200000000003</v>
      </c>
      <c r="AD49" s="622">
        <v>89.1</v>
      </c>
      <c r="AE49" s="620">
        <f>1.8*AE38/1000</f>
        <v>0.91589399999999999</v>
      </c>
      <c r="AF49" s="620">
        <f>1.8*AF38/1000</f>
        <v>0.25226999999999999</v>
      </c>
      <c r="AG49" s="622">
        <v>91.2</v>
      </c>
      <c r="AH49" s="620">
        <f>1.8*AH38/1000</f>
        <v>0.96066000000000007</v>
      </c>
      <c r="AI49" s="620">
        <f>1.8*AI38/1000</f>
        <v>0.27021600000000001</v>
      </c>
      <c r="AM49" s="622">
        <v>84.9</v>
      </c>
      <c r="AN49" s="620">
        <f>1.8*AN38/1000</f>
        <v>0.87537599999999993</v>
      </c>
      <c r="AO49" s="620">
        <f>1.8*AO38/1000</f>
        <v>0.249912</v>
      </c>
      <c r="AP49" s="622">
        <v>89.7</v>
      </c>
      <c r="AQ49" s="620">
        <f>1.8*AQ38/1000</f>
        <v>0.91022400000000003</v>
      </c>
      <c r="AR49" s="620">
        <f>1.8*AR38/1000</f>
        <v>0.26211600000000002</v>
      </c>
      <c r="AS49" s="622">
        <v>88</v>
      </c>
      <c r="AT49" s="620">
        <f>1.8*AT38/1000</f>
        <v>0.93508199999999997</v>
      </c>
      <c r="AU49" s="620">
        <f>1.8*AU38/1000</f>
        <v>0.26127000000000006</v>
      </c>
      <c r="AV49" s="622">
        <v>89</v>
      </c>
      <c r="AW49" s="620">
        <f>1.8*AW38/1000</f>
        <v>0.93861000000000017</v>
      </c>
      <c r="AX49" s="620">
        <f>1.8*AX38/1000</f>
        <v>0.27001799999999998</v>
      </c>
      <c r="AY49" s="622">
        <v>85</v>
      </c>
      <c r="AZ49" s="620">
        <f>1.8*AZ38/1000</f>
        <v>0.88200000000000001</v>
      </c>
      <c r="BA49" s="620">
        <f>1.8*BA38/1000</f>
        <v>0.252</v>
      </c>
      <c r="BB49" s="622">
        <v>97</v>
      </c>
      <c r="BC49" s="620">
        <f>1.8*BC38/1000</f>
        <v>1.0152000000000001</v>
      </c>
      <c r="BD49" s="620">
        <f>1.8*BD38/1000</f>
        <v>0.2646</v>
      </c>
      <c r="BE49" s="622">
        <v>96</v>
      </c>
      <c r="BF49" s="620">
        <f>1.8*BF38/1000</f>
        <v>1.1016000000000001</v>
      </c>
      <c r="BG49" s="620">
        <f>1.8*BG38/1000</f>
        <v>0.29519999999999996</v>
      </c>
      <c r="BH49" s="622">
        <v>107</v>
      </c>
      <c r="BI49" s="620">
        <f>1.8*BI38/1000</f>
        <v>0.99</v>
      </c>
      <c r="BJ49" s="620">
        <f>1.8*BJ38/1000</f>
        <v>0.28620000000000001</v>
      </c>
      <c r="BK49" s="622">
        <v>116</v>
      </c>
      <c r="BL49" s="620">
        <f>1.8*BL38/1000</f>
        <v>1.2024000000000001</v>
      </c>
      <c r="BM49" s="620">
        <f>1.8*BM38/1000</f>
        <v>0.29699999999999999</v>
      </c>
      <c r="BN49" s="622">
        <v>123</v>
      </c>
      <c r="BO49" s="620">
        <f>1.8*BO38/1000</f>
        <v>1.2689999999999999</v>
      </c>
      <c r="BP49" s="620">
        <f>1.8*BP38/1000</f>
        <v>0.30960000000000004</v>
      </c>
      <c r="BQ49" s="622">
        <v>117</v>
      </c>
      <c r="BR49" s="620">
        <f>1.8*BR38/1000</f>
        <v>1.2258</v>
      </c>
      <c r="BS49" s="620">
        <f>1.8*BS38/1000</f>
        <v>0.29699999999999999</v>
      </c>
      <c r="BV49" s="622">
        <v>118</v>
      </c>
      <c r="BW49" s="620">
        <f>1.8*BW38/1000</f>
        <v>1.2474000000000001</v>
      </c>
      <c r="BX49" s="620">
        <f>1.8*BX38/1000</f>
        <v>0.29340000000000005</v>
      </c>
      <c r="BY49" s="622">
        <v>114</v>
      </c>
      <c r="BZ49" s="620">
        <f>1.8*BZ38/1000</f>
        <v>1.1970000000000001</v>
      </c>
      <c r="CA49" s="620">
        <f>1.8*CA38/1000</f>
        <v>0.29160000000000003</v>
      </c>
      <c r="CB49" s="622">
        <v>106</v>
      </c>
      <c r="CC49" s="620">
        <f>1.8*CC38/1000</f>
        <v>1.107</v>
      </c>
      <c r="CD49" s="620">
        <f>1.8*CD38/1000</f>
        <v>0.2772</v>
      </c>
      <c r="CE49" s="622">
        <v>99</v>
      </c>
      <c r="CF49" s="620">
        <f>1.8*CF38/1000</f>
        <v>1.0548</v>
      </c>
      <c r="CG49" s="620">
        <f>1.8*CG38/1000</f>
        <v>0.2772</v>
      </c>
    </row>
    <row r="50" spans="1:85" ht="30.75" customHeight="1" thickBot="1" x14ac:dyDescent="0.3">
      <c r="A50" s="2035"/>
      <c r="B50" s="2038"/>
      <c r="C50" s="623" t="s">
        <v>199</v>
      </c>
      <c r="D50" s="624" t="s">
        <v>200</v>
      </c>
      <c r="E50" s="609"/>
      <c r="F50" s="610"/>
      <c r="G50" s="610"/>
      <c r="H50" s="611"/>
      <c r="I50" s="625">
        <v>53.2</v>
      </c>
      <c r="J50" s="626">
        <v>0.53</v>
      </c>
      <c r="K50" s="627">
        <v>0.26400000000000001</v>
      </c>
      <c r="L50" s="625">
        <v>52</v>
      </c>
      <c r="M50" s="626">
        <v>0.50600000000000001</v>
      </c>
      <c r="N50" s="627">
        <v>0.26600000000000001</v>
      </c>
      <c r="O50" s="625">
        <v>51.2</v>
      </c>
      <c r="P50" s="626">
        <v>0.501</v>
      </c>
      <c r="Q50" s="627">
        <v>0.26600000000000001</v>
      </c>
      <c r="R50" s="625">
        <v>52.8</v>
      </c>
      <c r="S50" s="626">
        <v>0.502</v>
      </c>
      <c r="T50" s="627">
        <v>0.26200000000000001</v>
      </c>
      <c r="U50" s="625">
        <v>52.8</v>
      </c>
      <c r="V50" s="628">
        <f>2.4*V39/1000</f>
        <v>0.49972799999999995</v>
      </c>
      <c r="W50" s="629">
        <f>2.4*W39/1000</f>
        <v>0.26066400000000001</v>
      </c>
      <c r="X50" s="630">
        <v>53.2</v>
      </c>
      <c r="Y50" s="628">
        <f>2.4*Y39/1000</f>
        <v>0.53839200000000009</v>
      </c>
      <c r="Z50" s="628">
        <f>2.4*Z39/1000</f>
        <v>0.24892800000000001</v>
      </c>
      <c r="AA50" s="630">
        <v>71.599999999999994</v>
      </c>
      <c r="AB50" s="628">
        <f>2.4*AB39/1000</f>
        <v>0.71087999999999996</v>
      </c>
      <c r="AC50" s="628">
        <f>2.4*AC39/1000</f>
        <v>0.32023200000000002</v>
      </c>
      <c r="AD50" s="630">
        <v>80.400000000000006</v>
      </c>
      <c r="AE50" s="628">
        <f>2.4*AE39/1000</f>
        <v>0.77460000000000007</v>
      </c>
      <c r="AF50" s="628">
        <f>2.4*AF39/1000</f>
        <v>0.33652799999999994</v>
      </c>
      <c r="AG50" s="630">
        <v>93.2</v>
      </c>
      <c r="AH50" s="628">
        <f>2.4*AH39/1000</f>
        <v>0.93144000000000005</v>
      </c>
      <c r="AI50" s="628">
        <f>2.4*AI39/1000</f>
        <v>0.36072000000000004</v>
      </c>
      <c r="AM50" s="630">
        <v>87.2</v>
      </c>
      <c r="AN50" s="628">
        <f>2.4*AN39/1000</f>
        <v>0.90544800000000003</v>
      </c>
      <c r="AO50" s="628">
        <f>2.4*AO39/1000</f>
        <v>0.30587999999999999</v>
      </c>
      <c r="AP50" s="630">
        <v>86</v>
      </c>
      <c r="AQ50" s="628">
        <f>2.4*AQ39/1000</f>
        <v>0.857016</v>
      </c>
      <c r="AR50" s="628">
        <f>2.4*AR39/1000</f>
        <v>0.31307999999999997</v>
      </c>
      <c r="AS50" s="630">
        <v>85</v>
      </c>
      <c r="AT50" s="628">
        <f>2.4*AT39/1000</f>
        <v>0.86879999999999991</v>
      </c>
      <c r="AU50" s="628">
        <f>2.4*AU39/1000</f>
        <v>0.31531199999999998</v>
      </c>
      <c r="AV50" s="630">
        <v>84</v>
      </c>
      <c r="AW50" s="628">
        <f>2.4*AW39/1000</f>
        <v>0.8473679999999999</v>
      </c>
      <c r="AX50" s="628">
        <f>2.4*AX39/1000</f>
        <v>0.30866400000000005</v>
      </c>
      <c r="AY50" s="630">
        <v>79</v>
      </c>
      <c r="AZ50" s="628">
        <f>2.4*AZ39/1000</f>
        <v>0.80400000000000005</v>
      </c>
      <c r="BA50" s="628">
        <f>2.4*BA39/1000</f>
        <v>0.30959999999999999</v>
      </c>
      <c r="BB50" s="630">
        <v>80</v>
      </c>
      <c r="BC50" s="628">
        <f>2.4*BC39/1000</f>
        <v>0.81359999999999999</v>
      </c>
      <c r="BD50" s="628">
        <f>2.4*BD39/1000</f>
        <v>0.32639999999999997</v>
      </c>
      <c r="BE50" s="630">
        <v>93</v>
      </c>
      <c r="BF50" s="628">
        <f>2.4*BF39/1000</f>
        <v>0.92400000000000004</v>
      </c>
      <c r="BG50" s="628">
        <f>2.4*BG39/1000</f>
        <v>0.35759999999999997</v>
      </c>
      <c r="BH50" s="630">
        <v>89</v>
      </c>
      <c r="BI50" s="628">
        <f>2.4*BI39/1000</f>
        <v>0.9</v>
      </c>
      <c r="BJ50" s="628">
        <f>2.4*BJ39/1000</f>
        <v>0.34559999999999996</v>
      </c>
      <c r="BK50" s="630">
        <v>89</v>
      </c>
      <c r="BL50" s="628">
        <f>2.4*BL39/1000</f>
        <v>0.87360000000000004</v>
      </c>
      <c r="BM50" s="628">
        <f>2.4*BM39/1000</f>
        <v>0.33119999999999999</v>
      </c>
      <c r="BN50" s="630">
        <v>81</v>
      </c>
      <c r="BO50" s="628">
        <f>2.4*BO39/1000</f>
        <v>0.8256</v>
      </c>
      <c r="BP50" s="628">
        <f>2.4*BP39/1000</f>
        <v>0.32400000000000001</v>
      </c>
      <c r="BQ50" s="630">
        <v>82</v>
      </c>
      <c r="BR50" s="628">
        <f>2.4*BR39/1000</f>
        <v>0.82799999999999996</v>
      </c>
      <c r="BS50" s="628">
        <f>2.4*BS39/1000</f>
        <v>0.33119999999999999</v>
      </c>
      <c r="BV50" s="630">
        <v>76</v>
      </c>
      <c r="BW50" s="628">
        <f>2.4*BW39/1000</f>
        <v>0.74160000000000004</v>
      </c>
      <c r="BX50" s="628">
        <f>2.4*BX39/1000</f>
        <v>0.30719999999999997</v>
      </c>
      <c r="BY50" s="630">
        <v>74</v>
      </c>
      <c r="BZ50" s="628">
        <f>2.4*BZ39/1000</f>
        <v>0.72239999999999993</v>
      </c>
      <c r="CA50" s="628">
        <f>2.4*CA39/1000</f>
        <v>0.31439999999999996</v>
      </c>
      <c r="CB50" s="630">
        <v>70</v>
      </c>
      <c r="CC50" s="628">
        <f>2.4*CC39/1000</f>
        <v>0.69599999999999995</v>
      </c>
      <c r="CD50" s="628">
        <f>2.4*CD39/1000</f>
        <v>0.30719999999999997</v>
      </c>
      <c r="CE50" s="630">
        <v>64</v>
      </c>
      <c r="CF50" s="628">
        <f>2.4*CF39/1000</f>
        <v>0.65519999999999989</v>
      </c>
      <c r="CG50" s="628">
        <f>2.4*CG39/1000</f>
        <v>0.30959999999999999</v>
      </c>
    </row>
    <row r="51" spans="1:85" ht="30.75" customHeight="1" x14ac:dyDescent="0.25">
      <c r="A51" s="2035"/>
      <c r="B51" s="2039" t="s">
        <v>201</v>
      </c>
      <c r="C51" s="612" t="s">
        <v>202</v>
      </c>
      <c r="D51" s="631" t="s">
        <v>203</v>
      </c>
      <c r="E51" s="632"/>
      <c r="F51" s="633"/>
      <c r="G51" s="634"/>
      <c r="H51" s="635"/>
      <c r="I51" s="636">
        <v>5.0999999999999996</v>
      </c>
      <c r="J51" s="567">
        <v>1.4E-2</v>
      </c>
      <c r="K51" s="568">
        <v>5.5E-2</v>
      </c>
      <c r="L51" s="636">
        <v>4.8</v>
      </c>
      <c r="M51" s="567">
        <v>1.4E-2</v>
      </c>
      <c r="N51" s="568">
        <v>5.6000000000000001E-2</v>
      </c>
      <c r="O51" s="636">
        <v>5.0999999999999996</v>
      </c>
      <c r="P51" s="567">
        <v>8.9999999999999993E-3</v>
      </c>
      <c r="Q51" s="568">
        <v>5.6000000000000001E-2</v>
      </c>
      <c r="R51" s="636">
        <v>4.8</v>
      </c>
      <c r="S51" s="567">
        <v>0.09</v>
      </c>
      <c r="T51" s="568">
        <v>5.6000000000000001E-2</v>
      </c>
      <c r="U51" s="636">
        <v>4.8</v>
      </c>
      <c r="V51" s="567">
        <f t="shared" ref="V51:W55" si="3">1.8*V40/1000</f>
        <v>1.2204000000000001E-2</v>
      </c>
      <c r="W51" s="637">
        <f t="shared" si="3"/>
        <v>5.6573999999999999E-2</v>
      </c>
      <c r="X51" s="636">
        <v>4.8</v>
      </c>
      <c r="Y51" s="567">
        <f t="shared" ref="Y51:Z55" si="4">1.8*Y40/1000</f>
        <v>1.2024E-2</v>
      </c>
      <c r="Z51" s="567">
        <f t="shared" si="4"/>
        <v>5.6142000000000004E-2</v>
      </c>
      <c r="AA51" s="636">
        <v>5.0999999999999996</v>
      </c>
      <c r="AB51" s="567">
        <f t="shared" ref="AB51:AC55" si="5">1.8*AB40/1000</f>
        <v>1.0638E-2</v>
      </c>
      <c r="AC51" s="567">
        <f t="shared" si="5"/>
        <v>5.5980000000000002E-2</v>
      </c>
      <c r="AD51" s="636">
        <v>5.0999999999999996</v>
      </c>
      <c r="AE51" s="567">
        <f t="shared" ref="AE51:AF55" si="6">1.8*AE40/1000</f>
        <v>1.2762000000000001E-2</v>
      </c>
      <c r="AF51" s="567">
        <f t="shared" si="6"/>
        <v>5.6411999999999997E-2</v>
      </c>
      <c r="AG51" s="636">
        <v>5.0999999999999996</v>
      </c>
      <c r="AH51" s="567">
        <f t="shared" ref="AH51:AI55" si="7">1.8*AH40/1000</f>
        <v>1.2330000000000001E-2</v>
      </c>
      <c r="AI51" s="567">
        <f t="shared" si="7"/>
        <v>5.6051999999999998E-2</v>
      </c>
      <c r="AM51" s="636">
        <v>4.8</v>
      </c>
      <c r="AN51" s="567">
        <f t="shared" ref="AN51:AO55" si="8">1.8*AN40/1000</f>
        <v>1.3194000000000001E-2</v>
      </c>
      <c r="AO51" s="567">
        <f t="shared" si="8"/>
        <v>5.5980000000000002E-2</v>
      </c>
      <c r="AP51" s="636">
        <v>4.8</v>
      </c>
      <c r="AQ51" s="567">
        <f t="shared" ref="AQ51:AR55" si="9">1.8*AQ40/1000</f>
        <v>1.0944000000000001E-2</v>
      </c>
      <c r="AR51" s="567">
        <f t="shared" si="9"/>
        <v>5.6718000000000005E-2</v>
      </c>
      <c r="AS51" s="636">
        <v>4.8</v>
      </c>
      <c r="AT51" s="567">
        <f t="shared" ref="AT51:AU55" si="10">1.8*AT40/1000</f>
        <v>1.332E-2</v>
      </c>
      <c r="AU51" s="567">
        <f t="shared" si="10"/>
        <v>5.688E-2</v>
      </c>
      <c r="AV51" s="636">
        <v>4.8</v>
      </c>
      <c r="AW51" s="567">
        <f t="shared" ref="AW51:AX55" si="11">1.8*AW40/1000</f>
        <v>1.2492000000000001E-2</v>
      </c>
      <c r="AX51" s="567">
        <f t="shared" si="11"/>
        <v>5.5188000000000001E-2</v>
      </c>
      <c r="AY51" s="636">
        <v>5.0999999999999996</v>
      </c>
      <c r="AZ51" s="567">
        <f t="shared" ref="AZ51:BA55" si="12">1.8*AZ40/1000</f>
        <v>1.1394E-2</v>
      </c>
      <c r="BA51" s="567">
        <f t="shared" si="12"/>
        <v>5.6538000000000005E-2</v>
      </c>
      <c r="BB51" s="636">
        <v>4.8</v>
      </c>
      <c r="BC51" s="567">
        <f t="shared" ref="BC51:BD55" si="13">1.8*BC40/1000</f>
        <v>1.1916E-2</v>
      </c>
      <c r="BD51" s="567">
        <f t="shared" si="13"/>
        <v>5.688E-2</v>
      </c>
      <c r="BE51" s="636">
        <v>5.0999999999999996</v>
      </c>
      <c r="BF51" s="567">
        <f t="shared" ref="BF51:BG55" si="14">1.8*BF40/1000</f>
        <v>1.3860000000000001E-2</v>
      </c>
      <c r="BG51" s="567">
        <f t="shared" si="14"/>
        <v>5.6357999999999998E-2</v>
      </c>
      <c r="BH51" s="636">
        <v>5.0999999999999996</v>
      </c>
      <c r="BI51" s="567">
        <f t="shared" ref="BI51:BJ55" si="15">1.8*BI40/1000</f>
        <v>1.4616000000000001E-2</v>
      </c>
      <c r="BJ51" s="567">
        <f t="shared" si="15"/>
        <v>5.5458E-2</v>
      </c>
      <c r="BK51" s="636">
        <v>5.4</v>
      </c>
      <c r="BL51" s="567">
        <f t="shared" ref="BL51:BM55" si="16">1.8*BL40/1000</f>
        <v>1.8828000000000004E-2</v>
      </c>
      <c r="BM51" s="567">
        <f t="shared" si="16"/>
        <v>5.7078000000000004E-2</v>
      </c>
      <c r="BN51" s="636">
        <v>5.0999999999999996</v>
      </c>
      <c r="BO51" s="567">
        <f t="shared" ref="BO51:BP55" si="17">1.8*BO40/1000</f>
        <v>1.7514000000000002E-2</v>
      </c>
      <c r="BP51" s="567">
        <f t="shared" si="17"/>
        <v>5.7293999999999998E-2</v>
      </c>
      <c r="BQ51" s="636">
        <v>5.0999999999999996</v>
      </c>
      <c r="BR51" s="567">
        <f t="shared" ref="BR51:BS55" si="18">1.8*BR40/1000</f>
        <v>1.5768000000000001E-2</v>
      </c>
      <c r="BS51" s="567">
        <f t="shared" si="18"/>
        <v>5.7366E-2</v>
      </c>
      <c r="BV51" s="636">
        <v>5.0999999999999996</v>
      </c>
      <c r="BW51" s="567">
        <f t="shared" ref="BW51:BX55" si="19">1.8*BW40/1000</f>
        <v>1.8324E-2</v>
      </c>
      <c r="BX51" s="567">
        <f t="shared" si="19"/>
        <v>5.5854000000000008E-2</v>
      </c>
      <c r="BY51" s="636">
        <v>5.0999999999999996</v>
      </c>
      <c r="BZ51" s="567">
        <f t="shared" ref="BZ51:CA55" si="20">1.8*BZ40/1000</f>
        <v>1.68174E-2</v>
      </c>
      <c r="CA51" s="567">
        <f t="shared" si="20"/>
        <v>3.6143999999999996E-2</v>
      </c>
      <c r="CB51" s="636">
        <v>5.0999999999999996</v>
      </c>
      <c r="CC51" s="567">
        <f t="shared" ref="CC51:CD55" si="21">1.8*CC40/1000</f>
        <v>1.6362000000000002E-2</v>
      </c>
      <c r="CD51" s="567">
        <f t="shared" si="21"/>
        <v>5.7960000000000005E-2</v>
      </c>
      <c r="CE51" s="636">
        <v>5.0999999999999996</v>
      </c>
      <c r="CF51" s="567">
        <f t="shared" ref="CF51:CG55" si="22">1.8*CF40/1000</f>
        <v>1.6199999999999999E-2</v>
      </c>
      <c r="CG51" s="567">
        <f t="shared" si="22"/>
        <v>5.8086000000000006E-2</v>
      </c>
    </row>
    <row r="52" spans="1:85" ht="30.75" customHeight="1" thickBot="1" x14ac:dyDescent="0.3">
      <c r="A52" s="2036"/>
      <c r="B52" s="2040"/>
      <c r="C52" s="638" t="s">
        <v>204</v>
      </c>
      <c r="D52" s="639" t="s">
        <v>205</v>
      </c>
      <c r="E52" s="640"/>
      <c r="F52" s="641"/>
      <c r="G52" s="587"/>
      <c r="H52" s="642"/>
      <c r="I52" s="643">
        <v>5.4</v>
      </c>
      <c r="J52" s="574">
        <v>4.2999999999999997E-2</v>
      </c>
      <c r="K52" s="584">
        <v>3.3000000000000002E-2</v>
      </c>
      <c r="L52" s="643">
        <v>4.8</v>
      </c>
      <c r="M52" s="574">
        <v>4.2999999999999997E-2</v>
      </c>
      <c r="N52" s="584">
        <v>3.1E-2</v>
      </c>
      <c r="O52" s="643">
        <v>4.8</v>
      </c>
      <c r="P52" s="574">
        <v>3.7999999999999999E-2</v>
      </c>
      <c r="Q52" s="584">
        <v>2.9000000000000001E-2</v>
      </c>
      <c r="R52" s="643">
        <v>4.8</v>
      </c>
      <c r="S52" s="574">
        <v>0.04</v>
      </c>
      <c r="T52" s="584">
        <v>2.9000000000000001E-2</v>
      </c>
      <c r="U52" s="643">
        <v>5.0999999999999996</v>
      </c>
      <c r="V52" s="574">
        <f t="shared" si="3"/>
        <v>4.3398000000000006E-2</v>
      </c>
      <c r="W52" s="644">
        <f t="shared" si="3"/>
        <v>3.1140000000000001E-2</v>
      </c>
      <c r="X52" s="643">
        <v>5.0999999999999996</v>
      </c>
      <c r="Y52" s="574">
        <f t="shared" si="4"/>
        <v>4.113E-2</v>
      </c>
      <c r="Z52" s="574">
        <f t="shared" si="4"/>
        <v>2.8818000000000003E-2</v>
      </c>
      <c r="AA52" s="643">
        <v>4.8</v>
      </c>
      <c r="AB52" s="574">
        <f t="shared" si="5"/>
        <v>4.0085999999999997E-2</v>
      </c>
      <c r="AC52" s="574">
        <f t="shared" si="5"/>
        <v>2.7864E-2</v>
      </c>
      <c r="AD52" s="643">
        <v>4.8</v>
      </c>
      <c r="AE52" s="574">
        <f t="shared" si="6"/>
        <v>3.9293999999999996E-2</v>
      </c>
      <c r="AF52" s="574">
        <f t="shared" si="6"/>
        <v>2.9466000000000003E-2</v>
      </c>
      <c r="AG52" s="643">
        <v>5.4</v>
      </c>
      <c r="AH52" s="574">
        <f t="shared" si="7"/>
        <v>4.7411999999999996E-2</v>
      </c>
      <c r="AI52" s="574">
        <f t="shared" si="7"/>
        <v>2.8799999999999999E-2</v>
      </c>
      <c r="AM52" s="643">
        <v>6.3</v>
      </c>
      <c r="AN52" s="574">
        <f t="shared" si="8"/>
        <v>6.0497999999999996E-2</v>
      </c>
      <c r="AO52" s="574">
        <f t="shared" si="8"/>
        <v>3.4703999999999999E-2</v>
      </c>
      <c r="AP52" s="643">
        <v>6.3</v>
      </c>
      <c r="AQ52" s="574">
        <f t="shared" si="9"/>
        <v>6.2100000000000002E-2</v>
      </c>
      <c r="AR52" s="574">
        <f t="shared" si="9"/>
        <v>3.3695999999999997E-2</v>
      </c>
      <c r="AS52" s="643">
        <v>6.3</v>
      </c>
      <c r="AT52" s="574">
        <f t="shared" si="10"/>
        <v>6.0282000000000002E-2</v>
      </c>
      <c r="AU52" s="574">
        <f t="shared" si="10"/>
        <v>3.5333999999999997E-2</v>
      </c>
      <c r="AV52" s="643">
        <v>8.1</v>
      </c>
      <c r="AW52" s="574">
        <f t="shared" si="11"/>
        <v>7.8012000000000012E-2</v>
      </c>
      <c r="AX52" s="574">
        <f t="shared" si="11"/>
        <v>3.7421999999999997E-2</v>
      </c>
      <c r="AY52" s="643">
        <v>8.4</v>
      </c>
      <c r="AZ52" s="574">
        <f t="shared" si="12"/>
        <v>8.7389999999999995E-2</v>
      </c>
      <c r="BA52" s="574">
        <f t="shared" si="12"/>
        <v>3.6845999999999997E-2</v>
      </c>
      <c r="BB52" s="643">
        <v>6.6</v>
      </c>
      <c r="BC52" s="574">
        <f t="shared" si="13"/>
        <v>5.3999999999999999E-2</v>
      </c>
      <c r="BD52" s="574">
        <f t="shared" si="13"/>
        <v>3.5999999999999997E-2</v>
      </c>
      <c r="BE52" s="643">
        <v>7.8</v>
      </c>
      <c r="BF52" s="574">
        <f t="shared" si="14"/>
        <v>7.7579999999999996E-2</v>
      </c>
      <c r="BG52" s="574">
        <f t="shared" si="14"/>
        <v>3.2958000000000001E-2</v>
      </c>
      <c r="BH52" s="643">
        <v>6.9</v>
      </c>
      <c r="BI52" s="574">
        <f t="shared" si="15"/>
        <v>6.0516E-2</v>
      </c>
      <c r="BJ52" s="574">
        <f t="shared" si="15"/>
        <v>3.7781999999999996E-2</v>
      </c>
      <c r="BK52" s="643">
        <v>6.3</v>
      </c>
      <c r="BL52" s="574">
        <f t="shared" si="16"/>
        <v>5.9364E-2</v>
      </c>
      <c r="BM52" s="574">
        <f t="shared" si="16"/>
        <v>3.7080000000000009E-2</v>
      </c>
      <c r="BN52" s="643">
        <v>6.6</v>
      </c>
      <c r="BO52" s="574">
        <f t="shared" si="17"/>
        <v>6.0587999999999996E-2</v>
      </c>
      <c r="BP52" s="574">
        <f t="shared" si="17"/>
        <v>3.8142000000000002E-2</v>
      </c>
      <c r="BQ52" s="643">
        <v>6</v>
      </c>
      <c r="BR52" s="574">
        <f t="shared" si="18"/>
        <v>5.2865999999999996E-2</v>
      </c>
      <c r="BS52" s="574">
        <f t="shared" si="18"/>
        <v>3.474E-2</v>
      </c>
      <c r="BV52" s="643">
        <v>5.4</v>
      </c>
      <c r="BW52" s="574">
        <f t="shared" si="19"/>
        <v>4.8078000000000003E-2</v>
      </c>
      <c r="BX52" s="574">
        <f t="shared" si="19"/>
        <v>3.9960000000000002E-2</v>
      </c>
      <c r="BY52" s="643">
        <v>5.7</v>
      </c>
      <c r="BZ52" s="574">
        <f t="shared" si="20"/>
        <v>4.7519999999999993E-2</v>
      </c>
      <c r="CA52" s="574">
        <f t="shared" si="20"/>
        <v>0.17100000000000001</v>
      </c>
      <c r="CB52" s="643">
        <v>6.3</v>
      </c>
      <c r="CC52" s="574">
        <f t="shared" si="21"/>
        <v>5.5656000000000004E-2</v>
      </c>
      <c r="CD52" s="574">
        <f t="shared" si="21"/>
        <v>4.095E-2</v>
      </c>
      <c r="CE52" s="643">
        <v>6.9</v>
      </c>
      <c r="CF52" s="574">
        <f t="shared" si="22"/>
        <v>5.7834000000000003E-2</v>
      </c>
      <c r="CG52" s="574">
        <f t="shared" si="22"/>
        <v>4.235400000000001E-2</v>
      </c>
    </row>
    <row r="53" spans="1:85" ht="30.75" customHeight="1" x14ac:dyDescent="0.25">
      <c r="A53" s="2034" t="s">
        <v>183</v>
      </c>
      <c r="B53" s="2037" t="s">
        <v>196</v>
      </c>
      <c r="C53" s="612" t="s">
        <v>206</v>
      </c>
      <c r="D53" s="631" t="s">
        <v>207</v>
      </c>
      <c r="E53" s="645"/>
      <c r="F53" s="646"/>
      <c r="G53" s="646"/>
      <c r="H53" s="647"/>
      <c r="I53" s="648">
        <v>42.6</v>
      </c>
      <c r="J53" s="649">
        <v>0.41399999999999998</v>
      </c>
      <c r="K53" s="650">
        <v>0.14599999999999999</v>
      </c>
      <c r="L53" s="648">
        <v>38.700000000000003</v>
      </c>
      <c r="M53" s="649">
        <v>0.39100000000000001</v>
      </c>
      <c r="N53" s="650">
        <v>1.2E-2</v>
      </c>
      <c r="O53" s="648">
        <v>38.1</v>
      </c>
      <c r="P53" s="649">
        <v>0.379</v>
      </c>
      <c r="Q53" s="650">
        <v>0.126</v>
      </c>
      <c r="R53" s="648">
        <v>39.299999999999997</v>
      </c>
      <c r="S53" s="649">
        <v>0.40100000000000002</v>
      </c>
      <c r="T53" s="650">
        <v>0.13800000000000001</v>
      </c>
      <c r="U53" s="648">
        <v>38.1</v>
      </c>
      <c r="V53" s="651">
        <f t="shared" si="3"/>
        <v>0.39140999999999998</v>
      </c>
      <c r="W53" s="652">
        <f t="shared" si="3"/>
        <v>0.134046</v>
      </c>
      <c r="X53" s="653">
        <v>37.5</v>
      </c>
      <c r="Y53" s="651">
        <f t="shared" si="4"/>
        <v>0.39491999999999999</v>
      </c>
      <c r="Z53" s="651">
        <f t="shared" si="4"/>
        <v>0.12762000000000001</v>
      </c>
      <c r="AA53" s="653">
        <v>50.1</v>
      </c>
      <c r="AB53" s="651">
        <f t="shared" si="5"/>
        <v>0.49132799999999999</v>
      </c>
      <c r="AC53" s="651">
        <f t="shared" si="5"/>
        <v>0.15587999999999999</v>
      </c>
      <c r="AD53" s="653">
        <v>54</v>
      </c>
      <c r="AE53" s="651">
        <f t="shared" si="6"/>
        <v>0.55106999999999995</v>
      </c>
      <c r="AF53" s="651">
        <f t="shared" si="6"/>
        <v>0.170352</v>
      </c>
      <c r="AG53" s="653">
        <v>57</v>
      </c>
      <c r="AH53" s="651">
        <f t="shared" si="7"/>
        <v>0.578268</v>
      </c>
      <c r="AI53" s="651">
        <f t="shared" si="7"/>
        <v>0.17163</v>
      </c>
      <c r="AM53" s="653">
        <v>62.4</v>
      </c>
      <c r="AN53" s="651">
        <f t="shared" si="8"/>
        <v>0.64765800000000007</v>
      </c>
      <c r="AO53" s="651">
        <f t="shared" si="8"/>
        <v>0.173844</v>
      </c>
      <c r="AP53" s="653">
        <v>60.3</v>
      </c>
      <c r="AQ53" s="651">
        <f t="shared" si="9"/>
        <v>0.60609600000000008</v>
      </c>
      <c r="AR53" s="651">
        <f t="shared" si="9"/>
        <v>0.18198</v>
      </c>
      <c r="AS53" s="653">
        <v>58</v>
      </c>
      <c r="AT53" s="651">
        <f t="shared" si="10"/>
        <v>0.55620000000000003</v>
      </c>
      <c r="AU53" s="651">
        <f t="shared" si="10"/>
        <v>0.1764</v>
      </c>
      <c r="AV53" s="653">
        <v>52</v>
      </c>
      <c r="AW53" s="651">
        <f t="shared" si="11"/>
        <v>0.53639999999999999</v>
      </c>
      <c r="AX53" s="651">
        <f t="shared" si="11"/>
        <v>0.15137999999999999</v>
      </c>
      <c r="AY53" s="653">
        <v>55</v>
      </c>
      <c r="AZ53" s="651">
        <f t="shared" si="12"/>
        <v>0.54720000000000002</v>
      </c>
      <c r="BA53" s="651">
        <f t="shared" si="12"/>
        <v>0.17280000000000001</v>
      </c>
      <c r="BB53" s="653">
        <v>55</v>
      </c>
      <c r="BC53" s="651">
        <f t="shared" si="13"/>
        <v>0.53460000000000008</v>
      </c>
      <c r="BD53" s="651">
        <f t="shared" si="13"/>
        <v>0.15840000000000001</v>
      </c>
      <c r="BE53" s="653">
        <v>57</v>
      </c>
      <c r="BF53" s="651">
        <f t="shared" si="14"/>
        <v>0.59039999999999992</v>
      </c>
      <c r="BG53" s="651">
        <f t="shared" si="14"/>
        <v>0.18359999999999999</v>
      </c>
      <c r="BH53" s="653">
        <v>59</v>
      </c>
      <c r="BI53" s="651">
        <f t="shared" si="15"/>
        <v>0.57780000000000009</v>
      </c>
      <c r="BJ53" s="651">
        <f t="shared" si="15"/>
        <v>0.189</v>
      </c>
      <c r="BK53" s="653">
        <v>62</v>
      </c>
      <c r="BL53" s="651">
        <f t="shared" si="16"/>
        <v>0.57420000000000004</v>
      </c>
      <c r="BM53" s="651">
        <f t="shared" si="16"/>
        <v>0.1764</v>
      </c>
      <c r="BN53" s="653">
        <v>55</v>
      </c>
      <c r="BO53" s="651">
        <f t="shared" si="17"/>
        <v>0.5454</v>
      </c>
      <c r="BP53" s="651">
        <f t="shared" si="17"/>
        <v>0.17100000000000001</v>
      </c>
      <c r="BQ53" s="653">
        <v>57</v>
      </c>
      <c r="BR53" s="651">
        <f t="shared" si="18"/>
        <v>0.56340000000000001</v>
      </c>
      <c r="BS53" s="651">
        <f t="shared" si="18"/>
        <v>0.1764</v>
      </c>
      <c r="BV53" s="653">
        <v>56</v>
      </c>
      <c r="BW53" s="651">
        <f t="shared" si="19"/>
        <v>0.54900000000000004</v>
      </c>
      <c r="BX53" s="651">
        <f t="shared" si="19"/>
        <v>0.17100000000000001</v>
      </c>
      <c r="BY53" s="653">
        <v>56</v>
      </c>
      <c r="BZ53" s="651">
        <f t="shared" si="20"/>
        <v>0.54900000000000004</v>
      </c>
      <c r="CA53" s="651">
        <f t="shared" si="20"/>
        <v>2.2499999999999998E-3</v>
      </c>
      <c r="CB53" s="653">
        <v>52</v>
      </c>
      <c r="CC53" s="651">
        <f t="shared" si="21"/>
        <v>0.50940000000000007</v>
      </c>
      <c r="CD53" s="651">
        <f t="shared" si="21"/>
        <v>0.1656</v>
      </c>
      <c r="CE53" s="653">
        <v>51</v>
      </c>
      <c r="CF53" s="651">
        <f t="shared" si="22"/>
        <v>0.49140000000000006</v>
      </c>
      <c r="CG53" s="651">
        <f t="shared" si="22"/>
        <v>0.16920000000000002</v>
      </c>
    </row>
    <row r="54" spans="1:85" ht="30.75" customHeight="1" thickBot="1" x14ac:dyDescent="0.3">
      <c r="A54" s="2035"/>
      <c r="B54" s="2038"/>
      <c r="C54" s="638" t="s">
        <v>208</v>
      </c>
      <c r="D54" s="639" t="s">
        <v>209</v>
      </c>
      <c r="E54" s="609"/>
      <c r="F54" s="610"/>
      <c r="G54" s="610"/>
      <c r="H54" s="611"/>
      <c r="I54" s="625">
        <v>2.7</v>
      </c>
      <c r="J54" s="626">
        <v>0.01</v>
      </c>
      <c r="K54" s="627">
        <v>0.03</v>
      </c>
      <c r="L54" s="625">
        <v>3</v>
      </c>
      <c r="M54" s="626">
        <v>1.2E-2</v>
      </c>
      <c r="N54" s="627">
        <v>0.02</v>
      </c>
      <c r="O54" s="625">
        <v>3</v>
      </c>
      <c r="P54" s="626">
        <v>0.01</v>
      </c>
      <c r="Q54" s="627">
        <v>3.0000000000000001E-3</v>
      </c>
      <c r="R54" s="625">
        <v>3</v>
      </c>
      <c r="S54" s="626">
        <v>1.0999999999999999E-2</v>
      </c>
      <c r="T54" s="627">
        <v>2E-3</v>
      </c>
      <c r="U54" s="625">
        <v>3</v>
      </c>
      <c r="V54" s="628">
        <f t="shared" si="3"/>
        <v>9.7200000000000012E-3</v>
      </c>
      <c r="W54" s="629">
        <f t="shared" si="3"/>
        <v>3.4559999999999999E-3</v>
      </c>
      <c r="X54" s="630">
        <v>2.7</v>
      </c>
      <c r="Y54" s="628">
        <f t="shared" si="4"/>
        <v>9.3240000000000007E-3</v>
      </c>
      <c r="Z54" s="628">
        <f t="shared" si="4"/>
        <v>3.1680000000000002E-3</v>
      </c>
      <c r="AA54" s="630">
        <v>2.7</v>
      </c>
      <c r="AB54" s="628">
        <f t="shared" si="5"/>
        <v>1.1088000000000001E-2</v>
      </c>
      <c r="AC54" s="628">
        <f t="shared" si="5"/>
        <v>3.258E-3</v>
      </c>
      <c r="AD54" s="630">
        <v>3.3</v>
      </c>
      <c r="AE54" s="628">
        <f t="shared" si="6"/>
        <v>1.107E-2</v>
      </c>
      <c r="AF54" s="628">
        <f t="shared" si="6"/>
        <v>2.6099999999999999E-3</v>
      </c>
      <c r="AG54" s="630">
        <v>2.7</v>
      </c>
      <c r="AH54" s="628">
        <f t="shared" si="7"/>
        <v>9.8460000000000006E-3</v>
      </c>
      <c r="AI54" s="628">
        <f t="shared" si="7"/>
        <v>2.4120000000000005E-3</v>
      </c>
      <c r="AM54" s="630">
        <v>2.4</v>
      </c>
      <c r="AN54" s="628">
        <f t="shared" si="8"/>
        <v>1.0692E-2</v>
      </c>
      <c r="AO54" s="628">
        <f t="shared" si="8"/>
        <v>2.3760000000000005E-3</v>
      </c>
      <c r="AP54" s="630">
        <v>2.7</v>
      </c>
      <c r="AQ54" s="628">
        <f t="shared" si="9"/>
        <v>1.1682E-2</v>
      </c>
      <c r="AR54" s="628">
        <f t="shared" si="9"/>
        <v>1.9260000000000002E-3</v>
      </c>
      <c r="AS54" s="630">
        <v>3.3</v>
      </c>
      <c r="AT54" s="628">
        <f t="shared" si="10"/>
        <v>1.1807999999999999E-2</v>
      </c>
      <c r="AU54" s="628">
        <f t="shared" si="10"/>
        <v>2.0160000000000004E-3</v>
      </c>
      <c r="AV54" s="630">
        <v>2.7</v>
      </c>
      <c r="AW54" s="628">
        <f t="shared" si="11"/>
        <v>1.116E-2</v>
      </c>
      <c r="AX54" s="628">
        <f t="shared" si="11"/>
        <v>2.8800000000000002E-3</v>
      </c>
      <c r="AY54" s="630">
        <v>3</v>
      </c>
      <c r="AZ54" s="628">
        <f t="shared" si="12"/>
        <v>1.0044000000000001E-2</v>
      </c>
      <c r="BA54" s="628">
        <f t="shared" si="12"/>
        <v>3.6359999999999999E-3</v>
      </c>
      <c r="BB54" s="630">
        <v>2.4</v>
      </c>
      <c r="BC54" s="628">
        <f t="shared" si="13"/>
        <v>1.0529999999999999E-2</v>
      </c>
      <c r="BD54" s="628">
        <f t="shared" si="13"/>
        <v>2.052E-3</v>
      </c>
      <c r="BE54" s="630">
        <v>2.4</v>
      </c>
      <c r="BF54" s="628">
        <f t="shared" si="14"/>
        <v>9.810000000000001E-3</v>
      </c>
      <c r="BG54" s="628">
        <f t="shared" si="14"/>
        <v>3.4199999999999999E-3</v>
      </c>
      <c r="BH54" s="630">
        <v>2.7</v>
      </c>
      <c r="BI54" s="628">
        <f t="shared" si="15"/>
        <v>9.107999999999998E-3</v>
      </c>
      <c r="BJ54" s="628">
        <f t="shared" si="15"/>
        <v>3.006E-3</v>
      </c>
      <c r="BK54" s="630">
        <v>2.7</v>
      </c>
      <c r="BL54" s="628">
        <f t="shared" si="16"/>
        <v>1.1645999999999998E-2</v>
      </c>
      <c r="BM54" s="628">
        <f t="shared" si="16"/>
        <v>1.8540000000000002E-3</v>
      </c>
      <c r="BN54" s="630">
        <v>3</v>
      </c>
      <c r="BO54" s="628">
        <f t="shared" si="17"/>
        <v>1.1807999999999999E-2</v>
      </c>
      <c r="BP54" s="628">
        <f t="shared" si="17"/>
        <v>1.98E-3</v>
      </c>
      <c r="BQ54" s="630">
        <v>3</v>
      </c>
      <c r="BR54" s="628">
        <f t="shared" si="18"/>
        <v>1.0529999999999999E-2</v>
      </c>
      <c r="BS54" s="628">
        <f t="shared" si="18"/>
        <v>2.4660000000000003E-3</v>
      </c>
      <c r="BV54" s="630">
        <v>2.7</v>
      </c>
      <c r="BW54" s="628">
        <f t="shared" si="19"/>
        <v>1.0764000000000001E-2</v>
      </c>
      <c r="BX54" s="628">
        <f t="shared" si="19"/>
        <v>3.2040000000000003E-3</v>
      </c>
      <c r="BY54" s="630">
        <v>3.3</v>
      </c>
      <c r="BZ54" s="628">
        <f t="shared" si="20"/>
        <v>1.2420000000000002E-2</v>
      </c>
      <c r="CA54" s="628">
        <f t="shared" si="20"/>
        <v>0.32219999999999999</v>
      </c>
      <c r="CB54" s="630">
        <v>2.7</v>
      </c>
      <c r="CC54" s="628">
        <f t="shared" si="21"/>
        <v>1.0584E-2</v>
      </c>
      <c r="CD54" s="628">
        <f t="shared" si="21"/>
        <v>2.5379999999999999E-3</v>
      </c>
      <c r="CE54" s="630">
        <v>2.4</v>
      </c>
      <c r="CF54" s="628">
        <f t="shared" si="22"/>
        <v>9.2880000000000011E-3</v>
      </c>
      <c r="CG54" s="628">
        <f t="shared" si="22"/>
        <v>2.898E-3</v>
      </c>
    </row>
    <row r="55" spans="1:85" ht="30.75" customHeight="1" x14ac:dyDescent="0.25">
      <c r="A55" s="2035"/>
      <c r="B55" s="2039" t="s">
        <v>201</v>
      </c>
      <c r="C55" s="612" t="s">
        <v>210</v>
      </c>
      <c r="D55" s="631" t="s">
        <v>211</v>
      </c>
      <c r="E55" s="632"/>
      <c r="F55" s="633"/>
      <c r="G55" s="634"/>
      <c r="H55" s="635"/>
      <c r="I55" s="636">
        <v>66.599999999999994</v>
      </c>
      <c r="J55" s="567">
        <v>0.66600000000000004</v>
      </c>
      <c r="K55" s="568">
        <v>0.254</v>
      </c>
      <c r="L55" s="636">
        <v>60.6</v>
      </c>
      <c r="M55" s="567">
        <v>0.432</v>
      </c>
      <c r="N55" s="568">
        <v>0.248</v>
      </c>
      <c r="O55" s="636">
        <v>61.5</v>
      </c>
      <c r="P55" s="567">
        <v>0.63600000000000001</v>
      </c>
      <c r="Q55" s="568">
        <v>0.24299999999999999</v>
      </c>
      <c r="R55" s="654">
        <v>60.6</v>
      </c>
      <c r="S55" s="567">
        <v>0.627</v>
      </c>
      <c r="T55" s="568">
        <v>0.246</v>
      </c>
      <c r="U55" s="636">
        <v>63.3</v>
      </c>
      <c r="V55" s="567">
        <f t="shared" si="3"/>
        <v>0.63</v>
      </c>
      <c r="W55" s="637">
        <f t="shared" si="3"/>
        <v>0.26218799999999998</v>
      </c>
      <c r="X55" s="636">
        <v>67.5</v>
      </c>
      <c r="Y55" s="567">
        <f t="shared" si="4"/>
        <v>0.67912200000000011</v>
      </c>
      <c r="Z55" s="567">
        <f t="shared" si="4"/>
        <v>0.26195400000000002</v>
      </c>
      <c r="AA55" s="636">
        <v>92.1</v>
      </c>
      <c r="AB55" s="567">
        <f t="shared" si="5"/>
        <v>0.88653599999999999</v>
      </c>
      <c r="AC55" s="567">
        <f t="shared" si="5"/>
        <v>0.29487599999999997</v>
      </c>
      <c r="AD55" s="636">
        <v>101</v>
      </c>
      <c r="AE55" s="567">
        <f t="shared" si="6"/>
        <v>1.022508</v>
      </c>
      <c r="AF55" s="567">
        <f t="shared" si="6"/>
        <v>0.317826</v>
      </c>
      <c r="AG55" s="636">
        <v>113</v>
      </c>
      <c r="AH55" s="567">
        <f t="shared" si="7"/>
        <v>1.1439900000000001</v>
      </c>
      <c r="AI55" s="567">
        <f t="shared" si="7"/>
        <v>0.32126399999999999</v>
      </c>
      <c r="AM55" s="636">
        <v>109</v>
      </c>
      <c r="AN55" s="567">
        <f t="shared" si="8"/>
        <v>1.108044</v>
      </c>
      <c r="AO55" s="567">
        <f t="shared" si="8"/>
        <v>0.31390200000000001</v>
      </c>
      <c r="AP55" s="636">
        <v>107</v>
      </c>
      <c r="AQ55" s="567">
        <f t="shared" si="9"/>
        <v>1.1307239999999998</v>
      </c>
      <c r="AR55" s="567">
        <f t="shared" si="9"/>
        <v>0.31280400000000003</v>
      </c>
      <c r="AS55" s="636">
        <v>104</v>
      </c>
      <c r="AT55" s="567">
        <f t="shared" si="10"/>
        <v>1.08009</v>
      </c>
      <c r="AU55" s="567">
        <f t="shared" si="10"/>
        <v>0.30637800000000004</v>
      </c>
      <c r="AV55" s="636">
        <v>95</v>
      </c>
      <c r="AW55" s="567">
        <f t="shared" si="11"/>
        <v>0.98099999999999998</v>
      </c>
      <c r="AX55" s="567">
        <f t="shared" si="11"/>
        <v>0.30240000000000006</v>
      </c>
      <c r="AY55" s="636">
        <v>95</v>
      </c>
      <c r="AZ55" s="567">
        <f t="shared" si="12"/>
        <v>0.99</v>
      </c>
      <c r="BA55" s="567">
        <f t="shared" si="12"/>
        <v>0.29340000000000005</v>
      </c>
      <c r="BB55" s="636">
        <v>97</v>
      </c>
      <c r="BC55" s="567">
        <f t="shared" si="13"/>
        <v>0.99360000000000004</v>
      </c>
      <c r="BD55" s="567">
        <f t="shared" si="13"/>
        <v>0.29519999999999996</v>
      </c>
      <c r="BE55" s="636">
        <v>112</v>
      </c>
      <c r="BF55" s="567">
        <f t="shared" si="14"/>
        <v>1.143</v>
      </c>
      <c r="BG55" s="567">
        <f t="shared" si="14"/>
        <v>0.32400000000000001</v>
      </c>
      <c r="BH55" s="636">
        <v>110</v>
      </c>
      <c r="BI55" s="567">
        <f t="shared" si="15"/>
        <v>1.1304000000000001</v>
      </c>
      <c r="BJ55" s="567">
        <f t="shared" si="15"/>
        <v>0.33479999999999999</v>
      </c>
      <c r="BK55" s="636">
        <v>107</v>
      </c>
      <c r="BL55" s="567">
        <f t="shared" si="16"/>
        <v>1.08</v>
      </c>
      <c r="BM55" s="567">
        <f t="shared" si="16"/>
        <v>0.33660000000000001</v>
      </c>
      <c r="BN55" s="636">
        <v>112</v>
      </c>
      <c r="BO55" s="567">
        <f t="shared" si="17"/>
        <v>1.0980000000000001</v>
      </c>
      <c r="BP55" s="567">
        <f t="shared" si="17"/>
        <v>0.33300000000000002</v>
      </c>
      <c r="BQ55" s="636">
        <v>104</v>
      </c>
      <c r="BR55" s="567">
        <f t="shared" si="18"/>
        <v>1.0566000000000002</v>
      </c>
      <c r="BS55" s="567">
        <f t="shared" si="18"/>
        <v>0.33479999999999999</v>
      </c>
      <c r="BV55" s="636">
        <v>106</v>
      </c>
      <c r="BW55" s="567">
        <f t="shared" si="19"/>
        <v>1.0548</v>
      </c>
      <c r="BX55" s="567">
        <f t="shared" si="19"/>
        <v>0.33300000000000002</v>
      </c>
      <c r="BY55" s="636">
        <v>95</v>
      </c>
      <c r="BZ55" s="567">
        <f t="shared" si="20"/>
        <v>0.96660000000000001</v>
      </c>
      <c r="CA55" s="567">
        <f t="shared" si="20"/>
        <v>0.17100000000000001</v>
      </c>
      <c r="CB55" s="636">
        <v>86</v>
      </c>
      <c r="CC55" s="567">
        <f t="shared" si="21"/>
        <v>0.88200000000000001</v>
      </c>
      <c r="CD55" s="567">
        <f t="shared" si="21"/>
        <v>0.30780000000000002</v>
      </c>
      <c r="CE55" s="636">
        <v>81</v>
      </c>
      <c r="CF55" s="567">
        <f t="shared" si="22"/>
        <v>0.82440000000000002</v>
      </c>
      <c r="CG55" s="567">
        <f t="shared" si="22"/>
        <v>0.315</v>
      </c>
    </row>
    <row r="56" spans="1:85" ht="30.75" customHeight="1" thickBot="1" x14ac:dyDescent="0.3">
      <c r="A56" s="2036"/>
      <c r="B56" s="2040"/>
      <c r="C56" s="638" t="s">
        <v>212</v>
      </c>
      <c r="D56" s="639" t="s">
        <v>213</v>
      </c>
      <c r="E56" s="640"/>
      <c r="F56" s="641"/>
      <c r="G56" s="587"/>
      <c r="H56" s="642"/>
      <c r="I56" s="643">
        <v>36.799999999999997</v>
      </c>
      <c r="J56" s="574">
        <v>0.34300000000000003</v>
      </c>
      <c r="K56" s="584">
        <v>0.19</v>
      </c>
      <c r="L56" s="643">
        <v>37.200000000000003</v>
      </c>
      <c r="M56" s="574">
        <v>0.34399999999999997</v>
      </c>
      <c r="N56" s="584">
        <v>0.20200000000000001</v>
      </c>
      <c r="O56" s="643">
        <v>35.200000000000003</v>
      </c>
      <c r="P56" s="574">
        <v>0.32700000000000001</v>
      </c>
      <c r="Q56" s="584">
        <v>0.188</v>
      </c>
      <c r="R56" s="655">
        <v>34</v>
      </c>
      <c r="S56" s="574">
        <v>0.34100000000000003</v>
      </c>
      <c r="T56" s="584">
        <v>0.19700000000000001</v>
      </c>
      <c r="U56" s="643">
        <v>35.6</v>
      </c>
      <c r="V56" s="574">
        <f>2.4*V45/1000</f>
        <v>0.33600000000000002</v>
      </c>
      <c r="W56" s="644">
        <f>2.4*W45/1000</f>
        <v>0.19492799999999999</v>
      </c>
      <c r="X56" s="643">
        <v>36.799999999999997</v>
      </c>
      <c r="Y56" s="574">
        <f>2.4*Y45/1000</f>
        <v>0.35064000000000001</v>
      </c>
      <c r="Z56" s="574">
        <f>2.4*Z45/1000</f>
        <v>0.191496</v>
      </c>
      <c r="AA56" s="643">
        <v>50.4</v>
      </c>
      <c r="AB56" s="574">
        <f>2.4*AB45/1000</f>
        <v>0.46807199999999999</v>
      </c>
      <c r="AC56" s="574">
        <f>2.4*AC45/1000</f>
        <v>0.22423199999999999</v>
      </c>
      <c r="AD56" s="643">
        <v>54</v>
      </c>
      <c r="AE56" s="574">
        <f>2.4*AE45/1000</f>
        <v>0.52838399999999996</v>
      </c>
      <c r="AF56" s="574">
        <f>2.4*AF45/1000</f>
        <v>0.24947999999999998</v>
      </c>
      <c r="AG56" s="643">
        <v>57.2</v>
      </c>
      <c r="AH56" s="574">
        <f>2.4*AH45/1000</f>
        <v>0.552504</v>
      </c>
      <c r="AI56" s="574">
        <f>2.4*AI45/1000</f>
        <v>0.24465599999999998</v>
      </c>
      <c r="AM56" s="643">
        <v>51.6</v>
      </c>
      <c r="AN56" s="574">
        <f>2.4*AN45/1000</f>
        <v>0.51914400000000005</v>
      </c>
      <c r="AO56" s="574">
        <f>2.4*AO45/1000</f>
        <v>0.21131999999999998</v>
      </c>
      <c r="AP56" s="643">
        <v>50.8</v>
      </c>
      <c r="AQ56" s="574">
        <f>2.4*AQ45/1000</f>
        <v>0.50992800000000005</v>
      </c>
      <c r="AR56" s="574">
        <f>2.4*AR45/1000</f>
        <v>0.22351199999999996</v>
      </c>
      <c r="AS56" s="643">
        <v>52</v>
      </c>
      <c r="AT56" s="574">
        <f>2.4*AT45/1000</f>
        <v>0.51259199999999994</v>
      </c>
      <c r="AU56" s="574">
        <f>2.4*AU45/1000</f>
        <v>0.226272</v>
      </c>
      <c r="AV56" s="643">
        <v>51</v>
      </c>
      <c r="AW56" s="574">
        <f>2.4*AW45/1000</f>
        <v>0.50639999999999996</v>
      </c>
      <c r="AX56" s="574">
        <f>2.4*AX45/1000</f>
        <v>0.22800000000000001</v>
      </c>
      <c r="AY56" s="643">
        <v>49</v>
      </c>
      <c r="AZ56" s="574">
        <f>2.4*AZ45/1000</f>
        <v>0.47759999999999997</v>
      </c>
      <c r="BA56" s="574">
        <f>2.4*BA45/1000</f>
        <v>0.22800000000000001</v>
      </c>
      <c r="BB56" s="643">
        <v>50</v>
      </c>
      <c r="BC56" s="574">
        <f>2.4*BC45/1000</f>
        <v>0.48959999999999998</v>
      </c>
      <c r="BD56" s="574">
        <f>2.4*BD45/1000</f>
        <v>0.2208</v>
      </c>
      <c r="BE56" s="643">
        <v>59</v>
      </c>
      <c r="BF56" s="574">
        <f>2.4*BF45/1000</f>
        <v>0.58079999999999998</v>
      </c>
      <c r="BG56" s="574">
        <f>2.4*BG45/1000</f>
        <v>0.23519999999999999</v>
      </c>
      <c r="BH56" s="643">
        <v>59</v>
      </c>
      <c r="BI56" s="574">
        <f>2.4*BI45/1000</f>
        <v>0.56399999999999995</v>
      </c>
      <c r="BJ56" s="574">
        <f>2.4*BJ45/1000</f>
        <v>0.24479999999999999</v>
      </c>
      <c r="BK56" s="643">
        <v>60</v>
      </c>
      <c r="BL56" s="574">
        <f>2.4*BL45/1000</f>
        <v>0.56879999999999997</v>
      </c>
      <c r="BM56" s="574">
        <f>2.4*BM45/1000</f>
        <v>0.23760000000000001</v>
      </c>
      <c r="BN56" s="643">
        <v>60</v>
      </c>
      <c r="BO56" s="574">
        <f>2.4*BO45/1000</f>
        <v>0.59279999999999999</v>
      </c>
      <c r="BP56" s="574">
        <f>2.4*BP45/1000</f>
        <v>0.24</v>
      </c>
      <c r="BQ56" s="643">
        <v>62</v>
      </c>
      <c r="BR56" s="574">
        <f>2.4*BR45/1000</f>
        <v>0.6</v>
      </c>
      <c r="BS56" s="574">
        <f>2.4*BS45/1000</f>
        <v>0.24959999999999999</v>
      </c>
      <c r="BV56" s="643">
        <v>59</v>
      </c>
      <c r="BW56" s="574">
        <f>2.4*BW45/1000</f>
        <v>0.56879999999999997</v>
      </c>
      <c r="BX56" s="574">
        <f>2.4*BX45/1000</f>
        <v>0.24</v>
      </c>
      <c r="BY56" s="643">
        <v>57</v>
      </c>
      <c r="BZ56" s="574">
        <f>2.4*BZ45/1000</f>
        <v>0.54239999999999999</v>
      </c>
      <c r="CA56" s="574">
        <f>2.4*CA45/1000</f>
        <v>0</v>
      </c>
      <c r="CB56" s="643">
        <v>52</v>
      </c>
      <c r="CC56" s="574">
        <f>2.4*CC45/1000</f>
        <v>0.49679999999999996</v>
      </c>
      <c r="CD56" s="574">
        <f>2.4*CD45/1000</f>
        <v>0.23279999999999998</v>
      </c>
      <c r="CE56" s="643">
        <v>50</v>
      </c>
      <c r="CF56" s="574">
        <f>2.4*CF45/1000</f>
        <v>0.47759999999999997</v>
      </c>
      <c r="CG56" s="574">
        <f>2.4*CG45/1000</f>
        <v>0.24</v>
      </c>
    </row>
    <row r="57" spans="1:85" ht="16.5" customHeight="1" x14ac:dyDescent="0.25">
      <c r="A57" s="2022" t="s">
        <v>214</v>
      </c>
      <c r="B57" s="2023"/>
      <c r="C57" s="2023"/>
      <c r="D57" s="2023"/>
      <c r="E57" s="2026" t="s">
        <v>215</v>
      </c>
      <c r="F57" s="2027"/>
      <c r="G57" s="2027"/>
      <c r="H57" s="2027"/>
      <c r="I57" s="2027"/>
      <c r="J57" s="2027"/>
      <c r="K57" s="2027"/>
      <c r="L57" s="2027"/>
      <c r="M57" s="2027"/>
      <c r="N57" s="2027"/>
      <c r="O57" s="2027"/>
      <c r="P57" s="2027"/>
      <c r="Q57" s="2027"/>
      <c r="R57" s="2027"/>
      <c r="S57" s="2027"/>
      <c r="T57" s="2028"/>
      <c r="U57" s="565"/>
    </row>
    <row r="58" spans="1:85" ht="15" x14ac:dyDescent="0.25">
      <c r="A58" s="2022"/>
      <c r="B58" s="2023"/>
      <c r="C58" s="2023"/>
      <c r="D58" s="2023"/>
      <c r="E58" s="2026"/>
      <c r="F58" s="2027"/>
      <c r="G58" s="2027"/>
      <c r="H58" s="2027"/>
      <c r="I58" s="2027"/>
      <c r="J58" s="2027"/>
      <c r="K58" s="2027"/>
      <c r="L58" s="2027"/>
      <c r="M58" s="2027"/>
      <c r="N58" s="2027"/>
      <c r="O58" s="2027"/>
      <c r="P58" s="2027"/>
      <c r="Q58" s="2027"/>
      <c r="R58" s="2027"/>
      <c r="S58" s="2027"/>
      <c r="T58" s="2028"/>
      <c r="U58" s="565"/>
    </row>
    <row r="59" spans="1:85" ht="15.75" thickBot="1" x14ac:dyDescent="0.3">
      <c r="A59" s="2024"/>
      <c r="B59" s="2025"/>
      <c r="C59" s="2025"/>
      <c r="D59" s="2025"/>
      <c r="E59" s="2029"/>
      <c r="F59" s="2030"/>
      <c r="G59" s="2030"/>
      <c r="H59" s="2030"/>
      <c r="I59" s="2030"/>
      <c r="J59" s="2030"/>
      <c r="K59" s="2030"/>
      <c r="L59" s="2030"/>
      <c r="M59" s="2030"/>
      <c r="N59" s="2030"/>
      <c r="O59" s="2030"/>
      <c r="P59" s="2030"/>
      <c r="Q59" s="2030"/>
      <c r="R59" s="2030"/>
      <c r="S59" s="2030"/>
      <c r="T59" s="2031"/>
      <c r="U59" s="565"/>
    </row>
    <row r="60" spans="1:85" ht="13.5" customHeight="1" x14ac:dyDescent="0.25">
      <c r="U60" s="565"/>
    </row>
    <row r="61" spans="1:85" ht="12.75" hidden="1" customHeight="1" x14ac:dyDescent="0.25">
      <c r="U61" s="565"/>
    </row>
    <row r="62" spans="1:85" ht="15" x14ac:dyDescent="0.25">
      <c r="U62" s="565"/>
    </row>
    <row r="63" spans="1:85" ht="15" x14ac:dyDescent="0.25">
      <c r="U63" s="565"/>
    </row>
    <row r="64" spans="1:85" ht="15" x14ac:dyDescent="0.25">
      <c r="U64" s="565"/>
    </row>
    <row r="65" spans="1:21" ht="12" customHeight="1" x14ac:dyDescent="0.25">
      <c r="A65" s="656"/>
      <c r="B65" s="657"/>
      <c r="C65" s="658"/>
      <c r="D65" s="656"/>
      <c r="U65" s="565"/>
    </row>
    <row r="66" spans="1:21" ht="15" x14ac:dyDescent="0.25">
      <c r="U66" s="565"/>
    </row>
    <row r="67" spans="1:21" ht="13.5" customHeight="1" x14ac:dyDescent="0.25">
      <c r="U67" s="565"/>
    </row>
    <row r="68" spans="1:21" ht="15" hidden="1" x14ac:dyDescent="0.25">
      <c r="U68" s="565"/>
    </row>
    <row r="69" spans="1:21" ht="15" hidden="1" x14ac:dyDescent="0.25">
      <c r="U69" s="565"/>
    </row>
    <row r="70" spans="1:21" ht="15.75" hidden="1" customHeight="1" thickBot="1" x14ac:dyDescent="0.3">
      <c r="U70" s="565"/>
    </row>
    <row r="71" spans="1:21" ht="15" hidden="1" x14ac:dyDescent="0.25">
      <c r="U71" s="565"/>
    </row>
    <row r="72" spans="1:21" ht="15" x14ac:dyDescent="0.25">
      <c r="U72" s="565"/>
    </row>
    <row r="73" spans="1:21" ht="15" x14ac:dyDescent="0.25">
      <c r="U73" s="565"/>
    </row>
    <row r="74" spans="1:21" ht="15" x14ac:dyDescent="0.25">
      <c r="U74" s="565"/>
    </row>
    <row r="75" spans="1:21" s="656" customForma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1" s="656" customForma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</sheetData>
  <mergeCells count="694">
    <mergeCell ref="AA4:AC4"/>
    <mergeCell ref="AD4:AF4"/>
    <mergeCell ref="AG4:AI4"/>
    <mergeCell ref="AM4:AO4"/>
    <mergeCell ref="AP4:AR4"/>
    <mergeCell ref="AS4:AU4"/>
    <mergeCell ref="Q1:T1"/>
    <mergeCell ref="U1:X1"/>
    <mergeCell ref="A2:T3"/>
    <mergeCell ref="A4:H4"/>
    <mergeCell ref="I4:K4"/>
    <mergeCell ref="L4:N4"/>
    <mergeCell ref="O4:Q4"/>
    <mergeCell ref="R4:T4"/>
    <mergeCell ref="U4:W4"/>
    <mergeCell ref="X4:Z4"/>
    <mergeCell ref="BN4:BP4"/>
    <mergeCell ref="BQ4:BS4"/>
    <mergeCell ref="BV4:BX4"/>
    <mergeCell ref="BY4:CA4"/>
    <mergeCell ref="CB4:CD4"/>
    <mergeCell ref="CE4:CG4"/>
    <mergeCell ref="AV4:AX4"/>
    <mergeCell ref="AY4:BA4"/>
    <mergeCell ref="BB4:BD4"/>
    <mergeCell ref="BE4:BG4"/>
    <mergeCell ref="BH4:BJ4"/>
    <mergeCell ref="BK4:BM4"/>
    <mergeCell ref="L5:L6"/>
    <mergeCell ref="M5:M6"/>
    <mergeCell ref="N5:N6"/>
    <mergeCell ref="O5:O6"/>
    <mergeCell ref="P5:P6"/>
    <mergeCell ref="Q5:Q6"/>
    <mergeCell ref="A5:C6"/>
    <mergeCell ref="D5:D6"/>
    <mergeCell ref="E5:H6"/>
    <mergeCell ref="I5:I6"/>
    <mergeCell ref="J5:J6"/>
    <mergeCell ref="K5:K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AM5:AM6"/>
    <mergeCell ref="AN5:AN6"/>
    <mergeCell ref="AO5:AO6"/>
    <mergeCell ref="AP5:AP6"/>
    <mergeCell ref="AQ5:AQ6"/>
    <mergeCell ref="AR5:AR6"/>
    <mergeCell ref="AD5:AD6"/>
    <mergeCell ref="AE5:AE6"/>
    <mergeCell ref="AF5:AF6"/>
    <mergeCell ref="AG5:AG6"/>
    <mergeCell ref="AH5:AH6"/>
    <mergeCell ref="AI5:AI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CE5:CE6"/>
    <mergeCell ref="CF5:CF6"/>
    <mergeCell ref="CG5:CG6"/>
    <mergeCell ref="A7:C14"/>
    <mergeCell ref="D7:D14"/>
    <mergeCell ref="E7:F9"/>
    <mergeCell ref="G7:H7"/>
    <mergeCell ref="G8:H8"/>
    <mergeCell ref="G9:H9"/>
    <mergeCell ref="E10:H10"/>
    <mergeCell ref="BY5:BY6"/>
    <mergeCell ref="BZ5:BZ6"/>
    <mergeCell ref="CA5:CA6"/>
    <mergeCell ref="CB5:CB6"/>
    <mergeCell ref="CC5:CC6"/>
    <mergeCell ref="CD5:CD6"/>
    <mergeCell ref="BQ5:BQ6"/>
    <mergeCell ref="BR5:BR6"/>
    <mergeCell ref="BS5:BS6"/>
    <mergeCell ref="BV5:BV6"/>
    <mergeCell ref="BW5:BW6"/>
    <mergeCell ref="BX5:BX6"/>
    <mergeCell ref="BK5:BK6"/>
    <mergeCell ref="BL5:BL6"/>
    <mergeCell ref="AA10:AC10"/>
    <mergeCell ref="AD10:AF10"/>
    <mergeCell ref="AG10:AI10"/>
    <mergeCell ref="AM10:AO10"/>
    <mergeCell ref="AP10:AR10"/>
    <mergeCell ref="AS10:AU10"/>
    <mergeCell ref="I10:K10"/>
    <mergeCell ref="L10:N10"/>
    <mergeCell ref="O10:Q10"/>
    <mergeCell ref="R10:T10"/>
    <mergeCell ref="U10:W10"/>
    <mergeCell ref="X10:Z10"/>
    <mergeCell ref="BN10:BP10"/>
    <mergeCell ref="BQ10:BS10"/>
    <mergeCell ref="BV10:BX10"/>
    <mergeCell ref="BY10:CA10"/>
    <mergeCell ref="CB10:CD10"/>
    <mergeCell ref="CE10:CG10"/>
    <mergeCell ref="AV10:AX10"/>
    <mergeCell ref="AY10:BA10"/>
    <mergeCell ref="BB10:BD10"/>
    <mergeCell ref="BE10:BG10"/>
    <mergeCell ref="BH10:BJ10"/>
    <mergeCell ref="BK10:BM10"/>
    <mergeCell ref="AA11:AC11"/>
    <mergeCell ref="AD11:AF11"/>
    <mergeCell ref="AG11:AI11"/>
    <mergeCell ref="AM11:AO11"/>
    <mergeCell ref="E11:F13"/>
    <mergeCell ref="G11:H11"/>
    <mergeCell ref="I11:K11"/>
    <mergeCell ref="L11:N11"/>
    <mergeCell ref="O11:Q11"/>
    <mergeCell ref="R11:T11"/>
    <mergeCell ref="CB11:CD11"/>
    <mergeCell ref="CE11:CG11"/>
    <mergeCell ref="G12:H12"/>
    <mergeCell ref="I12:K12"/>
    <mergeCell ref="L12:N12"/>
    <mergeCell ref="O12:Q12"/>
    <mergeCell ref="R12:T12"/>
    <mergeCell ref="U12:W12"/>
    <mergeCell ref="X12:Z12"/>
    <mergeCell ref="AA12:AC12"/>
    <mergeCell ref="BH11:BJ11"/>
    <mergeCell ref="BK11:BM11"/>
    <mergeCell ref="BN11:BP11"/>
    <mergeCell ref="BQ11:BS11"/>
    <mergeCell ref="BV11:BX11"/>
    <mergeCell ref="BY11:CA11"/>
    <mergeCell ref="AP11:AR11"/>
    <mergeCell ref="AS11:AU11"/>
    <mergeCell ref="AV11:AX11"/>
    <mergeCell ref="AY11:BA11"/>
    <mergeCell ref="BB11:BD11"/>
    <mergeCell ref="BE11:BG11"/>
    <mergeCell ref="U11:W11"/>
    <mergeCell ref="X11:Z11"/>
    <mergeCell ref="G13:H13"/>
    <mergeCell ref="I13:K13"/>
    <mergeCell ref="L13:N13"/>
    <mergeCell ref="O13:Q13"/>
    <mergeCell ref="R13:T13"/>
    <mergeCell ref="AY12:BA12"/>
    <mergeCell ref="BB12:BD12"/>
    <mergeCell ref="BE12:BG12"/>
    <mergeCell ref="BH12:BJ12"/>
    <mergeCell ref="AD12:AF12"/>
    <mergeCell ref="AG12:AI12"/>
    <mergeCell ref="AM12:AO12"/>
    <mergeCell ref="AP12:AR12"/>
    <mergeCell ref="AS12:AU12"/>
    <mergeCell ref="AV12:AX12"/>
    <mergeCell ref="AA13:AC13"/>
    <mergeCell ref="AD13:AF13"/>
    <mergeCell ref="AG13:AI13"/>
    <mergeCell ref="AM13:AO13"/>
    <mergeCell ref="BQ12:BS12"/>
    <mergeCell ref="BV12:BX12"/>
    <mergeCell ref="BY12:CA12"/>
    <mergeCell ref="CB12:CD12"/>
    <mergeCell ref="CE12:CG12"/>
    <mergeCell ref="BK12:BM12"/>
    <mergeCell ref="BN12:BP12"/>
    <mergeCell ref="CB13:CD13"/>
    <mergeCell ref="CE13:CG13"/>
    <mergeCell ref="E14:H14"/>
    <mergeCell ref="I14:K14"/>
    <mergeCell ref="L14:N14"/>
    <mergeCell ref="O14:Q14"/>
    <mergeCell ref="R14:T14"/>
    <mergeCell ref="U14:W14"/>
    <mergeCell ref="X14:Z14"/>
    <mergeCell ref="AA14:AC14"/>
    <mergeCell ref="BH13:BJ13"/>
    <mergeCell ref="BK13:BM13"/>
    <mergeCell ref="BN13:BP13"/>
    <mergeCell ref="BQ13:BS13"/>
    <mergeCell ref="BV13:BX13"/>
    <mergeCell ref="BY13:CA13"/>
    <mergeCell ref="AP13:AR13"/>
    <mergeCell ref="AS13:AU13"/>
    <mergeCell ref="AV13:AX13"/>
    <mergeCell ref="AY13:BA13"/>
    <mergeCell ref="BB13:BD13"/>
    <mergeCell ref="BE13:BG13"/>
    <mergeCell ref="U13:W13"/>
    <mergeCell ref="X13:Z13"/>
    <mergeCell ref="CB14:CD14"/>
    <mergeCell ref="CE14:CG14"/>
    <mergeCell ref="A15:C22"/>
    <mergeCell ref="D15:D22"/>
    <mergeCell ref="E15:F17"/>
    <mergeCell ref="G15:H15"/>
    <mergeCell ref="G16:H16"/>
    <mergeCell ref="AY14:BA14"/>
    <mergeCell ref="BB14:BD14"/>
    <mergeCell ref="BE14:BG14"/>
    <mergeCell ref="BH14:BJ14"/>
    <mergeCell ref="BK14:BM14"/>
    <mergeCell ref="BN14:BP14"/>
    <mergeCell ref="AD14:AF14"/>
    <mergeCell ref="AG14:AI14"/>
    <mergeCell ref="AM14:AO14"/>
    <mergeCell ref="AP14:AR14"/>
    <mergeCell ref="AS14:AU14"/>
    <mergeCell ref="AV14:AX14"/>
    <mergeCell ref="G17:H17"/>
    <mergeCell ref="E18:H18"/>
    <mergeCell ref="I18:K18"/>
    <mergeCell ref="L18:N18"/>
    <mergeCell ref="O18:Q18"/>
    <mergeCell ref="R18:T18"/>
    <mergeCell ref="BQ14:BS14"/>
    <mergeCell ref="BV14:BX14"/>
    <mergeCell ref="BY14:CA14"/>
    <mergeCell ref="AV18:AX18"/>
    <mergeCell ref="AY18:BA18"/>
    <mergeCell ref="BB18:BD18"/>
    <mergeCell ref="BE18:BG18"/>
    <mergeCell ref="U18:W18"/>
    <mergeCell ref="X18:Z18"/>
    <mergeCell ref="AA18:AC18"/>
    <mergeCell ref="AD18:AF18"/>
    <mergeCell ref="AG18:AI18"/>
    <mergeCell ref="AM18:AO18"/>
    <mergeCell ref="AA19:AC19"/>
    <mergeCell ref="AD19:AF19"/>
    <mergeCell ref="AG19:AI19"/>
    <mergeCell ref="AM19:AO19"/>
    <mergeCell ref="AP19:AR19"/>
    <mergeCell ref="AS19:AU19"/>
    <mergeCell ref="CB18:CD18"/>
    <mergeCell ref="CE18:CG18"/>
    <mergeCell ref="E19:F21"/>
    <mergeCell ref="G19:H19"/>
    <mergeCell ref="I19:K19"/>
    <mergeCell ref="L19:N19"/>
    <mergeCell ref="O19:Q19"/>
    <mergeCell ref="R19:T19"/>
    <mergeCell ref="U19:W19"/>
    <mergeCell ref="X19:Z19"/>
    <mergeCell ref="BH18:BJ18"/>
    <mergeCell ref="BK18:BM18"/>
    <mergeCell ref="BN18:BP18"/>
    <mergeCell ref="BQ18:BS18"/>
    <mergeCell ref="BV18:BX18"/>
    <mergeCell ref="BY18:CA18"/>
    <mergeCell ref="AP18:AR18"/>
    <mergeCell ref="AS18:AU18"/>
    <mergeCell ref="BN19:BP19"/>
    <mergeCell ref="BQ19:BS19"/>
    <mergeCell ref="BV19:BX19"/>
    <mergeCell ref="BY19:CA19"/>
    <mergeCell ref="CB19:CD19"/>
    <mergeCell ref="CE19:CG19"/>
    <mergeCell ref="AV19:AX19"/>
    <mergeCell ref="AY19:BA19"/>
    <mergeCell ref="BB19:BD19"/>
    <mergeCell ref="BE19:BG19"/>
    <mergeCell ref="BH19:BJ19"/>
    <mergeCell ref="BK19:BM19"/>
    <mergeCell ref="AD20:AF20"/>
    <mergeCell ref="AG20:AI20"/>
    <mergeCell ref="AM20:AO20"/>
    <mergeCell ref="AP20:AR20"/>
    <mergeCell ref="G20:H20"/>
    <mergeCell ref="I20:K20"/>
    <mergeCell ref="L20:N20"/>
    <mergeCell ref="O20:Q20"/>
    <mergeCell ref="R20:T20"/>
    <mergeCell ref="U20:W20"/>
    <mergeCell ref="CE20:CG20"/>
    <mergeCell ref="G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BK20:BM20"/>
    <mergeCell ref="BN20:BP20"/>
    <mergeCell ref="BQ20:BS20"/>
    <mergeCell ref="BV20:BX20"/>
    <mergeCell ref="BY20:CA20"/>
    <mergeCell ref="CB20:CD20"/>
    <mergeCell ref="AS20:AU20"/>
    <mergeCell ref="AV20:AX20"/>
    <mergeCell ref="AY20:BA20"/>
    <mergeCell ref="BB20:BD20"/>
    <mergeCell ref="BE20:BG20"/>
    <mergeCell ref="BH20:BJ20"/>
    <mergeCell ref="X20:Z20"/>
    <mergeCell ref="AA20:AC20"/>
    <mergeCell ref="BV21:BX21"/>
    <mergeCell ref="BY21:CA21"/>
    <mergeCell ref="CB21:CD21"/>
    <mergeCell ref="CE21:CG21"/>
    <mergeCell ref="E22:H22"/>
    <mergeCell ref="I22:K22"/>
    <mergeCell ref="L22:N22"/>
    <mergeCell ref="O22:Q22"/>
    <mergeCell ref="R22:T22"/>
    <mergeCell ref="U22:W22"/>
    <mergeCell ref="BB21:BD21"/>
    <mergeCell ref="BE21:BG21"/>
    <mergeCell ref="BH21:BJ21"/>
    <mergeCell ref="BK21:BM21"/>
    <mergeCell ref="BN21:BP21"/>
    <mergeCell ref="BQ21:BS21"/>
    <mergeCell ref="AG21:AI21"/>
    <mergeCell ref="AM21:AO21"/>
    <mergeCell ref="AP21:AR21"/>
    <mergeCell ref="AS21:AU21"/>
    <mergeCell ref="AV21:AX21"/>
    <mergeCell ref="AY21:BA21"/>
    <mergeCell ref="AY22:BA22"/>
    <mergeCell ref="BB22:BD22"/>
    <mergeCell ref="BE22:BG22"/>
    <mergeCell ref="BH22:BJ22"/>
    <mergeCell ref="X22:Z22"/>
    <mergeCell ref="AA22:AC22"/>
    <mergeCell ref="AD22:AF22"/>
    <mergeCell ref="AG22:AI22"/>
    <mergeCell ref="AM22:AO22"/>
    <mergeCell ref="AP22:AR22"/>
    <mergeCell ref="N23:N25"/>
    <mergeCell ref="O23:O25"/>
    <mergeCell ref="P23:P25"/>
    <mergeCell ref="Q23:Q25"/>
    <mergeCell ref="R23:R25"/>
    <mergeCell ref="S23:S25"/>
    <mergeCell ref="CE22:CG22"/>
    <mergeCell ref="A23:C28"/>
    <mergeCell ref="D23:D28"/>
    <mergeCell ref="E23:F25"/>
    <mergeCell ref="G23:H25"/>
    <mergeCell ref="I23:I25"/>
    <mergeCell ref="J23:J25"/>
    <mergeCell ref="K23:K25"/>
    <mergeCell ref="L23:L25"/>
    <mergeCell ref="M23:M25"/>
    <mergeCell ref="BK22:BM22"/>
    <mergeCell ref="BN22:BP22"/>
    <mergeCell ref="BQ22:BS22"/>
    <mergeCell ref="BV22:BX22"/>
    <mergeCell ref="BY22:CA22"/>
    <mergeCell ref="CB22:CD22"/>
    <mergeCell ref="AS22:AU22"/>
    <mergeCell ref="AV22:AX22"/>
    <mergeCell ref="Z23:Z25"/>
    <mergeCell ref="AA23:AA25"/>
    <mergeCell ref="AB23:AB25"/>
    <mergeCell ref="AC23:AC25"/>
    <mergeCell ref="AD23:AD25"/>
    <mergeCell ref="AE23:AE25"/>
    <mergeCell ref="T23:T25"/>
    <mergeCell ref="U23:U25"/>
    <mergeCell ref="V23:V25"/>
    <mergeCell ref="W23:W25"/>
    <mergeCell ref="X23:X25"/>
    <mergeCell ref="Y23:Y25"/>
    <mergeCell ref="AO23:AO25"/>
    <mergeCell ref="AP23:AP25"/>
    <mergeCell ref="AQ23:AQ25"/>
    <mergeCell ref="AR23:AR25"/>
    <mergeCell ref="AS23:AS25"/>
    <mergeCell ref="AT23:AT25"/>
    <mergeCell ref="AF23:AF25"/>
    <mergeCell ref="AG23:AG25"/>
    <mergeCell ref="AH23:AH25"/>
    <mergeCell ref="AI23:AI25"/>
    <mergeCell ref="AM23:AM25"/>
    <mergeCell ref="AN23:AN25"/>
    <mergeCell ref="BA23:BA25"/>
    <mergeCell ref="BB23:BB25"/>
    <mergeCell ref="BC23:BC25"/>
    <mergeCell ref="BD23:BD25"/>
    <mergeCell ref="BE23:BE25"/>
    <mergeCell ref="BF23:BF25"/>
    <mergeCell ref="AU23:AU25"/>
    <mergeCell ref="AV23:AV25"/>
    <mergeCell ref="AW23:AW25"/>
    <mergeCell ref="AX23:AX25"/>
    <mergeCell ref="AY23:AY25"/>
    <mergeCell ref="AZ23:AZ25"/>
    <mergeCell ref="BO23:BO25"/>
    <mergeCell ref="BP23:BP25"/>
    <mergeCell ref="BQ23:BQ25"/>
    <mergeCell ref="BR23:BR25"/>
    <mergeCell ref="BG23:BG25"/>
    <mergeCell ref="BH23:BH25"/>
    <mergeCell ref="BI23:BI25"/>
    <mergeCell ref="BJ23:BJ25"/>
    <mergeCell ref="BK23:BK25"/>
    <mergeCell ref="BL23:BL25"/>
    <mergeCell ref="CG23:CG25"/>
    <mergeCell ref="E26:F28"/>
    <mergeCell ref="G26:H28"/>
    <mergeCell ref="I26:K28"/>
    <mergeCell ref="L26:N28"/>
    <mergeCell ref="O26:Q28"/>
    <mergeCell ref="R26:T28"/>
    <mergeCell ref="U26:W28"/>
    <mergeCell ref="X26:Z28"/>
    <mergeCell ref="AA26:AC28"/>
    <mergeCell ref="CA23:CA25"/>
    <mergeCell ref="CB23:CB25"/>
    <mergeCell ref="CC23:CC25"/>
    <mergeCell ref="CD23:CD25"/>
    <mergeCell ref="CE23:CE25"/>
    <mergeCell ref="CF23:CF25"/>
    <mergeCell ref="BS23:BS25"/>
    <mergeCell ref="BV23:BV25"/>
    <mergeCell ref="BW23:BW25"/>
    <mergeCell ref="BX23:BX25"/>
    <mergeCell ref="BY23:BY25"/>
    <mergeCell ref="BZ23:BZ25"/>
    <mergeCell ref="BM23:BM25"/>
    <mergeCell ref="BN23:BN25"/>
    <mergeCell ref="CB26:CD28"/>
    <mergeCell ref="CE26:CG28"/>
    <mergeCell ref="A29:C34"/>
    <mergeCell ref="D29:D34"/>
    <mergeCell ref="E29:F31"/>
    <mergeCell ref="G29:H31"/>
    <mergeCell ref="I29:I31"/>
    <mergeCell ref="AY26:BA28"/>
    <mergeCell ref="BB26:BD28"/>
    <mergeCell ref="BE26:BG28"/>
    <mergeCell ref="BH26:BJ28"/>
    <mergeCell ref="BK26:BM28"/>
    <mergeCell ref="BN26:BP28"/>
    <mergeCell ref="AD26:AF28"/>
    <mergeCell ref="AG26:AI28"/>
    <mergeCell ref="AM26:AO28"/>
    <mergeCell ref="AP26:AR28"/>
    <mergeCell ref="AS26:AU28"/>
    <mergeCell ref="AV26:AX28"/>
    <mergeCell ref="J29:J31"/>
    <mergeCell ref="K29:K31"/>
    <mergeCell ref="L29:L31"/>
    <mergeCell ref="M29:M31"/>
    <mergeCell ref="N29:N31"/>
    <mergeCell ref="O29:O31"/>
    <mergeCell ref="BQ26:BS28"/>
    <mergeCell ref="BV26:BX28"/>
    <mergeCell ref="BY26:CA28"/>
    <mergeCell ref="V29:V31"/>
    <mergeCell ref="W29:W31"/>
    <mergeCell ref="X29:X31"/>
    <mergeCell ref="Y29:Y31"/>
    <mergeCell ref="Z29:Z31"/>
    <mergeCell ref="AA29:AA31"/>
    <mergeCell ref="P29:P31"/>
    <mergeCell ref="Q29:Q31"/>
    <mergeCell ref="R29:R31"/>
    <mergeCell ref="S29:S31"/>
    <mergeCell ref="T29:T31"/>
    <mergeCell ref="U29:U31"/>
    <mergeCell ref="AH29:AH31"/>
    <mergeCell ref="AI29:AI31"/>
    <mergeCell ref="AM29:AM31"/>
    <mergeCell ref="AN29:AN31"/>
    <mergeCell ref="AO29:AO31"/>
    <mergeCell ref="AP29:AP31"/>
    <mergeCell ref="AB29:AB31"/>
    <mergeCell ref="AC29:AC31"/>
    <mergeCell ref="AD29:AD31"/>
    <mergeCell ref="AE29:AE31"/>
    <mergeCell ref="AF29:AF31"/>
    <mergeCell ref="AG29:AG31"/>
    <mergeCell ref="AW29:AW31"/>
    <mergeCell ref="AX29:AX31"/>
    <mergeCell ref="AY29:AY31"/>
    <mergeCell ref="AZ29:AZ31"/>
    <mergeCell ref="BA29:BA31"/>
    <mergeCell ref="BB29:BB31"/>
    <mergeCell ref="AQ29:AQ31"/>
    <mergeCell ref="AR29:AR31"/>
    <mergeCell ref="AS29:AS31"/>
    <mergeCell ref="AT29:AT31"/>
    <mergeCell ref="AU29:AU31"/>
    <mergeCell ref="AV29:AV31"/>
    <mergeCell ref="BK29:BK31"/>
    <mergeCell ref="BL29:BL31"/>
    <mergeCell ref="BM29:BM31"/>
    <mergeCell ref="BN29:BN31"/>
    <mergeCell ref="BC29:BC31"/>
    <mergeCell ref="BD29:BD31"/>
    <mergeCell ref="BE29:BE31"/>
    <mergeCell ref="BF29:BF31"/>
    <mergeCell ref="BG29:BG31"/>
    <mergeCell ref="BH29:BH31"/>
    <mergeCell ref="CC29:CC31"/>
    <mergeCell ref="CD29:CD31"/>
    <mergeCell ref="CE29:CE31"/>
    <mergeCell ref="CF29:CF31"/>
    <mergeCell ref="CG29:CG31"/>
    <mergeCell ref="E32:F34"/>
    <mergeCell ref="G32:H34"/>
    <mergeCell ref="I32:K34"/>
    <mergeCell ref="L32:N34"/>
    <mergeCell ref="O32:Q34"/>
    <mergeCell ref="BW29:BW31"/>
    <mergeCell ref="BX29:BX31"/>
    <mergeCell ref="BY29:BY31"/>
    <mergeCell ref="BZ29:BZ31"/>
    <mergeCell ref="CA29:CA31"/>
    <mergeCell ref="CB29:CB31"/>
    <mergeCell ref="BO29:BO31"/>
    <mergeCell ref="BP29:BP31"/>
    <mergeCell ref="BQ29:BQ31"/>
    <mergeCell ref="BR29:BR31"/>
    <mergeCell ref="BS29:BS31"/>
    <mergeCell ref="BV29:BV31"/>
    <mergeCell ref="BI29:BI31"/>
    <mergeCell ref="BJ29:BJ31"/>
    <mergeCell ref="CE32:CG34"/>
    <mergeCell ref="A35:D36"/>
    <mergeCell ref="E35:H35"/>
    <mergeCell ref="E36:H36"/>
    <mergeCell ref="BE32:BG34"/>
    <mergeCell ref="BH32:BJ34"/>
    <mergeCell ref="BK32:BM34"/>
    <mergeCell ref="BN32:BP34"/>
    <mergeCell ref="BQ32:BS34"/>
    <mergeCell ref="BV32:BX34"/>
    <mergeCell ref="AM32:AO34"/>
    <mergeCell ref="AP32:AR34"/>
    <mergeCell ref="AS32:AU34"/>
    <mergeCell ref="AV32:AX34"/>
    <mergeCell ref="AY32:BA34"/>
    <mergeCell ref="BB32:BD34"/>
    <mergeCell ref="R32:T34"/>
    <mergeCell ref="U32:W34"/>
    <mergeCell ref="X32:Z34"/>
    <mergeCell ref="AA32:AC34"/>
    <mergeCell ref="AD32:AF34"/>
    <mergeCell ref="AG32:AI34"/>
    <mergeCell ref="F37:G37"/>
    <mergeCell ref="N37:O37"/>
    <mergeCell ref="Q37:R37"/>
    <mergeCell ref="A38:D38"/>
    <mergeCell ref="E38:G38"/>
    <mergeCell ref="A39:D39"/>
    <mergeCell ref="E39:G39"/>
    <mergeCell ref="BY32:CA34"/>
    <mergeCell ref="CB32:CD34"/>
    <mergeCell ref="A40:D40"/>
    <mergeCell ref="E40:G40"/>
    <mergeCell ref="F45:G45"/>
    <mergeCell ref="N45:O45"/>
    <mergeCell ref="Q45:R45"/>
    <mergeCell ref="A46:H46"/>
    <mergeCell ref="I46:K46"/>
    <mergeCell ref="L46:N46"/>
    <mergeCell ref="O46:Q46"/>
    <mergeCell ref="R46:T46"/>
    <mergeCell ref="AV46:AX46"/>
    <mergeCell ref="AY46:BA46"/>
    <mergeCell ref="BB46:BD46"/>
    <mergeCell ref="BE46:BG46"/>
    <mergeCell ref="U46:W46"/>
    <mergeCell ref="X46:Z46"/>
    <mergeCell ref="AA46:AC46"/>
    <mergeCell ref="AD46:AF46"/>
    <mergeCell ref="AG46:AI46"/>
    <mergeCell ref="AM46:AO46"/>
    <mergeCell ref="N47:N48"/>
    <mergeCell ref="O47:O48"/>
    <mergeCell ref="P47:P48"/>
    <mergeCell ref="Q47:Q48"/>
    <mergeCell ref="R47:R48"/>
    <mergeCell ref="S47:S48"/>
    <mergeCell ref="CB46:CD46"/>
    <mergeCell ref="CE46:CG46"/>
    <mergeCell ref="A47:D48"/>
    <mergeCell ref="E47:F47"/>
    <mergeCell ref="G47:H47"/>
    <mergeCell ref="I47:I48"/>
    <mergeCell ref="J47:J48"/>
    <mergeCell ref="K47:K48"/>
    <mergeCell ref="L47:L48"/>
    <mergeCell ref="M47:M48"/>
    <mergeCell ref="BH46:BJ46"/>
    <mergeCell ref="BK46:BM46"/>
    <mergeCell ref="BN46:BP46"/>
    <mergeCell ref="BQ46:BS46"/>
    <mergeCell ref="BV46:BX46"/>
    <mergeCell ref="BY46:CA46"/>
    <mergeCell ref="AP46:AR46"/>
    <mergeCell ref="AS46:AU46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AO47:AO48"/>
    <mergeCell ref="AP47:AP48"/>
    <mergeCell ref="AQ47:AQ48"/>
    <mergeCell ref="AR47:AR48"/>
    <mergeCell ref="AS47:AS48"/>
    <mergeCell ref="AT47:AT48"/>
    <mergeCell ref="AF47:AF48"/>
    <mergeCell ref="AG47:AG48"/>
    <mergeCell ref="AH47:AH48"/>
    <mergeCell ref="AI47:AI48"/>
    <mergeCell ref="AM47:AM48"/>
    <mergeCell ref="AN47:AN48"/>
    <mergeCell ref="BA47:BA48"/>
    <mergeCell ref="BB47:BB48"/>
    <mergeCell ref="BC47:BC48"/>
    <mergeCell ref="BD47:BD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A57:D59"/>
    <mergeCell ref="E57:T59"/>
    <mergeCell ref="CG47:CG48"/>
    <mergeCell ref="A49:A52"/>
    <mergeCell ref="B49:B50"/>
    <mergeCell ref="B51:B52"/>
    <mergeCell ref="A53:A56"/>
    <mergeCell ref="B53:B54"/>
    <mergeCell ref="B55:B56"/>
    <mergeCell ref="CA47:CA48"/>
    <mergeCell ref="CB47:CB48"/>
    <mergeCell ref="CC47:CC48"/>
    <mergeCell ref="CD47:CD48"/>
    <mergeCell ref="CE47:CE48"/>
    <mergeCell ref="CF47:CF48"/>
    <mergeCell ref="BS47:BS48"/>
    <mergeCell ref="BV47:BV48"/>
    <mergeCell ref="BW47:BW48"/>
    <mergeCell ref="BX47:BX48"/>
    <mergeCell ref="BY47:BY48"/>
    <mergeCell ref="BZ47:BZ48"/>
    <mergeCell ref="BM47:BM48"/>
    <mergeCell ref="BN47:BN48"/>
    <mergeCell ref="BO47:BO48"/>
  </mergeCells>
  <pageMargins left="0.59055118110236227" right="0.19685039370078741" top="0.59055118110236227" bottom="0.19685039370078741" header="0.51181102362204722" footer="0.51181102362204722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3"/>
  <sheetViews>
    <sheetView showZeros="0" view="pageBreakPreview" topLeftCell="BI1" zoomScale="130" zoomScaleNormal="100" zoomScaleSheetLayoutView="130" workbookViewId="0">
      <selection activeCell="CC45" sqref="CC45"/>
    </sheetView>
  </sheetViews>
  <sheetFormatPr defaultRowHeight="12.75" x14ac:dyDescent="0.2"/>
  <cols>
    <col min="1" max="1" width="5" style="674" customWidth="1"/>
    <col min="2" max="2" width="5.140625" style="674" customWidth="1"/>
    <col min="3" max="3" width="10.42578125" style="674" customWidth="1"/>
    <col min="4" max="4" width="6" style="674" customWidth="1"/>
    <col min="5" max="5" width="3.7109375" style="674" customWidth="1"/>
    <col min="6" max="6" width="5.140625" style="674" customWidth="1"/>
    <col min="7" max="7" width="4.42578125" style="674" customWidth="1"/>
    <col min="8" max="8" width="6.7109375" style="674" customWidth="1"/>
    <col min="9" max="9" width="13.140625" style="674" customWidth="1"/>
    <col min="10" max="10" width="13.42578125" style="674" customWidth="1"/>
    <col min="11" max="11" width="6.7109375" style="674" customWidth="1"/>
    <col min="12" max="12" width="13.42578125" style="674" customWidth="1"/>
    <col min="13" max="13" width="13.28515625" style="674" customWidth="1"/>
    <col min="14" max="14" width="6.7109375" style="674" customWidth="1"/>
    <col min="15" max="16" width="13.5703125" style="674" customWidth="1"/>
    <col min="17" max="17" width="6.7109375" style="674" customWidth="1"/>
    <col min="18" max="18" width="13.42578125" style="674" customWidth="1"/>
    <col min="19" max="19" width="13.140625" style="674" customWidth="1"/>
    <col min="20" max="20" width="6.7109375" style="674" customWidth="1"/>
    <col min="21" max="21" width="13.42578125" style="674" customWidth="1"/>
    <col min="22" max="22" width="13.5703125" style="674" customWidth="1"/>
    <col min="23" max="23" width="6.7109375" style="674" customWidth="1"/>
    <col min="24" max="24" width="13.42578125" style="674" customWidth="1"/>
    <col min="25" max="25" width="13.140625" style="674" customWidth="1"/>
    <col min="26" max="26" width="6.7109375" style="674" customWidth="1"/>
    <col min="27" max="27" width="13.140625" style="674" customWidth="1"/>
    <col min="28" max="28" width="13.5703125" style="674" customWidth="1"/>
    <col min="29" max="29" width="6.7109375" style="674" customWidth="1"/>
    <col min="30" max="30" width="13" style="674" customWidth="1"/>
    <col min="31" max="31" width="13.28515625" style="674" customWidth="1"/>
    <col min="32" max="32" width="6.7109375" style="674" customWidth="1"/>
    <col min="33" max="34" width="13.140625" style="674" customWidth="1"/>
    <col min="35" max="35" width="6.7109375" style="674" customWidth="1"/>
    <col min="36" max="36" width="13.7109375" style="674" customWidth="1"/>
    <col min="37" max="37" width="13.140625" style="674" customWidth="1"/>
    <col min="38" max="38" width="6.7109375" style="674" customWidth="1"/>
    <col min="39" max="40" width="13.5703125" style="674" customWidth="1"/>
    <col min="41" max="41" width="6.7109375" style="674" customWidth="1"/>
    <col min="42" max="42" width="12.85546875" style="674" customWidth="1"/>
    <col min="43" max="43" width="13.140625" style="674" customWidth="1"/>
    <col min="44" max="44" width="6.7109375" style="674" customWidth="1"/>
    <col min="45" max="45" width="13.28515625" style="674" customWidth="1"/>
    <col min="46" max="46" width="13" style="674" customWidth="1"/>
    <col min="47" max="47" width="6.7109375" style="674" customWidth="1"/>
    <col min="48" max="48" width="13.42578125" style="674" customWidth="1"/>
    <col min="49" max="49" width="13.140625" style="674" customWidth="1"/>
    <col min="50" max="50" width="6.7109375" style="674" customWidth="1"/>
    <col min="51" max="51" width="13.140625" style="674" customWidth="1"/>
    <col min="52" max="52" width="13.28515625" style="674" customWidth="1"/>
    <col min="53" max="53" width="6.7109375" style="674" customWidth="1"/>
    <col min="54" max="55" width="13.140625" style="674" customWidth="1"/>
    <col min="56" max="56" width="6.7109375" style="674" customWidth="1"/>
    <col min="57" max="57" width="13.140625" style="674" customWidth="1"/>
    <col min="58" max="58" width="13.28515625" style="674" customWidth="1"/>
    <col min="59" max="59" width="6.7109375" style="674" customWidth="1"/>
    <col min="60" max="60" width="13.140625" style="674" customWidth="1"/>
    <col min="61" max="61" width="13.42578125" style="674" customWidth="1"/>
    <col min="62" max="62" width="6.7109375" style="674" customWidth="1"/>
    <col min="63" max="63" width="12.85546875" style="674" customWidth="1"/>
    <col min="64" max="64" width="13.5703125" style="674" customWidth="1"/>
    <col min="65" max="65" width="6.7109375" style="674" customWidth="1"/>
    <col min="66" max="66" width="13" style="674" customWidth="1"/>
    <col min="67" max="67" width="13.5703125" style="674" customWidth="1"/>
    <col min="68" max="68" width="6.7109375" style="674" customWidth="1"/>
    <col min="69" max="69" width="13.140625" style="674" customWidth="1"/>
    <col min="70" max="70" width="13.28515625" style="674" customWidth="1"/>
    <col min="71" max="71" width="6.7109375" style="674" customWidth="1"/>
    <col min="72" max="72" width="13.42578125" style="674" customWidth="1"/>
    <col min="73" max="73" width="14.140625" style="674" customWidth="1"/>
    <col min="74" max="74" width="7.42578125" style="674" customWidth="1"/>
    <col min="75" max="75" width="12.85546875" style="674" customWidth="1"/>
    <col min="76" max="76" width="14.28515625" style="674" customWidth="1"/>
    <col min="77" max="77" width="7.7109375" style="674" customWidth="1"/>
    <col min="78" max="78" width="14.28515625" style="674" customWidth="1"/>
    <col min="79" max="79" width="14.140625" style="674" customWidth="1"/>
    <col min="80" max="81" width="8" style="674" customWidth="1"/>
    <col min="82" max="256" width="9.140625" style="674"/>
    <col min="257" max="257" width="5" style="674" customWidth="1"/>
    <col min="258" max="258" width="5.140625" style="674" customWidth="1"/>
    <col min="259" max="259" width="10.42578125" style="674" customWidth="1"/>
    <col min="260" max="260" width="6" style="674" customWidth="1"/>
    <col min="261" max="261" width="3.7109375" style="674" customWidth="1"/>
    <col min="262" max="262" width="5.140625" style="674" customWidth="1"/>
    <col min="263" max="263" width="4.42578125" style="674" customWidth="1"/>
    <col min="264" max="329" width="6.7109375" style="674" customWidth="1"/>
    <col min="330" max="330" width="7.42578125" style="674" customWidth="1"/>
    <col min="331" max="332" width="6.7109375" style="674" customWidth="1"/>
    <col min="333" max="333" width="7.7109375" style="674" customWidth="1"/>
    <col min="334" max="334" width="6.7109375" style="674" customWidth="1"/>
    <col min="335" max="337" width="8" style="674" customWidth="1"/>
    <col min="338" max="512" width="9.140625" style="674"/>
    <col min="513" max="513" width="5" style="674" customWidth="1"/>
    <col min="514" max="514" width="5.140625" style="674" customWidth="1"/>
    <col min="515" max="515" width="10.42578125" style="674" customWidth="1"/>
    <col min="516" max="516" width="6" style="674" customWidth="1"/>
    <col min="517" max="517" width="3.7109375" style="674" customWidth="1"/>
    <col min="518" max="518" width="5.140625" style="674" customWidth="1"/>
    <col min="519" max="519" width="4.42578125" style="674" customWidth="1"/>
    <col min="520" max="585" width="6.7109375" style="674" customWidth="1"/>
    <col min="586" max="586" width="7.42578125" style="674" customWidth="1"/>
    <col min="587" max="588" width="6.7109375" style="674" customWidth="1"/>
    <col min="589" max="589" width="7.7109375" style="674" customWidth="1"/>
    <col min="590" max="590" width="6.7109375" style="674" customWidth="1"/>
    <col min="591" max="593" width="8" style="674" customWidth="1"/>
    <col min="594" max="768" width="9.140625" style="674"/>
    <col min="769" max="769" width="5" style="674" customWidth="1"/>
    <col min="770" max="770" width="5.140625" style="674" customWidth="1"/>
    <col min="771" max="771" width="10.42578125" style="674" customWidth="1"/>
    <col min="772" max="772" width="6" style="674" customWidth="1"/>
    <col min="773" max="773" width="3.7109375" style="674" customWidth="1"/>
    <col min="774" max="774" width="5.140625" style="674" customWidth="1"/>
    <col min="775" max="775" width="4.42578125" style="674" customWidth="1"/>
    <col min="776" max="841" width="6.7109375" style="674" customWidth="1"/>
    <col min="842" max="842" width="7.42578125" style="674" customWidth="1"/>
    <col min="843" max="844" width="6.7109375" style="674" customWidth="1"/>
    <col min="845" max="845" width="7.7109375" style="674" customWidth="1"/>
    <col min="846" max="846" width="6.7109375" style="674" customWidth="1"/>
    <col min="847" max="849" width="8" style="674" customWidth="1"/>
    <col min="850" max="1024" width="9.140625" style="674"/>
    <col min="1025" max="1025" width="5" style="674" customWidth="1"/>
    <col min="1026" max="1026" width="5.140625" style="674" customWidth="1"/>
    <col min="1027" max="1027" width="10.42578125" style="674" customWidth="1"/>
    <col min="1028" max="1028" width="6" style="674" customWidth="1"/>
    <col min="1029" max="1029" width="3.7109375" style="674" customWidth="1"/>
    <col min="1030" max="1030" width="5.140625" style="674" customWidth="1"/>
    <col min="1031" max="1031" width="4.42578125" style="674" customWidth="1"/>
    <col min="1032" max="1097" width="6.7109375" style="674" customWidth="1"/>
    <col min="1098" max="1098" width="7.42578125" style="674" customWidth="1"/>
    <col min="1099" max="1100" width="6.7109375" style="674" customWidth="1"/>
    <col min="1101" max="1101" width="7.7109375" style="674" customWidth="1"/>
    <col min="1102" max="1102" width="6.7109375" style="674" customWidth="1"/>
    <col min="1103" max="1105" width="8" style="674" customWidth="1"/>
    <col min="1106" max="1280" width="9.140625" style="674"/>
    <col min="1281" max="1281" width="5" style="674" customWidth="1"/>
    <col min="1282" max="1282" width="5.140625" style="674" customWidth="1"/>
    <col min="1283" max="1283" width="10.42578125" style="674" customWidth="1"/>
    <col min="1284" max="1284" width="6" style="674" customWidth="1"/>
    <col min="1285" max="1285" width="3.7109375" style="674" customWidth="1"/>
    <col min="1286" max="1286" width="5.140625" style="674" customWidth="1"/>
    <col min="1287" max="1287" width="4.42578125" style="674" customWidth="1"/>
    <col min="1288" max="1353" width="6.7109375" style="674" customWidth="1"/>
    <col min="1354" max="1354" width="7.42578125" style="674" customWidth="1"/>
    <col min="1355" max="1356" width="6.7109375" style="674" customWidth="1"/>
    <col min="1357" max="1357" width="7.7109375" style="674" customWidth="1"/>
    <col min="1358" max="1358" width="6.7109375" style="674" customWidth="1"/>
    <col min="1359" max="1361" width="8" style="674" customWidth="1"/>
    <col min="1362" max="1536" width="9.140625" style="674"/>
    <col min="1537" max="1537" width="5" style="674" customWidth="1"/>
    <col min="1538" max="1538" width="5.140625" style="674" customWidth="1"/>
    <col min="1539" max="1539" width="10.42578125" style="674" customWidth="1"/>
    <col min="1540" max="1540" width="6" style="674" customWidth="1"/>
    <col min="1541" max="1541" width="3.7109375" style="674" customWidth="1"/>
    <col min="1542" max="1542" width="5.140625" style="674" customWidth="1"/>
    <col min="1543" max="1543" width="4.42578125" style="674" customWidth="1"/>
    <col min="1544" max="1609" width="6.7109375" style="674" customWidth="1"/>
    <col min="1610" max="1610" width="7.42578125" style="674" customWidth="1"/>
    <col min="1611" max="1612" width="6.7109375" style="674" customWidth="1"/>
    <col min="1613" max="1613" width="7.7109375" style="674" customWidth="1"/>
    <col min="1614" max="1614" width="6.7109375" style="674" customWidth="1"/>
    <col min="1615" max="1617" width="8" style="674" customWidth="1"/>
    <col min="1618" max="1792" width="9.140625" style="674"/>
    <col min="1793" max="1793" width="5" style="674" customWidth="1"/>
    <col min="1794" max="1794" width="5.140625" style="674" customWidth="1"/>
    <col min="1795" max="1795" width="10.42578125" style="674" customWidth="1"/>
    <col min="1796" max="1796" width="6" style="674" customWidth="1"/>
    <col min="1797" max="1797" width="3.7109375" style="674" customWidth="1"/>
    <col min="1798" max="1798" width="5.140625" style="674" customWidth="1"/>
    <col min="1799" max="1799" width="4.42578125" style="674" customWidth="1"/>
    <col min="1800" max="1865" width="6.7109375" style="674" customWidth="1"/>
    <col min="1866" max="1866" width="7.42578125" style="674" customWidth="1"/>
    <col min="1867" max="1868" width="6.7109375" style="674" customWidth="1"/>
    <col min="1869" max="1869" width="7.7109375" style="674" customWidth="1"/>
    <col min="1870" max="1870" width="6.7109375" style="674" customWidth="1"/>
    <col min="1871" max="1873" width="8" style="674" customWidth="1"/>
    <col min="1874" max="2048" width="9.140625" style="674"/>
    <col min="2049" max="2049" width="5" style="674" customWidth="1"/>
    <col min="2050" max="2050" width="5.140625" style="674" customWidth="1"/>
    <col min="2051" max="2051" width="10.42578125" style="674" customWidth="1"/>
    <col min="2052" max="2052" width="6" style="674" customWidth="1"/>
    <col min="2053" max="2053" width="3.7109375" style="674" customWidth="1"/>
    <col min="2054" max="2054" width="5.140625" style="674" customWidth="1"/>
    <col min="2055" max="2055" width="4.42578125" style="674" customWidth="1"/>
    <col min="2056" max="2121" width="6.7109375" style="674" customWidth="1"/>
    <col min="2122" max="2122" width="7.42578125" style="674" customWidth="1"/>
    <col min="2123" max="2124" width="6.7109375" style="674" customWidth="1"/>
    <col min="2125" max="2125" width="7.7109375" style="674" customWidth="1"/>
    <col min="2126" max="2126" width="6.7109375" style="674" customWidth="1"/>
    <col min="2127" max="2129" width="8" style="674" customWidth="1"/>
    <col min="2130" max="2304" width="9.140625" style="674"/>
    <col min="2305" max="2305" width="5" style="674" customWidth="1"/>
    <col min="2306" max="2306" width="5.140625" style="674" customWidth="1"/>
    <col min="2307" max="2307" width="10.42578125" style="674" customWidth="1"/>
    <col min="2308" max="2308" width="6" style="674" customWidth="1"/>
    <col min="2309" max="2309" width="3.7109375" style="674" customWidth="1"/>
    <col min="2310" max="2310" width="5.140625" style="674" customWidth="1"/>
    <col min="2311" max="2311" width="4.42578125" style="674" customWidth="1"/>
    <col min="2312" max="2377" width="6.7109375" style="674" customWidth="1"/>
    <col min="2378" max="2378" width="7.42578125" style="674" customWidth="1"/>
    <col min="2379" max="2380" width="6.7109375" style="674" customWidth="1"/>
    <col min="2381" max="2381" width="7.7109375" style="674" customWidth="1"/>
    <col min="2382" max="2382" width="6.7109375" style="674" customWidth="1"/>
    <col min="2383" max="2385" width="8" style="674" customWidth="1"/>
    <col min="2386" max="2560" width="9.140625" style="674"/>
    <col min="2561" max="2561" width="5" style="674" customWidth="1"/>
    <col min="2562" max="2562" width="5.140625" style="674" customWidth="1"/>
    <col min="2563" max="2563" width="10.42578125" style="674" customWidth="1"/>
    <col min="2564" max="2564" width="6" style="674" customWidth="1"/>
    <col min="2565" max="2565" width="3.7109375" style="674" customWidth="1"/>
    <col min="2566" max="2566" width="5.140625" style="674" customWidth="1"/>
    <col min="2567" max="2567" width="4.42578125" style="674" customWidth="1"/>
    <col min="2568" max="2633" width="6.7109375" style="674" customWidth="1"/>
    <col min="2634" max="2634" width="7.42578125" style="674" customWidth="1"/>
    <col min="2635" max="2636" width="6.7109375" style="674" customWidth="1"/>
    <col min="2637" max="2637" width="7.7109375" style="674" customWidth="1"/>
    <col min="2638" max="2638" width="6.7109375" style="674" customWidth="1"/>
    <col min="2639" max="2641" width="8" style="674" customWidth="1"/>
    <col min="2642" max="2816" width="9.140625" style="674"/>
    <col min="2817" max="2817" width="5" style="674" customWidth="1"/>
    <col min="2818" max="2818" width="5.140625" style="674" customWidth="1"/>
    <col min="2819" max="2819" width="10.42578125" style="674" customWidth="1"/>
    <col min="2820" max="2820" width="6" style="674" customWidth="1"/>
    <col min="2821" max="2821" width="3.7109375" style="674" customWidth="1"/>
    <col min="2822" max="2822" width="5.140625" style="674" customWidth="1"/>
    <col min="2823" max="2823" width="4.42578125" style="674" customWidth="1"/>
    <col min="2824" max="2889" width="6.7109375" style="674" customWidth="1"/>
    <col min="2890" max="2890" width="7.42578125" style="674" customWidth="1"/>
    <col min="2891" max="2892" width="6.7109375" style="674" customWidth="1"/>
    <col min="2893" max="2893" width="7.7109375" style="674" customWidth="1"/>
    <col min="2894" max="2894" width="6.7109375" style="674" customWidth="1"/>
    <col min="2895" max="2897" width="8" style="674" customWidth="1"/>
    <col min="2898" max="3072" width="9.140625" style="674"/>
    <col min="3073" max="3073" width="5" style="674" customWidth="1"/>
    <col min="3074" max="3074" width="5.140625" style="674" customWidth="1"/>
    <col min="3075" max="3075" width="10.42578125" style="674" customWidth="1"/>
    <col min="3076" max="3076" width="6" style="674" customWidth="1"/>
    <col min="3077" max="3077" width="3.7109375" style="674" customWidth="1"/>
    <col min="3078" max="3078" width="5.140625" style="674" customWidth="1"/>
    <col min="3079" max="3079" width="4.42578125" style="674" customWidth="1"/>
    <col min="3080" max="3145" width="6.7109375" style="674" customWidth="1"/>
    <col min="3146" max="3146" width="7.42578125" style="674" customWidth="1"/>
    <col min="3147" max="3148" width="6.7109375" style="674" customWidth="1"/>
    <col min="3149" max="3149" width="7.7109375" style="674" customWidth="1"/>
    <col min="3150" max="3150" width="6.7109375" style="674" customWidth="1"/>
    <col min="3151" max="3153" width="8" style="674" customWidth="1"/>
    <col min="3154" max="3328" width="9.140625" style="674"/>
    <col min="3329" max="3329" width="5" style="674" customWidth="1"/>
    <col min="3330" max="3330" width="5.140625" style="674" customWidth="1"/>
    <col min="3331" max="3331" width="10.42578125" style="674" customWidth="1"/>
    <col min="3332" max="3332" width="6" style="674" customWidth="1"/>
    <col min="3333" max="3333" width="3.7109375" style="674" customWidth="1"/>
    <col min="3334" max="3334" width="5.140625" style="674" customWidth="1"/>
    <col min="3335" max="3335" width="4.42578125" style="674" customWidth="1"/>
    <col min="3336" max="3401" width="6.7109375" style="674" customWidth="1"/>
    <col min="3402" max="3402" width="7.42578125" style="674" customWidth="1"/>
    <col min="3403" max="3404" width="6.7109375" style="674" customWidth="1"/>
    <col min="3405" max="3405" width="7.7109375" style="674" customWidth="1"/>
    <col min="3406" max="3406" width="6.7109375" style="674" customWidth="1"/>
    <col min="3407" max="3409" width="8" style="674" customWidth="1"/>
    <col min="3410" max="3584" width="9.140625" style="674"/>
    <col min="3585" max="3585" width="5" style="674" customWidth="1"/>
    <col min="3586" max="3586" width="5.140625" style="674" customWidth="1"/>
    <col min="3587" max="3587" width="10.42578125" style="674" customWidth="1"/>
    <col min="3588" max="3588" width="6" style="674" customWidth="1"/>
    <col min="3589" max="3589" width="3.7109375" style="674" customWidth="1"/>
    <col min="3590" max="3590" width="5.140625" style="674" customWidth="1"/>
    <col min="3591" max="3591" width="4.42578125" style="674" customWidth="1"/>
    <col min="3592" max="3657" width="6.7109375" style="674" customWidth="1"/>
    <col min="3658" max="3658" width="7.42578125" style="674" customWidth="1"/>
    <col min="3659" max="3660" width="6.7109375" style="674" customWidth="1"/>
    <col min="3661" max="3661" width="7.7109375" style="674" customWidth="1"/>
    <col min="3662" max="3662" width="6.7109375" style="674" customWidth="1"/>
    <col min="3663" max="3665" width="8" style="674" customWidth="1"/>
    <col min="3666" max="3840" width="9.140625" style="674"/>
    <col min="3841" max="3841" width="5" style="674" customWidth="1"/>
    <col min="3842" max="3842" width="5.140625" style="674" customWidth="1"/>
    <col min="3843" max="3843" width="10.42578125" style="674" customWidth="1"/>
    <col min="3844" max="3844" width="6" style="674" customWidth="1"/>
    <col min="3845" max="3845" width="3.7109375" style="674" customWidth="1"/>
    <col min="3846" max="3846" width="5.140625" style="674" customWidth="1"/>
    <col min="3847" max="3847" width="4.42578125" style="674" customWidth="1"/>
    <col min="3848" max="3913" width="6.7109375" style="674" customWidth="1"/>
    <col min="3914" max="3914" width="7.42578125" style="674" customWidth="1"/>
    <col min="3915" max="3916" width="6.7109375" style="674" customWidth="1"/>
    <col min="3917" max="3917" width="7.7109375" style="674" customWidth="1"/>
    <col min="3918" max="3918" width="6.7109375" style="674" customWidth="1"/>
    <col min="3919" max="3921" width="8" style="674" customWidth="1"/>
    <col min="3922" max="4096" width="9.140625" style="674"/>
    <col min="4097" max="4097" width="5" style="674" customWidth="1"/>
    <col min="4098" max="4098" width="5.140625" style="674" customWidth="1"/>
    <col min="4099" max="4099" width="10.42578125" style="674" customWidth="1"/>
    <col min="4100" max="4100" width="6" style="674" customWidth="1"/>
    <col min="4101" max="4101" width="3.7109375" style="674" customWidth="1"/>
    <col min="4102" max="4102" width="5.140625" style="674" customWidth="1"/>
    <col min="4103" max="4103" width="4.42578125" style="674" customWidth="1"/>
    <col min="4104" max="4169" width="6.7109375" style="674" customWidth="1"/>
    <col min="4170" max="4170" width="7.42578125" style="674" customWidth="1"/>
    <col min="4171" max="4172" width="6.7109375" style="674" customWidth="1"/>
    <col min="4173" max="4173" width="7.7109375" style="674" customWidth="1"/>
    <col min="4174" max="4174" width="6.7109375" style="674" customWidth="1"/>
    <col min="4175" max="4177" width="8" style="674" customWidth="1"/>
    <col min="4178" max="4352" width="9.140625" style="674"/>
    <col min="4353" max="4353" width="5" style="674" customWidth="1"/>
    <col min="4354" max="4354" width="5.140625" style="674" customWidth="1"/>
    <col min="4355" max="4355" width="10.42578125" style="674" customWidth="1"/>
    <col min="4356" max="4356" width="6" style="674" customWidth="1"/>
    <col min="4357" max="4357" width="3.7109375" style="674" customWidth="1"/>
    <col min="4358" max="4358" width="5.140625" style="674" customWidth="1"/>
    <col min="4359" max="4359" width="4.42578125" style="674" customWidth="1"/>
    <col min="4360" max="4425" width="6.7109375" style="674" customWidth="1"/>
    <col min="4426" max="4426" width="7.42578125" style="674" customWidth="1"/>
    <col min="4427" max="4428" width="6.7109375" style="674" customWidth="1"/>
    <col min="4429" max="4429" width="7.7109375" style="674" customWidth="1"/>
    <col min="4430" max="4430" width="6.7109375" style="674" customWidth="1"/>
    <col min="4431" max="4433" width="8" style="674" customWidth="1"/>
    <col min="4434" max="4608" width="9.140625" style="674"/>
    <col min="4609" max="4609" width="5" style="674" customWidth="1"/>
    <col min="4610" max="4610" width="5.140625" style="674" customWidth="1"/>
    <col min="4611" max="4611" width="10.42578125" style="674" customWidth="1"/>
    <col min="4612" max="4612" width="6" style="674" customWidth="1"/>
    <col min="4613" max="4613" width="3.7109375" style="674" customWidth="1"/>
    <col min="4614" max="4614" width="5.140625" style="674" customWidth="1"/>
    <col min="4615" max="4615" width="4.42578125" style="674" customWidth="1"/>
    <col min="4616" max="4681" width="6.7109375" style="674" customWidth="1"/>
    <col min="4682" max="4682" width="7.42578125" style="674" customWidth="1"/>
    <col min="4683" max="4684" width="6.7109375" style="674" customWidth="1"/>
    <col min="4685" max="4685" width="7.7109375" style="674" customWidth="1"/>
    <col min="4686" max="4686" width="6.7109375" style="674" customWidth="1"/>
    <col min="4687" max="4689" width="8" style="674" customWidth="1"/>
    <col min="4690" max="4864" width="9.140625" style="674"/>
    <col min="4865" max="4865" width="5" style="674" customWidth="1"/>
    <col min="4866" max="4866" width="5.140625" style="674" customWidth="1"/>
    <col min="4867" max="4867" width="10.42578125" style="674" customWidth="1"/>
    <col min="4868" max="4868" width="6" style="674" customWidth="1"/>
    <col min="4869" max="4869" width="3.7109375" style="674" customWidth="1"/>
    <col min="4870" max="4870" width="5.140625" style="674" customWidth="1"/>
    <col min="4871" max="4871" width="4.42578125" style="674" customWidth="1"/>
    <col min="4872" max="4937" width="6.7109375" style="674" customWidth="1"/>
    <col min="4938" max="4938" width="7.42578125" style="674" customWidth="1"/>
    <col min="4939" max="4940" width="6.7109375" style="674" customWidth="1"/>
    <col min="4941" max="4941" width="7.7109375" style="674" customWidth="1"/>
    <col min="4942" max="4942" width="6.7109375" style="674" customWidth="1"/>
    <col min="4943" max="4945" width="8" style="674" customWidth="1"/>
    <col min="4946" max="5120" width="9.140625" style="674"/>
    <col min="5121" max="5121" width="5" style="674" customWidth="1"/>
    <col min="5122" max="5122" width="5.140625" style="674" customWidth="1"/>
    <col min="5123" max="5123" width="10.42578125" style="674" customWidth="1"/>
    <col min="5124" max="5124" width="6" style="674" customWidth="1"/>
    <col min="5125" max="5125" width="3.7109375" style="674" customWidth="1"/>
    <col min="5126" max="5126" width="5.140625" style="674" customWidth="1"/>
    <col min="5127" max="5127" width="4.42578125" style="674" customWidth="1"/>
    <col min="5128" max="5193" width="6.7109375" style="674" customWidth="1"/>
    <col min="5194" max="5194" width="7.42578125" style="674" customWidth="1"/>
    <col min="5195" max="5196" width="6.7109375" style="674" customWidth="1"/>
    <col min="5197" max="5197" width="7.7109375" style="674" customWidth="1"/>
    <col min="5198" max="5198" width="6.7109375" style="674" customWidth="1"/>
    <col min="5199" max="5201" width="8" style="674" customWidth="1"/>
    <col min="5202" max="5376" width="9.140625" style="674"/>
    <col min="5377" max="5377" width="5" style="674" customWidth="1"/>
    <col min="5378" max="5378" width="5.140625" style="674" customWidth="1"/>
    <col min="5379" max="5379" width="10.42578125" style="674" customWidth="1"/>
    <col min="5380" max="5380" width="6" style="674" customWidth="1"/>
    <col min="5381" max="5381" width="3.7109375" style="674" customWidth="1"/>
    <col min="5382" max="5382" width="5.140625" style="674" customWidth="1"/>
    <col min="5383" max="5383" width="4.42578125" style="674" customWidth="1"/>
    <col min="5384" max="5449" width="6.7109375" style="674" customWidth="1"/>
    <col min="5450" max="5450" width="7.42578125" style="674" customWidth="1"/>
    <col min="5451" max="5452" width="6.7109375" style="674" customWidth="1"/>
    <col min="5453" max="5453" width="7.7109375" style="674" customWidth="1"/>
    <col min="5454" max="5454" width="6.7109375" style="674" customWidth="1"/>
    <col min="5455" max="5457" width="8" style="674" customWidth="1"/>
    <col min="5458" max="5632" width="9.140625" style="674"/>
    <col min="5633" max="5633" width="5" style="674" customWidth="1"/>
    <col min="5634" max="5634" width="5.140625" style="674" customWidth="1"/>
    <col min="5635" max="5635" width="10.42578125" style="674" customWidth="1"/>
    <col min="5636" max="5636" width="6" style="674" customWidth="1"/>
    <col min="5637" max="5637" width="3.7109375" style="674" customWidth="1"/>
    <col min="5638" max="5638" width="5.140625" style="674" customWidth="1"/>
    <col min="5639" max="5639" width="4.42578125" style="674" customWidth="1"/>
    <col min="5640" max="5705" width="6.7109375" style="674" customWidth="1"/>
    <col min="5706" max="5706" width="7.42578125" style="674" customWidth="1"/>
    <col min="5707" max="5708" width="6.7109375" style="674" customWidth="1"/>
    <col min="5709" max="5709" width="7.7109375" style="674" customWidth="1"/>
    <col min="5710" max="5710" width="6.7109375" style="674" customWidth="1"/>
    <col min="5711" max="5713" width="8" style="674" customWidth="1"/>
    <col min="5714" max="5888" width="9.140625" style="674"/>
    <col min="5889" max="5889" width="5" style="674" customWidth="1"/>
    <col min="5890" max="5890" width="5.140625" style="674" customWidth="1"/>
    <col min="5891" max="5891" width="10.42578125" style="674" customWidth="1"/>
    <col min="5892" max="5892" width="6" style="674" customWidth="1"/>
    <col min="5893" max="5893" width="3.7109375" style="674" customWidth="1"/>
    <col min="5894" max="5894" width="5.140625" style="674" customWidth="1"/>
    <col min="5895" max="5895" width="4.42578125" style="674" customWidth="1"/>
    <col min="5896" max="5961" width="6.7109375" style="674" customWidth="1"/>
    <col min="5962" max="5962" width="7.42578125" style="674" customWidth="1"/>
    <col min="5963" max="5964" width="6.7109375" style="674" customWidth="1"/>
    <col min="5965" max="5965" width="7.7109375" style="674" customWidth="1"/>
    <col min="5966" max="5966" width="6.7109375" style="674" customWidth="1"/>
    <col min="5967" max="5969" width="8" style="674" customWidth="1"/>
    <col min="5970" max="6144" width="9.140625" style="674"/>
    <col min="6145" max="6145" width="5" style="674" customWidth="1"/>
    <col min="6146" max="6146" width="5.140625" style="674" customWidth="1"/>
    <col min="6147" max="6147" width="10.42578125" style="674" customWidth="1"/>
    <col min="6148" max="6148" width="6" style="674" customWidth="1"/>
    <col min="6149" max="6149" width="3.7109375" style="674" customWidth="1"/>
    <col min="6150" max="6150" width="5.140625" style="674" customWidth="1"/>
    <col min="6151" max="6151" width="4.42578125" style="674" customWidth="1"/>
    <col min="6152" max="6217" width="6.7109375" style="674" customWidth="1"/>
    <col min="6218" max="6218" width="7.42578125" style="674" customWidth="1"/>
    <col min="6219" max="6220" width="6.7109375" style="674" customWidth="1"/>
    <col min="6221" max="6221" width="7.7109375" style="674" customWidth="1"/>
    <col min="6222" max="6222" width="6.7109375" style="674" customWidth="1"/>
    <col min="6223" max="6225" width="8" style="674" customWidth="1"/>
    <col min="6226" max="6400" width="9.140625" style="674"/>
    <col min="6401" max="6401" width="5" style="674" customWidth="1"/>
    <col min="6402" max="6402" width="5.140625" style="674" customWidth="1"/>
    <col min="6403" max="6403" width="10.42578125" style="674" customWidth="1"/>
    <col min="6404" max="6404" width="6" style="674" customWidth="1"/>
    <col min="6405" max="6405" width="3.7109375" style="674" customWidth="1"/>
    <col min="6406" max="6406" width="5.140625" style="674" customWidth="1"/>
    <col min="6407" max="6407" width="4.42578125" style="674" customWidth="1"/>
    <col min="6408" max="6473" width="6.7109375" style="674" customWidth="1"/>
    <col min="6474" max="6474" width="7.42578125" style="674" customWidth="1"/>
    <col min="6475" max="6476" width="6.7109375" style="674" customWidth="1"/>
    <col min="6477" max="6477" width="7.7109375" style="674" customWidth="1"/>
    <col min="6478" max="6478" width="6.7109375" style="674" customWidth="1"/>
    <col min="6479" max="6481" width="8" style="674" customWidth="1"/>
    <col min="6482" max="6656" width="9.140625" style="674"/>
    <col min="6657" max="6657" width="5" style="674" customWidth="1"/>
    <col min="6658" max="6658" width="5.140625" style="674" customWidth="1"/>
    <col min="6659" max="6659" width="10.42578125" style="674" customWidth="1"/>
    <col min="6660" max="6660" width="6" style="674" customWidth="1"/>
    <col min="6661" max="6661" width="3.7109375" style="674" customWidth="1"/>
    <col min="6662" max="6662" width="5.140625" style="674" customWidth="1"/>
    <col min="6663" max="6663" width="4.42578125" style="674" customWidth="1"/>
    <col min="6664" max="6729" width="6.7109375" style="674" customWidth="1"/>
    <col min="6730" max="6730" width="7.42578125" style="674" customWidth="1"/>
    <col min="6731" max="6732" width="6.7109375" style="674" customWidth="1"/>
    <col min="6733" max="6733" width="7.7109375" style="674" customWidth="1"/>
    <col min="6734" max="6734" width="6.7109375" style="674" customWidth="1"/>
    <col min="6735" max="6737" width="8" style="674" customWidth="1"/>
    <col min="6738" max="6912" width="9.140625" style="674"/>
    <col min="6913" max="6913" width="5" style="674" customWidth="1"/>
    <col min="6914" max="6914" width="5.140625" style="674" customWidth="1"/>
    <col min="6915" max="6915" width="10.42578125" style="674" customWidth="1"/>
    <col min="6916" max="6916" width="6" style="674" customWidth="1"/>
    <col min="6917" max="6917" width="3.7109375" style="674" customWidth="1"/>
    <col min="6918" max="6918" width="5.140625" style="674" customWidth="1"/>
    <col min="6919" max="6919" width="4.42578125" style="674" customWidth="1"/>
    <col min="6920" max="6985" width="6.7109375" style="674" customWidth="1"/>
    <col min="6986" max="6986" width="7.42578125" style="674" customWidth="1"/>
    <col min="6987" max="6988" width="6.7109375" style="674" customWidth="1"/>
    <col min="6989" max="6989" width="7.7109375" style="674" customWidth="1"/>
    <col min="6990" max="6990" width="6.7109375" style="674" customWidth="1"/>
    <col min="6991" max="6993" width="8" style="674" customWidth="1"/>
    <col min="6994" max="7168" width="9.140625" style="674"/>
    <col min="7169" max="7169" width="5" style="674" customWidth="1"/>
    <col min="7170" max="7170" width="5.140625" style="674" customWidth="1"/>
    <col min="7171" max="7171" width="10.42578125" style="674" customWidth="1"/>
    <col min="7172" max="7172" width="6" style="674" customWidth="1"/>
    <col min="7173" max="7173" width="3.7109375" style="674" customWidth="1"/>
    <col min="7174" max="7174" width="5.140625" style="674" customWidth="1"/>
    <col min="7175" max="7175" width="4.42578125" style="674" customWidth="1"/>
    <col min="7176" max="7241" width="6.7109375" style="674" customWidth="1"/>
    <col min="7242" max="7242" width="7.42578125" style="674" customWidth="1"/>
    <col min="7243" max="7244" width="6.7109375" style="674" customWidth="1"/>
    <col min="7245" max="7245" width="7.7109375" style="674" customWidth="1"/>
    <col min="7246" max="7246" width="6.7109375" style="674" customWidth="1"/>
    <col min="7247" max="7249" width="8" style="674" customWidth="1"/>
    <col min="7250" max="7424" width="9.140625" style="674"/>
    <col min="7425" max="7425" width="5" style="674" customWidth="1"/>
    <col min="7426" max="7426" width="5.140625" style="674" customWidth="1"/>
    <col min="7427" max="7427" width="10.42578125" style="674" customWidth="1"/>
    <col min="7428" max="7428" width="6" style="674" customWidth="1"/>
    <col min="7429" max="7429" width="3.7109375" style="674" customWidth="1"/>
    <col min="7430" max="7430" width="5.140625" style="674" customWidth="1"/>
    <col min="7431" max="7431" width="4.42578125" style="674" customWidth="1"/>
    <col min="7432" max="7497" width="6.7109375" style="674" customWidth="1"/>
    <col min="7498" max="7498" width="7.42578125" style="674" customWidth="1"/>
    <col min="7499" max="7500" width="6.7109375" style="674" customWidth="1"/>
    <col min="7501" max="7501" width="7.7109375" style="674" customWidth="1"/>
    <col min="7502" max="7502" width="6.7109375" style="674" customWidth="1"/>
    <col min="7503" max="7505" width="8" style="674" customWidth="1"/>
    <col min="7506" max="7680" width="9.140625" style="674"/>
    <col min="7681" max="7681" width="5" style="674" customWidth="1"/>
    <col min="7682" max="7682" width="5.140625" style="674" customWidth="1"/>
    <col min="7683" max="7683" width="10.42578125" style="674" customWidth="1"/>
    <col min="7684" max="7684" width="6" style="674" customWidth="1"/>
    <col min="7685" max="7685" width="3.7109375" style="674" customWidth="1"/>
    <col min="7686" max="7686" width="5.140625" style="674" customWidth="1"/>
    <col min="7687" max="7687" width="4.42578125" style="674" customWidth="1"/>
    <col min="7688" max="7753" width="6.7109375" style="674" customWidth="1"/>
    <col min="7754" max="7754" width="7.42578125" style="674" customWidth="1"/>
    <col min="7755" max="7756" width="6.7109375" style="674" customWidth="1"/>
    <col min="7757" max="7757" width="7.7109375" style="674" customWidth="1"/>
    <col min="7758" max="7758" width="6.7109375" style="674" customWidth="1"/>
    <col min="7759" max="7761" width="8" style="674" customWidth="1"/>
    <col min="7762" max="7936" width="9.140625" style="674"/>
    <col min="7937" max="7937" width="5" style="674" customWidth="1"/>
    <col min="7938" max="7938" width="5.140625" style="674" customWidth="1"/>
    <col min="7939" max="7939" width="10.42578125" style="674" customWidth="1"/>
    <col min="7940" max="7940" width="6" style="674" customWidth="1"/>
    <col min="7941" max="7941" width="3.7109375" style="674" customWidth="1"/>
    <col min="7942" max="7942" width="5.140625" style="674" customWidth="1"/>
    <col min="7943" max="7943" width="4.42578125" style="674" customWidth="1"/>
    <col min="7944" max="8009" width="6.7109375" style="674" customWidth="1"/>
    <col min="8010" max="8010" width="7.42578125" style="674" customWidth="1"/>
    <col min="8011" max="8012" width="6.7109375" style="674" customWidth="1"/>
    <col min="8013" max="8013" width="7.7109375" style="674" customWidth="1"/>
    <col min="8014" max="8014" width="6.7109375" style="674" customWidth="1"/>
    <col min="8015" max="8017" width="8" style="674" customWidth="1"/>
    <col min="8018" max="8192" width="9.140625" style="674"/>
    <col min="8193" max="8193" width="5" style="674" customWidth="1"/>
    <col min="8194" max="8194" width="5.140625" style="674" customWidth="1"/>
    <col min="8195" max="8195" width="10.42578125" style="674" customWidth="1"/>
    <col min="8196" max="8196" width="6" style="674" customWidth="1"/>
    <col min="8197" max="8197" width="3.7109375" style="674" customWidth="1"/>
    <col min="8198" max="8198" width="5.140625" style="674" customWidth="1"/>
    <col min="8199" max="8199" width="4.42578125" style="674" customWidth="1"/>
    <col min="8200" max="8265" width="6.7109375" style="674" customWidth="1"/>
    <col min="8266" max="8266" width="7.42578125" style="674" customWidth="1"/>
    <col min="8267" max="8268" width="6.7109375" style="674" customWidth="1"/>
    <col min="8269" max="8269" width="7.7109375" style="674" customWidth="1"/>
    <col min="8270" max="8270" width="6.7109375" style="674" customWidth="1"/>
    <col min="8271" max="8273" width="8" style="674" customWidth="1"/>
    <col min="8274" max="8448" width="9.140625" style="674"/>
    <col min="8449" max="8449" width="5" style="674" customWidth="1"/>
    <col min="8450" max="8450" width="5.140625" style="674" customWidth="1"/>
    <col min="8451" max="8451" width="10.42578125" style="674" customWidth="1"/>
    <col min="8452" max="8452" width="6" style="674" customWidth="1"/>
    <col min="8453" max="8453" width="3.7109375" style="674" customWidth="1"/>
    <col min="8454" max="8454" width="5.140625" style="674" customWidth="1"/>
    <col min="8455" max="8455" width="4.42578125" style="674" customWidth="1"/>
    <col min="8456" max="8521" width="6.7109375" style="674" customWidth="1"/>
    <col min="8522" max="8522" width="7.42578125" style="674" customWidth="1"/>
    <col min="8523" max="8524" width="6.7109375" style="674" customWidth="1"/>
    <col min="8525" max="8525" width="7.7109375" style="674" customWidth="1"/>
    <col min="8526" max="8526" width="6.7109375" style="674" customWidth="1"/>
    <col min="8527" max="8529" width="8" style="674" customWidth="1"/>
    <col min="8530" max="8704" width="9.140625" style="674"/>
    <col min="8705" max="8705" width="5" style="674" customWidth="1"/>
    <col min="8706" max="8706" width="5.140625" style="674" customWidth="1"/>
    <col min="8707" max="8707" width="10.42578125" style="674" customWidth="1"/>
    <col min="8708" max="8708" width="6" style="674" customWidth="1"/>
    <col min="8709" max="8709" width="3.7109375" style="674" customWidth="1"/>
    <col min="8710" max="8710" width="5.140625" style="674" customWidth="1"/>
    <col min="8711" max="8711" width="4.42578125" style="674" customWidth="1"/>
    <col min="8712" max="8777" width="6.7109375" style="674" customWidth="1"/>
    <col min="8778" max="8778" width="7.42578125" style="674" customWidth="1"/>
    <col min="8779" max="8780" width="6.7109375" style="674" customWidth="1"/>
    <col min="8781" max="8781" width="7.7109375" style="674" customWidth="1"/>
    <col min="8782" max="8782" width="6.7109375" style="674" customWidth="1"/>
    <col min="8783" max="8785" width="8" style="674" customWidth="1"/>
    <col min="8786" max="8960" width="9.140625" style="674"/>
    <col min="8961" max="8961" width="5" style="674" customWidth="1"/>
    <col min="8962" max="8962" width="5.140625" style="674" customWidth="1"/>
    <col min="8963" max="8963" width="10.42578125" style="674" customWidth="1"/>
    <col min="8964" max="8964" width="6" style="674" customWidth="1"/>
    <col min="8965" max="8965" width="3.7109375" style="674" customWidth="1"/>
    <col min="8966" max="8966" width="5.140625" style="674" customWidth="1"/>
    <col min="8967" max="8967" width="4.42578125" style="674" customWidth="1"/>
    <col min="8968" max="9033" width="6.7109375" style="674" customWidth="1"/>
    <col min="9034" max="9034" width="7.42578125" style="674" customWidth="1"/>
    <col min="9035" max="9036" width="6.7109375" style="674" customWidth="1"/>
    <col min="9037" max="9037" width="7.7109375" style="674" customWidth="1"/>
    <col min="9038" max="9038" width="6.7109375" style="674" customWidth="1"/>
    <col min="9039" max="9041" width="8" style="674" customWidth="1"/>
    <col min="9042" max="9216" width="9.140625" style="674"/>
    <col min="9217" max="9217" width="5" style="674" customWidth="1"/>
    <col min="9218" max="9218" width="5.140625" style="674" customWidth="1"/>
    <col min="9219" max="9219" width="10.42578125" style="674" customWidth="1"/>
    <col min="9220" max="9220" width="6" style="674" customWidth="1"/>
    <col min="9221" max="9221" width="3.7109375" style="674" customWidth="1"/>
    <col min="9222" max="9222" width="5.140625" style="674" customWidth="1"/>
    <col min="9223" max="9223" width="4.42578125" style="674" customWidth="1"/>
    <col min="9224" max="9289" width="6.7109375" style="674" customWidth="1"/>
    <col min="9290" max="9290" width="7.42578125" style="674" customWidth="1"/>
    <col min="9291" max="9292" width="6.7109375" style="674" customWidth="1"/>
    <col min="9293" max="9293" width="7.7109375" style="674" customWidth="1"/>
    <col min="9294" max="9294" width="6.7109375" style="674" customWidth="1"/>
    <col min="9295" max="9297" width="8" style="674" customWidth="1"/>
    <col min="9298" max="9472" width="9.140625" style="674"/>
    <col min="9473" max="9473" width="5" style="674" customWidth="1"/>
    <col min="9474" max="9474" width="5.140625" style="674" customWidth="1"/>
    <col min="9475" max="9475" width="10.42578125" style="674" customWidth="1"/>
    <col min="9476" max="9476" width="6" style="674" customWidth="1"/>
    <col min="9477" max="9477" width="3.7109375" style="674" customWidth="1"/>
    <col min="9478" max="9478" width="5.140625" style="674" customWidth="1"/>
    <col min="9479" max="9479" width="4.42578125" style="674" customWidth="1"/>
    <col min="9480" max="9545" width="6.7109375" style="674" customWidth="1"/>
    <col min="9546" max="9546" width="7.42578125" style="674" customWidth="1"/>
    <col min="9547" max="9548" width="6.7109375" style="674" customWidth="1"/>
    <col min="9549" max="9549" width="7.7109375" style="674" customWidth="1"/>
    <col min="9550" max="9550" width="6.7109375" style="674" customWidth="1"/>
    <col min="9551" max="9553" width="8" style="674" customWidth="1"/>
    <col min="9554" max="9728" width="9.140625" style="674"/>
    <col min="9729" max="9729" width="5" style="674" customWidth="1"/>
    <col min="9730" max="9730" width="5.140625" style="674" customWidth="1"/>
    <col min="9731" max="9731" width="10.42578125" style="674" customWidth="1"/>
    <col min="9732" max="9732" width="6" style="674" customWidth="1"/>
    <col min="9733" max="9733" width="3.7109375" style="674" customWidth="1"/>
    <col min="9734" max="9734" width="5.140625" style="674" customWidth="1"/>
    <col min="9735" max="9735" width="4.42578125" style="674" customWidth="1"/>
    <col min="9736" max="9801" width="6.7109375" style="674" customWidth="1"/>
    <col min="9802" max="9802" width="7.42578125" style="674" customWidth="1"/>
    <col min="9803" max="9804" width="6.7109375" style="674" customWidth="1"/>
    <col min="9805" max="9805" width="7.7109375" style="674" customWidth="1"/>
    <col min="9806" max="9806" width="6.7109375" style="674" customWidth="1"/>
    <col min="9807" max="9809" width="8" style="674" customWidth="1"/>
    <col min="9810" max="9984" width="9.140625" style="674"/>
    <col min="9985" max="9985" width="5" style="674" customWidth="1"/>
    <col min="9986" max="9986" width="5.140625" style="674" customWidth="1"/>
    <col min="9987" max="9987" width="10.42578125" style="674" customWidth="1"/>
    <col min="9988" max="9988" width="6" style="674" customWidth="1"/>
    <col min="9989" max="9989" width="3.7109375" style="674" customWidth="1"/>
    <col min="9990" max="9990" width="5.140625" style="674" customWidth="1"/>
    <col min="9991" max="9991" width="4.42578125" style="674" customWidth="1"/>
    <col min="9992" max="10057" width="6.7109375" style="674" customWidth="1"/>
    <col min="10058" max="10058" width="7.42578125" style="674" customWidth="1"/>
    <col min="10059" max="10060" width="6.7109375" style="674" customWidth="1"/>
    <col min="10061" max="10061" width="7.7109375" style="674" customWidth="1"/>
    <col min="10062" max="10062" width="6.7109375" style="674" customWidth="1"/>
    <col min="10063" max="10065" width="8" style="674" customWidth="1"/>
    <col min="10066" max="10240" width="9.140625" style="674"/>
    <col min="10241" max="10241" width="5" style="674" customWidth="1"/>
    <col min="10242" max="10242" width="5.140625" style="674" customWidth="1"/>
    <col min="10243" max="10243" width="10.42578125" style="674" customWidth="1"/>
    <col min="10244" max="10244" width="6" style="674" customWidth="1"/>
    <col min="10245" max="10245" width="3.7109375" style="674" customWidth="1"/>
    <col min="10246" max="10246" width="5.140625" style="674" customWidth="1"/>
    <col min="10247" max="10247" width="4.42578125" style="674" customWidth="1"/>
    <col min="10248" max="10313" width="6.7109375" style="674" customWidth="1"/>
    <col min="10314" max="10314" width="7.42578125" style="674" customWidth="1"/>
    <col min="10315" max="10316" width="6.7109375" style="674" customWidth="1"/>
    <col min="10317" max="10317" width="7.7109375" style="674" customWidth="1"/>
    <col min="10318" max="10318" width="6.7109375" style="674" customWidth="1"/>
    <col min="10319" max="10321" width="8" style="674" customWidth="1"/>
    <col min="10322" max="10496" width="9.140625" style="674"/>
    <col min="10497" max="10497" width="5" style="674" customWidth="1"/>
    <col min="10498" max="10498" width="5.140625" style="674" customWidth="1"/>
    <col min="10499" max="10499" width="10.42578125" style="674" customWidth="1"/>
    <col min="10500" max="10500" width="6" style="674" customWidth="1"/>
    <col min="10501" max="10501" width="3.7109375" style="674" customWidth="1"/>
    <col min="10502" max="10502" width="5.140625" style="674" customWidth="1"/>
    <col min="10503" max="10503" width="4.42578125" style="674" customWidth="1"/>
    <col min="10504" max="10569" width="6.7109375" style="674" customWidth="1"/>
    <col min="10570" max="10570" width="7.42578125" style="674" customWidth="1"/>
    <col min="10571" max="10572" width="6.7109375" style="674" customWidth="1"/>
    <col min="10573" max="10573" width="7.7109375" style="674" customWidth="1"/>
    <col min="10574" max="10574" width="6.7109375" style="674" customWidth="1"/>
    <col min="10575" max="10577" width="8" style="674" customWidth="1"/>
    <col min="10578" max="10752" width="9.140625" style="674"/>
    <col min="10753" max="10753" width="5" style="674" customWidth="1"/>
    <col min="10754" max="10754" width="5.140625" style="674" customWidth="1"/>
    <col min="10755" max="10755" width="10.42578125" style="674" customWidth="1"/>
    <col min="10756" max="10756" width="6" style="674" customWidth="1"/>
    <col min="10757" max="10757" width="3.7109375" style="674" customWidth="1"/>
    <col min="10758" max="10758" width="5.140625" style="674" customWidth="1"/>
    <col min="10759" max="10759" width="4.42578125" style="674" customWidth="1"/>
    <col min="10760" max="10825" width="6.7109375" style="674" customWidth="1"/>
    <col min="10826" max="10826" width="7.42578125" style="674" customWidth="1"/>
    <col min="10827" max="10828" width="6.7109375" style="674" customWidth="1"/>
    <col min="10829" max="10829" width="7.7109375" style="674" customWidth="1"/>
    <col min="10830" max="10830" width="6.7109375" style="674" customWidth="1"/>
    <col min="10831" max="10833" width="8" style="674" customWidth="1"/>
    <col min="10834" max="11008" width="9.140625" style="674"/>
    <col min="11009" max="11009" width="5" style="674" customWidth="1"/>
    <col min="11010" max="11010" width="5.140625" style="674" customWidth="1"/>
    <col min="11011" max="11011" width="10.42578125" style="674" customWidth="1"/>
    <col min="11012" max="11012" width="6" style="674" customWidth="1"/>
    <col min="11013" max="11013" width="3.7109375" style="674" customWidth="1"/>
    <col min="11014" max="11014" width="5.140625" style="674" customWidth="1"/>
    <col min="11015" max="11015" width="4.42578125" style="674" customWidth="1"/>
    <col min="11016" max="11081" width="6.7109375" style="674" customWidth="1"/>
    <col min="11082" max="11082" width="7.42578125" style="674" customWidth="1"/>
    <col min="11083" max="11084" width="6.7109375" style="674" customWidth="1"/>
    <col min="11085" max="11085" width="7.7109375" style="674" customWidth="1"/>
    <col min="11086" max="11086" width="6.7109375" style="674" customWidth="1"/>
    <col min="11087" max="11089" width="8" style="674" customWidth="1"/>
    <col min="11090" max="11264" width="9.140625" style="674"/>
    <col min="11265" max="11265" width="5" style="674" customWidth="1"/>
    <col min="11266" max="11266" width="5.140625" style="674" customWidth="1"/>
    <col min="11267" max="11267" width="10.42578125" style="674" customWidth="1"/>
    <col min="11268" max="11268" width="6" style="674" customWidth="1"/>
    <col min="11269" max="11269" width="3.7109375" style="674" customWidth="1"/>
    <col min="11270" max="11270" width="5.140625" style="674" customWidth="1"/>
    <col min="11271" max="11271" width="4.42578125" style="674" customWidth="1"/>
    <col min="11272" max="11337" width="6.7109375" style="674" customWidth="1"/>
    <col min="11338" max="11338" width="7.42578125" style="674" customWidth="1"/>
    <col min="11339" max="11340" width="6.7109375" style="674" customWidth="1"/>
    <col min="11341" max="11341" width="7.7109375" style="674" customWidth="1"/>
    <col min="11342" max="11342" width="6.7109375" style="674" customWidth="1"/>
    <col min="11343" max="11345" width="8" style="674" customWidth="1"/>
    <col min="11346" max="11520" width="9.140625" style="674"/>
    <col min="11521" max="11521" width="5" style="674" customWidth="1"/>
    <col min="11522" max="11522" width="5.140625" style="674" customWidth="1"/>
    <col min="11523" max="11523" width="10.42578125" style="674" customWidth="1"/>
    <col min="11524" max="11524" width="6" style="674" customWidth="1"/>
    <col min="11525" max="11525" width="3.7109375" style="674" customWidth="1"/>
    <col min="11526" max="11526" width="5.140625" style="674" customWidth="1"/>
    <col min="11527" max="11527" width="4.42578125" style="674" customWidth="1"/>
    <col min="11528" max="11593" width="6.7109375" style="674" customWidth="1"/>
    <col min="11594" max="11594" width="7.42578125" style="674" customWidth="1"/>
    <col min="11595" max="11596" width="6.7109375" style="674" customWidth="1"/>
    <col min="11597" max="11597" width="7.7109375" style="674" customWidth="1"/>
    <col min="11598" max="11598" width="6.7109375" style="674" customWidth="1"/>
    <col min="11599" max="11601" width="8" style="674" customWidth="1"/>
    <col min="11602" max="11776" width="9.140625" style="674"/>
    <col min="11777" max="11777" width="5" style="674" customWidth="1"/>
    <col min="11778" max="11778" width="5.140625" style="674" customWidth="1"/>
    <col min="11779" max="11779" width="10.42578125" style="674" customWidth="1"/>
    <col min="11780" max="11780" width="6" style="674" customWidth="1"/>
    <col min="11781" max="11781" width="3.7109375" style="674" customWidth="1"/>
    <col min="11782" max="11782" width="5.140625" style="674" customWidth="1"/>
    <col min="11783" max="11783" width="4.42578125" style="674" customWidth="1"/>
    <col min="11784" max="11849" width="6.7109375" style="674" customWidth="1"/>
    <col min="11850" max="11850" width="7.42578125" style="674" customWidth="1"/>
    <col min="11851" max="11852" width="6.7109375" style="674" customWidth="1"/>
    <col min="11853" max="11853" width="7.7109375" style="674" customWidth="1"/>
    <col min="11854" max="11854" width="6.7109375" style="674" customWidth="1"/>
    <col min="11855" max="11857" width="8" style="674" customWidth="1"/>
    <col min="11858" max="12032" width="9.140625" style="674"/>
    <col min="12033" max="12033" width="5" style="674" customWidth="1"/>
    <col min="12034" max="12034" width="5.140625" style="674" customWidth="1"/>
    <col min="12035" max="12035" width="10.42578125" style="674" customWidth="1"/>
    <col min="12036" max="12036" width="6" style="674" customWidth="1"/>
    <col min="12037" max="12037" width="3.7109375" style="674" customWidth="1"/>
    <col min="12038" max="12038" width="5.140625" style="674" customWidth="1"/>
    <col min="12039" max="12039" width="4.42578125" style="674" customWidth="1"/>
    <col min="12040" max="12105" width="6.7109375" style="674" customWidth="1"/>
    <col min="12106" max="12106" width="7.42578125" style="674" customWidth="1"/>
    <col min="12107" max="12108" width="6.7109375" style="674" customWidth="1"/>
    <col min="12109" max="12109" width="7.7109375" style="674" customWidth="1"/>
    <col min="12110" max="12110" width="6.7109375" style="674" customWidth="1"/>
    <col min="12111" max="12113" width="8" style="674" customWidth="1"/>
    <col min="12114" max="12288" width="9.140625" style="674"/>
    <col min="12289" max="12289" width="5" style="674" customWidth="1"/>
    <col min="12290" max="12290" width="5.140625" style="674" customWidth="1"/>
    <col min="12291" max="12291" width="10.42578125" style="674" customWidth="1"/>
    <col min="12292" max="12292" width="6" style="674" customWidth="1"/>
    <col min="12293" max="12293" width="3.7109375" style="674" customWidth="1"/>
    <col min="12294" max="12294" width="5.140625" style="674" customWidth="1"/>
    <col min="12295" max="12295" width="4.42578125" style="674" customWidth="1"/>
    <col min="12296" max="12361" width="6.7109375" style="674" customWidth="1"/>
    <col min="12362" max="12362" width="7.42578125" style="674" customWidth="1"/>
    <col min="12363" max="12364" width="6.7109375" style="674" customWidth="1"/>
    <col min="12365" max="12365" width="7.7109375" style="674" customWidth="1"/>
    <col min="12366" max="12366" width="6.7109375" style="674" customWidth="1"/>
    <col min="12367" max="12369" width="8" style="674" customWidth="1"/>
    <col min="12370" max="12544" width="9.140625" style="674"/>
    <col min="12545" max="12545" width="5" style="674" customWidth="1"/>
    <col min="12546" max="12546" width="5.140625" style="674" customWidth="1"/>
    <col min="12547" max="12547" width="10.42578125" style="674" customWidth="1"/>
    <col min="12548" max="12548" width="6" style="674" customWidth="1"/>
    <col min="12549" max="12549" width="3.7109375" style="674" customWidth="1"/>
    <col min="12550" max="12550" width="5.140625" style="674" customWidth="1"/>
    <col min="12551" max="12551" width="4.42578125" style="674" customWidth="1"/>
    <col min="12552" max="12617" width="6.7109375" style="674" customWidth="1"/>
    <col min="12618" max="12618" width="7.42578125" style="674" customWidth="1"/>
    <col min="12619" max="12620" width="6.7109375" style="674" customWidth="1"/>
    <col min="12621" max="12621" width="7.7109375" style="674" customWidth="1"/>
    <col min="12622" max="12622" width="6.7109375" style="674" customWidth="1"/>
    <col min="12623" max="12625" width="8" style="674" customWidth="1"/>
    <col min="12626" max="12800" width="9.140625" style="674"/>
    <col min="12801" max="12801" width="5" style="674" customWidth="1"/>
    <col min="12802" max="12802" width="5.140625" style="674" customWidth="1"/>
    <col min="12803" max="12803" width="10.42578125" style="674" customWidth="1"/>
    <col min="12804" max="12804" width="6" style="674" customWidth="1"/>
    <col min="12805" max="12805" width="3.7109375" style="674" customWidth="1"/>
    <col min="12806" max="12806" width="5.140625" style="674" customWidth="1"/>
    <col min="12807" max="12807" width="4.42578125" style="674" customWidth="1"/>
    <col min="12808" max="12873" width="6.7109375" style="674" customWidth="1"/>
    <col min="12874" max="12874" width="7.42578125" style="674" customWidth="1"/>
    <col min="12875" max="12876" width="6.7109375" style="674" customWidth="1"/>
    <col min="12877" max="12877" width="7.7109375" style="674" customWidth="1"/>
    <col min="12878" max="12878" width="6.7109375" style="674" customWidth="1"/>
    <col min="12879" max="12881" width="8" style="674" customWidth="1"/>
    <col min="12882" max="13056" width="9.140625" style="674"/>
    <col min="13057" max="13057" width="5" style="674" customWidth="1"/>
    <col min="13058" max="13058" width="5.140625" style="674" customWidth="1"/>
    <col min="13059" max="13059" width="10.42578125" style="674" customWidth="1"/>
    <col min="13060" max="13060" width="6" style="674" customWidth="1"/>
    <col min="13061" max="13061" width="3.7109375" style="674" customWidth="1"/>
    <col min="13062" max="13062" width="5.140625" style="674" customWidth="1"/>
    <col min="13063" max="13063" width="4.42578125" style="674" customWidth="1"/>
    <col min="13064" max="13129" width="6.7109375" style="674" customWidth="1"/>
    <col min="13130" max="13130" width="7.42578125" style="674" customWidth="1"/>
    <col min="13131" max="13132" width="6.7109375" style="674" customWidth="1"/>
    <col min="13133" max="13133" width="7.7109375" style="674" customWidth="1"/>
    <col min="13134" max="13134" width="6.7109375" style="674" customWidth="1"/>
    <col min="13135" max="13137" width="8" style="674" customWidth="1"/>
    <col min="13138" max="13312" width="9.140625" style="674"/>
    <col min="13313" max="13313" width="5" style="674" customWidth="1"/>
    <col min="13314" max="13314" width="5.140625" style="674" customWidth="1"/>
    <col min="13315" max="13315" width="10.42578125" style="674" customWidth="1"/>
    <col min="13316" max="13316" width="6" style="674" customWidth="1"/>
    <col min="13317" max="13317" width="3.7109375" style="674" customWidth="1"/>
    <col min="13318" max="13318" width="5.140625" style="674" customWidth="1"/>
    <col min="13319" max="13319" width="4.42578125" style="674" customWidth="1"/>
    <col min="13320" max="13385" width="6.7109375" style="674" customWidth="1"/>
    <col min="13386" max="13386" width="7.42578125" style="674" customWidth="1"/>
    <col min="13387" max="13388" width="6.7109375" style="674" customWidth="1"/>
    <col min="13389" max="13389" width="7.7109375" style="674" customWidth="1"/>
    <col min="13390" max="13390" width="6.7109375" style="674" customWidth="1"/>
    <col min="13391" max="13393" width="8" style="674" customWidth="1"/>
    <col min="13394" max="13568" width="9.140625" style="674"/>
    <col min="13569" max="13569" width="5" style="674" customWidth="1"/>
    <col min="13570" max="13570" width="5.140625" style="674" customWidth="1"/>
    <col min="13571" max="13571" width="10.42578125" style="674" customWidth="1"/>
    <col min="13572" max="13572" width="6" style="674" customWidth="1"/>
    <col min="13573" max="13573" width="3.7109375" style="674" customWidth="1"/>
    <col min="13574" max="13574" width="5.140625" style="674" customWidth="1"/>
    <col min="13575" max="13575" width="4.42578125" style="674" customWidth="1"/>
    <col min="13576" max="13641" width="6.7109375" style="674" customWidth="1"/>
    <col min="13642" max="13642" width="7.42578125" style="674" customWidth="1"/>
    <col min="13643" max="13644" width="6.7109375" style="674" customWidth="1"/>
    <col min="13645" max="13645" width="7.7109375" style="674" customWidth="1"/>
    <col min="13646" max="13646" width="6.7109375" style="674" customWidth="1"/>
    <col min="13647" max="13649" width="8" style="674" customWidth="1"/>
    <col min="13650" max="13824" width="9.140625" style="674"/>
    <col min="13825" max="13825" width="5" style="674" customWidth="1"/>
    <col min="13826" max="13826" width="5.140625" style="674" customWidth="1"/>
    <col min="13827" max="13827" width="10.42578125" style="674" customWidth="1"/>
    <col min="13828" max="13828" width="6" style="674" customWidth="1"/>
    <col min="13829" max="13829" width="3.7109375" style="674" customWidth="1"/>
    <col min="13830" max="13830" width="5.140625" style="674" customWidth="1"/>
    <col min="13831" max="13831" width="4.42578125" style="674" customWidth="1"/>
    <col min="13832" max="13897" width="6.7109375" style="674" customWidth="1"/>
    <col min="13898" max="13898" width="7.42578125" style="674" customWidth="1"/>
    <col min="13899" max="13900" width="6.7109375" style="674" customWidth="1"/>
    <col min="13901" max="13901" width="7.7109375" style="674" customWidth="1"/>
    <col min="13902" max="13902" width="6.7109375" style="674" customWidth="1"/>
    <col min="13903" max="13905" width="8" style="674" customWidth="1"/>
    <col min="13906" max="14080" width="9.140625" style="674"/>
    <col min="14081" max="14081" width="5" style="674" customWidth="1"/>
    <col min="14082" max="14082" width="5.140625" style="674" customWidth="1"/>
    <col min="14083" max="14083" width="10.42578125" style="674" customWidth="1"/>
    <col min="14084" max="14084" width="6" style="674" customWidth="1"/>
    <col min="14085" max="14085" width="3.7109375" style="674" customWidth="1"/>
    <col min="14086" max="14086" width="5.140625" style="674" customWidth="1"/>
    <col min="14087" max="14087" width="4.42578125" style="674" customWidth="1"/>
    <col min="14088" max="14153" width="6.7109375" style="674" customWidth="1"/>
    <col min="14154" max="14154" width="7.42578125" style="674" customWidth="1"/>
    <col min="14155" max="14156" width="6.7109375" style="674" customWidth="1"/>
    <col min="14157" max="14157" width="7.7109375" style="674" customWidth="1"/>
    <col min="14158" max="14158" width="6.7109375" style="674" customWidth="1"/>
    <col min="14159" max="14161" width="8" style="674" customWidth="1"/>
    <col min="14162" max="14336" width="9.140625" style="674"/>
    <col min="14337" max="14337" width="5" style="674" customWidth="1"/>
    <col min="14338" max="14338" width="5.140625" style="674" customWidth="1"/>
    <col min="14339" max="14339" width="10.42578125" style="674" customWidth="1"/>
    <col min="14340" max="14340" width="6" style="674" customWidth="1"/>
    <col min="14341" max="14341" width="3.7109375" style="674" customWidth="1"/>
    <col min="14342" max="14342" width="5.140625" style="674" customWidth="1"/>
    <col min="14343" max="14343" width="4.42578125" style="674" customWidth="1"/>
    <col min="14344" max="14409" width="6.7109375" style="674" customWidth="1"/>
    <col min="14410" max="14410" width="7.42578125" style="674" customWidth="1"/>
    <col min="14411" max="14412" width="6.7109375" style="674" customWidth="1"/>
    <col min="14413" max="14413" width="7.7109375" style="674" customWidth="1"/>
    <col min="14414" max="14414" width="6.7109375" style="674" customWidth="1"/>
    <col min="14415" max="14417" width="8" style="674" customWidth="1"/>
    <col min="14418" max="14592" width="9.140625" style="674"/>
    <col min="14593" max="14593" width="5" style="674" customWidth="1"/>
    <col min="14594" max="14594" width="5.140625" style="674" customWidth="1"/>
    <col min="14595" max="14595" width="10.42578125" style="674" customWidth="1"/>
    <col min="14596" max="14596" width="6" style="674" customWidth="1"/>
    <col min="14597" max="14597" width="3.7109375" style="674" customWidth="1"/>
    <col min="14598" max="14598" width="5.140625" style="674" customWidth="1"/>
    <col min="14599" max="14599" width="4.42578125" style="674" customWidth="1"/>
    <col min="14600" max="14665" width="6.7109375" style="674" customWidth="1"/>
    <col min="14666" max="14666" width="7.42578125" style="674" customWidth="1"/>
    <col min="14667" max="14668" width="6.7109375" style="674" customWidth="1"/>
    <col min="14669" max="14669" width="7.7109375" style="674" customWidth="1"/>
    <col min="14670" max="14670" width="6.7109375" style="674" customWidth="1"/>
    <col min="14671" max="14673" width="8" style="674" customWidth="1"/>
    <col min="14674" max="14848" width="9.140625" style="674"/>
    <col min="14849" max="14849" width="5" style="674" customWidth="1"/>
    <col min="14850" max="14850" width="5.140625" style="674" customWidth="1"/>
    <col min="14851" max="14851" width="10.42578125" style="674" customWidth="1"/>
    <col min="14852" max="14852" width="6" style="674" customWidth="1"/>
    <col min="14853" max="14853" width="3.7109375" style="674" customWidth="1"/>
    <col min="14854" max="14854" width="5.140625" style="674" customWidth="1"/>
    <col min="14855" max="14855" width="4.42578125" style="674" customWidth="1"/>
    <col min="14856" max="14921" width="6.7109375" style="674" customWidth="1"/>
    <col min="14922" max="14922" width="7.42578125" style="674" customWidth="1"/>
    <col min="14923" max="14924" width="6.7109375" style="674" customWidth="1"/>
    <col min="14925" max="14925" width="7.7109375" style="674" customWidth="1"/>
    <col min="14926" max="14926" width="6.7109375" style="674" customWidth="1"/>
    <col min="14927" max="14929" width="8" style="674" customWidth="1"/>
    <col min="14930" max="15104" width="9.140625" style="674"/>
    <col min="15105" max="15105" width="5" style="674" customWidth="1"/>
    <col min="15106" max="15106" width="5.140625" style="674" customWidth="1"/>
    <col min="15107" max="15107" width="10.42578125" style="674" customWidth="1"/>
    <col min="15108" max="15108" width="6" style="674" customWidth="1"/>
    <col min="15109" max="15109" width="3.7109375" style="674" customWidth="1"/>
    <col min="15110" max="15110" width="5.140625" style="674" customWidth="1"/>
    <col min="15111" max="15111" width="4.42578125" style="674" customWidth="1"/>
    <col min="15112" max="15177" width="6.7109375" style="674" customWidth="1"/>
    <col min="15178" max="15178" width="7.42578125" style="674" customWidth="1"/>
    <col min="15179" max="15180" width="6.7109375" style="674" customWidth="1"/>
    <col min="15181" max="15181" width="7.7109375" style="674" customWidth="1"/>
    <col min="15182" max="15182" width="6.7109375" style="674" customWidth="1"/>
    <col min="15183" max="15185" width="8" style="674" customWidth="1"/>
    <col min="15186" max="15360" width="9.140625" style="674"/>
    <col min="15361" max="15361" width="5" style="674" customWidth="1"/>
    <col min="15362" max="15362" width="5.140625" style="674" customWidth="1"/>
    <col min="15363" max="15363" width="10.42578125" style="674" customWidth="1"/>
    <col min="15364" max="15364" width="6" style="674" customWidth="1"/>
    <col min="15365" max="15365" width="3.7109375" style="674" customWidth="1"/>
    <col min="15366" max="15366" width="5.140625" style="674" customWidth="1"/>
    <col min="15367" max="15367" width="4.42578125" style="674" customWidth="1"/>
    <col min="15368" max="15433" width="6.7109375" style="674" customWidth="1"/>
    <col min="15434" max="15434" width="7.42578125" style="674" customWidth="1"/>
    <col min="15435" max="15436" width="6.7109375" style="674" customWidth="1"/>
    <col min="15437" max="15437" width="7.7109375" style="674" customWidth="1"/>
    <col min="15438" max="15438" width="6.7109375" style="674" customWidth="1"/>
    <col min="15439" max="15441" width="8" style="674" customWidth="1"/>
    <col min="15442" max="15616" width="9.140625" style="674"/>
    <col min="15617" max="15617" width="5" style="674" customWidth="1"/>
    <col min="15618" max="15618" width="5.140625" style="674" customWidth="1"/>
    <col min="15619" max="15619" width="10.42578125" style="674" customWidth="1"/>
    <col min="15620" max="15620" width="6" style="674" customWidth="1"/>
    <col min="15621" max="15621" width="3.7109375" style="674" customWidth="1"/>
    <col min="15622" max="15622" width="5.140625" style="674" customWidth="1"/>
    <col min="15623" max="15623" width="4.42578125" style="674" customWidth="1"/>
    <col min="15624" max="15689" width="6.7109375" style="674" customWidth="1"/>
    <col min="15690" max="15690" width="7.42578125" style="674" customWidth="1"/>
    <col min="15691" max="15692" width="6.7109375" style="674" customWidth="1"/>
    <col min="15693" max="15693" width="7.7109375" style="674" customWidth="1"/>
    <col min="15694" max="15694" width="6.7109375" style="674" customWidth="1"/>
    <col min="15695" max="15697" width="8" style="674" customWidth="1"/>
    <col min="15698" max="15872" width="9.140625" style="674"/>
    <col min="15873" max="15873" width="5" style="674" customWidth="1"/>
    <col min="15874" max="15874" width="5.140625" style="674" customWidth="1"/>
    <col min="15875" max="15875" width="10.42578125" style="674" customWidth="1"/>
    <col min="15876" max="15876" width="6" style="674" customWidth="1"/>
    <col min="15877" max="15877" width="3.7109375" style="674" customWidth="1"/>
    <col min="15878" max="15878" width="5.140625" style="674" customWidth="1"/>
    <col min="15879" max="15879" width="4.42578125" style="674" customWidth="1"/>
    <col min="15880" max="15945" width="6.7109375" style="674" customWidth="1"/>
    <col min="15946" max="15946" width="7.42578125" style="674" customWidth="1"/>
    <col min="15947" max="15948" width="6.7109375" style="674" customWidth="1"/>
    <col min="15949" max="15949" width="7.7109375" style="674" customWidth="1"/>
    <col min="15950" max="15950" width="6.7109375" style="674" customWidth="1"/>
    <col min="15951" max="15953" width="8" style="674" customWidth="1"/>
    <col min="15954" max="16128" width="9.140625" style="674"/>
    <col min="16129" max="16129" width="5" style="674" customWidth="1"/>
    <col min="16130" max="16130" width="5.140625" style="674" customWidth="1"/>
    <col min="16131" max="16131" width="10.42578125" style="674" customWidth="1"/>
    <col min="16132" max="16132" width="6" style="674" customWidth="1"/>
    <col min="16133" max="16133" width="3.7109375" style="674" customWidth="1"/>
    <col min="16134" max="16134" width="5.140625" style="674" customWidth="1"/>
    <col min="16135" max="16135" width="4.42578125" style="674" customWidth="1"/>
    <col min="16136" max="16201" width="6.7109375" style="674" customWidth="1"/>
    <col min="16202" max="16202" width="7.42578125" style="674" customWidth="1"/>
    <col min="16203" max="16204" width="6.7109375" style="674" customWidth="1"/>
    <col min="16205" max="16205" width="7.7109375" style="674" customWidth="1"/>
    <col min="16206" max="16206" width="6.7109375" style="674" customWidth="1"/>
    <col min="16207" max="16209" width="8" style="674" customWidth="1"/>
    <col min="16210" max="16384" width="9.140625" style="674"/>
  </cols>
  <sheetData>
    <row r="1" spans="1:79" s="659" customFormat="1" ht="15.75" thickBot="1" x14ac:dyDescent="0.25">
      <c r="B1" s="660"/>
      <c r="C1" s="660"/>
      <c r="D1" s="660"/>
      <c r="E1" s="660"/>
      <c r="F1" s="660"/>
      <c r="G1" s="660"/>
      <c r="H1" s="660"/>
      <c r="I1" s="660"/>
      <c r="J1" s="660"/>
      <c r="K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1"/>
      <c r="BW1" s="660"/>
      <c r="BX1" s="660"/>
    </row>
    <row r="2" spans="1:79" ht="13.5" thickBot="1" x14ac:dyDescent="0.25">
      <c r="A2" s="662" t="s">
        <v>2</v>
      </c>
      <c r="B2" s="663"/>
      <c r="C2" s="663"/>
      <c r="D2" s="664"/>
      <c r="E2" s="664"/>
      <c r="F2" s="664"/>
      <c r="G2" s="665"/>
      <c r="H2" s="666"/>
      <c r="I2" s="667">
        <v>1</v>
      </c>
      <c r="J2" s="668" t="s">
        <v>216</v>
      </c>
      <c r="K2" s="669"/>
      <c r="L2" s="667">
        <v>2</v>
      </c>
      <c r="M2" s="670" t="s">
        <v>216</v>
      </c>
      <c r="N2" s="666"/>
      <c r="O2" s="667">
        <v>3</v>
      </c>
      <c r="P2" s="668" t="s">
        <v>216</v>
      </c>
      <c r="Q2" s="669"/>
      <c r="R2" s="667">
        <v>4</v>
      </c>
      <c r="S2" s="670" t="s">
        <v>216</v>
      </c>
      <c r="T2" s="666"/>
      <c r="U2" s="667">
        <v>5</v>
      </c>
      <c r="V2" s="668" t="s">
        <v>216</v>
      </c>
      <c r="W2" s="666"/>
      <c r="X2" s="667">
        <v>6</v>
      </c>
      <c r="Y2" s="668" t="s">
        <v>216</v>
      </c>
      <c r="Z2" s="669"/>
      <c r="AA2" s="667">
        <v>7</v>
      </c>
      <c r="AB2" s="670" t="s">
        <v>216</v>
      </c>
      <c r="AC2" s="671"/>
      <c r="AD2" s="667">
        <v>8</v>
      </c>
      <c r="AE2" s="668" t="s">
        <v>216</v>
      </c>
      <c r="AF2" s="670"/>
      <c r="AG2" s="667">
        <v>9</v>
      </c>
      <c r="AH2" s="670" t="s">
        <v>216</v>
      </c>
      <c r="AI2" s="671"/>
      <c r="AJ2" s="667">
        <v>10</v>
      </c>
      <c r="AK2" s="668" t="s">
        <v>216</v>
      </c>
      <c r="AL2" s="671"/>
      <c r="AM2" s="667">
        <v>11</v>
      </c>
      <c r="AN2" s="668" t="s">
        <v>216</v>
      </c>
      <c r="AO2" s="670"/>
      <c r="AP2" s="667">
        <v>12</v>
      </c>
      <c r="AQ2" s="670" t="s">
        <v>216</v>
      </c>
      <c r="AR2" s="671"/>
      <c r="AS2" s="667">
        <v>13</v>
      </c>
      <c r="AT2" s="668" t="s">
        <v>216</v>
      </c>
      <c r="AU2" s="670"/>
      <c r="AV2" s="667">
        <v>14</v>
      </c>
      <c r="AW2" s="670" t="s">
        <v>216</v>
      </c>
      <c r="AX2" s="671"/>
      <c r="AY2" s="667">
        <v>15</v>
      </c>
      <c r="AZ2" s="668" t="s">
        <v>216</v>
      </c>
      <c r="BA2" s="671"/>
      <c r="BB2" s="667">
        <v>16</v>
      </c>
      <c r="BC2" s="668" t="s">
        <v>216</v>
      </c>
      <c r="BD2" s="670"/>
      <c r="BE2" s="667">
        <v>17</v>
      </c>
      <c r="BF2" s="668" t="s">
        <v>216</v>
      </c>
      <c r="BG2" s="672"/>
      <c r="BH2" s="667">
        <v>18</v>
      </c>
      <c r="BI2" s="668" t="s">
        <v>216</v>
      </c>
      <c r="BJ2" s="672"/>
      <c r="BK2" s="667">
        <v>19</v>
      </c>
      <c r="BL2" s="670" t="s">
        <v>216</v>
      </c>
      <c r="BM2" s="671"/>
      <c r="BN2" s="667">
        <v>20</v>
      </c>
      <c r="BO2" s="668" t="s">
        <v>216</v>
      </c>
      <c r="BP2" s="671"/>
      <c r="BQ2" s="667">
        <v>21</v>
      </c>
      <c r="BR2" s="668" t="s">
        <v>216</v>
      </c>
      <c r="BS2" s="670"/>
      <c r="BT2" s="667">
        <v>22</v>
      </c>
      <c r="BU2" s="668" t="s">
        <v>216</v>
      </c>
      <c r="BV2" s="672"/>
      <c r="BW2" s="667">
        <v>23</v>
      </c>
      <c r="BX2" s="670" t="s">
        <v>216</v>
      </c>
      <c r="BY2" s="671"/>
      <c r="BZ2" s="673" t="s">
        <v>217</v>
      </c>
      <c r="CA2" s="668" t="s">
        <v>216</v>
      </c>
    </row>
    <row r="3" spans="1:79" x14ac:dyDescent="0.2">
      <c r="A3" s="675" t="s">
        <v>218</v>
      </c>
      <c r="B3" s="676"/>
      <c r="C3" s="677" t="s">
        <v>219</v>
      </c>
      <c r="D3" s="678"/>
      <c r="E3" s="678"/>
      <c r="F3" s="678"/>
      <c r="G3" s="665"/>
      <c r="H3" s="679" t="s">
        <v>17</v>
      </c>
      <c r="I3" s="680" t="s">
        <v>18</v>
      </c>
      <c r="J3" s="681" t="s">
        <v>19</v>
      </c>
      <c r="K3" s="682" t="s">
        <v>17</v>
      </c>
      <c r="L3" s="680" t="s">
        <v>18</v>
      </c>
      <c r="M3" s="683" t="s">
        <v>19</v>
      </c>
      <c r="N3" s="679" t="s">
        <v>17</v>
      </c>
      <c r="O3" s="680" t="s">
        <v>18</v>
      </c>
      <c r="P3" s="681" t="s">
        <v>19</v>
      </c>
      <c r="Q3" s="682" t="s">
        <v>17</v>
      </c>
      <c r="R3" s="680" t="s">
        <v>18</v>
      </c>
      <c r="S3" s="683" t="s">
        <v>19</v>
      </c>
      <c r="T3" s="679" t="s">
        <v>17</v>
      </c>
      <c r="U3" s="680" t="s">
        <v>18</v>
      </c>
      <c r="V3" s="681" t="s">
        <v>19</v>
      </c>
      <c r="W3" s="679" t="s">
        <v>17</v>
      </c>
      <c r="X3" s="680" t="s">
        <v>18</v>
      </c>
      <c r="Y3" s="681" t="s">
        <v>19</v>
      </c>
      <c r="Z3" s="682" t="s">
        <v>17</v>
      </c>
      <c r="AA3" s="680" t="s">
        <v>18</v>
      </c>
      <c r="AB3" s="683" t="s">
        <v>19</v>
      </c>
      <c r="AC3" s="679" t="s">
        <v>17</v>
      </c>
      <c r="AD3" s="680" t="s">
        <v>18</v>
      </c>
      <c r="AE3" s="681" t="s">
        <v>19</v>
      </c>
      <c r="AF3" s="682" t="s">
        <v>17</v>
      </c>
      <c r="AG3" s="680" t="s">
        <v>18</v>
      </c>
      <c r="AH3" s="683" t="s">
        <v>19</v>
      </c>
      <c r="AI3" s="679" t="s">
        <v>17</v>
      </c>
      <c r="AJ3" s="680" t="s">
        <v>18</v>
      </c>
      <c r="AK3" s="681" t="s">
        <v>19</v>
      </c>
      <c r="AL3" s="679" t="s">
        <v>17</v>
      </c>
      <c r="AM3" s="680" t="s">
        <v>18</v>
      </c>
      <c r="AN3" s="681" t="s">
        <v>19</v>
      </c>
      <c r="AO3" s="682" t="s">
        <v>17</v>
      </c>
      <c r="AP3" s="680" t="s">
        <v>18</v>
      </c>
      <c r="AQ3" s="683" t="s">
        <v>19</v>
      </c>
      <c r="AR3" s="679" t="s">
        <v>17</v>
      </c>
      <c r="AS3" s="680" t="s">
        <v>18</v>
      </c>
      <c r="AT3" s="681" t="s">
        <v>19</v>
      </c>
      <c r="AU3" s="682" t="s">
        <v>17</v>
      </c>
      <c r="AV3" s="680" t="s">
        <v>18</v>
      </c>
      <c r="AW3" s="683" t="s">
        <v>19</v>
      </c>
      <c r="AX3" s="679" t="s">
        <v>17</v>
      </c>
      <c r="AY3" s="680" t="s">
        <v>18</v>
      </c>
      <c r="AZ3" s="681" t="s">
        <v>19</v>
      </c>
      <c r="BA3" s="679" t="s">
        <v>17</v>
      </c>
      <c r="BB3" s="680" t="s">
        <v>18</v>
      </c>
      <c r="BC3" s="681" t="s">
        <v>19</v>
      </c>
      <c r="BD3" s="684" t="s">
        <v>17</v>
      </c>
      <c r="BE3" s="680" t="s">
        <v>18</v>
      </c>
      <c r="BF3" s="681" t="s">
        <v>19</v>
      </c>
      <c r="BG3" s="685" t="s">
        <v>17</v>
      </c>
      <c r="BH3" s="680" t="s">
        <v>18</v>
      </c>
      <c r="BI3" s="681" t="s">
        <v>19</v>
      </c>
      <c r="BJ3" s="685" t="s">
        <v>17</v>
      </c>
      <c r="BK3" s="680" t="s">
        <v>18</v>
      </c>
      <c r="BL3" s="683" t="s">
        <v>19</v>
      </c>
      <c r="BM3" s="685" t="s">
        <v>17</v>
      </c>
      <c r="BN3" s="680" t="s">
        <v>18</v>
      </c>
      <c r="BO3" s="681" t="s">
        <v>19</v>
      </c>
      <c r="BP3" s="685" t="s">
        <v>17</v>
      </c>
      <c r="BQ3" s="680" t="s">
        <v>18</v>
      </c>
      <c r="BR3" s="681" t="s">
        <v>19</v>
      </c>
      <c r="BS3" s="684" t="s">
        <v>17</v>
      </c>
      <c r="BT3" s="680" t="s">
        <v>18</v>
      </c>
      <c r="BU3" s="681" t="s">
        <v>19</v>
      </c>
      <c r="BV3" s="685" t="s">
        <v>17</v>
      </c>
      <c r="BW3" s="680" t="s">
        <v>18</v>
      </c>
      <c r="BX3" s="683" t="s">
        <v>19</v>
      </c>
      <c r="BY3" s="685" t="s">
        <v>17</v>
      </c>
      <c r="BZ3" s="680" t="s">
        <v>18</v>
      </c>
      <c r="CA3" s="681" t="s">
        <v>19</v>
      </c>
    </row>
    <row r="4" spans="1:79" ht="13.5" thickBot="1" x14ac:dyDescent="0.25">
      <c r="A4" s="686" t="s">
        <v>220</v>
      </c>
      <c r="B4" s="687"/>
      <c r="C4" s="688" t="s">
        <v>221</v>
      </c>
      <c r="D4" s="689"/>
      <c r="E4" s="689"/>
      <c r="F4" s="689"/>
      <c r="G4" s="690"/>
      <c r="H4" s="691" t="s">
        <v>20</v>
      </c>
      <c r="I4" s="692" t="s">
        <v>21</v>
      </c>
      <c r="J4" s="693" t="s">
        <v>22</v>
      </c>
      <c r="K4" s="694" t="s">
        <v>20</v>
      </c>
      <c r="L4" s="692" t="s">
        <v>21</v>
      </c>
      <c r="M4" s="695" t="s">
        <v>22</v>
      </c>
      <c r="N4" s="691" t="s">
        <v>20</v>
      </c>
      <c r="O4" s="692" t="s">
        <v>21</v>
      </c>
      <c r="P4" s="693" t="s">
        <v>22</v>
      </c>
      <c r="Q4" s="694" t="s">
        <v>20</v>
      </c>
      <c r="R4" s="692" t="s">
        <v>21</v>
      </c>
      <c r="S4" s="695" t="s">
        <v>22</v>
      </c>
      <c r="T4" s="691" t="s">
        <v>20</v>
      </c>
      <c r="U4" s="692" t="s">
        <v>21</v>
      </c>
      <c r="V4" s="693" t="s">
        <v>22</v>
      </c>
      <c r="W4" s="691" t="s">
        <v>20</v>
      </c>
      <c r="X4" s="692" t="s">
        <v>21</v>
      </c>
      <c r="Y4" s="693" t="s">
        <v>22</v>
      </c>
      <c r="Z4" s="694" t="s">
        <v>20</v>
      </c>
      <c r="AA4" s="692" t="s">
        <v>21</v>
      </c>
      <c r="AB4" s="695" t="s">
        <v>22</v>
      </c>
      <c r="AC4" s="691" t="s">
        <v>20</v>
      </c>
      <c r="AD4" s="692" t="s">
        <v>21</v>
      </c>
      <c r="AE4" s="693" t="s">
        <v>22</v>
      </c>
      <c r="AF4" s="694" t="s">
        <v>20</v>
      </c>
      <c r="AG4" s="692" t="s">
        <v>21</v>
      </c>
      <c r="AH4" s="695" t="s">
        <v>22</v>
      </c>
      <c r="AI4" s="691" t="s">
        <v>20</v>
      </c>
      <c r="AJ4" s="692" t="s">
        <v>21</v>
      </c>
      <c r="AK4" s="693" t="s">
        <v>22</v>
      </c>
      <c r="AL4" s="691" t="s">
        <v>20</v>
      </c>
      <c r="AM4" s="692" t="s">
        <v>21</v>
      </c>
      <c r="AN4" s="693" t="s">
        <v>22</v>
      </c>
      <c r="AO4" s="694" t="s">
        <v>20</v>
      </c>
      <c r="AP4" s="692" t="s">
        <v>21</v>
      </c>
      <c r="AQ4" s="695" t="s">
        <v>22</v>
      </c>
      <c r="AR4" s="691" t="s">
        <v>20</v>
      </c>
      <c r="AS4" s="692" t="s">
        <v>21</v>
      </c>
      <c r="AT4" s="693" t="s">
        <v>22</v>
      </c>
      <c r="AU4" s="694" t="s">
        <v>20</v>
      </c>
      <c r="AV4" s="692" t="s">
        <v>21</v>
      </c>
      <c r="AW4" s="695" t="s">
        <v>22</v>
      </c>
      <c r="AX4" s="691" t="s">
        <v>20</v>
      </c>
      <c r="AY4" s="692" t="s">
        <v>21</v>
      </c>
      <c r="AZ4" s="693" t="s">
        <v>22</v>
      </c>
      <c r="BA4" s="691" t="s">
        <v>20</v>
      </c>
      <c r="BB4" s="692" t="s">
        <v>21</v>
      </c>
      <c r="BC4" s="693" t="s">
        <v>22</v>
      </c>
      <c r="BD4" s="694" t="s">
        <v>20</v>
      </c>
      <c r="BE4" s="692" t="s">
        <v>21</v>
      </c>
      <c r="BF4" s="693" t="s">
        <v>22</v>
      </c>
      <c r="BG4" s="691" t="s">
        <v>20</v>
      </c>
      <c r="BH4" s="692" t="s">
        <v>21</v>
      </c>
      <c r="BI4" s="693" t="s">
        <v>22</v>
      </c>
      <c r="BJ4" s="691" t="s">
        <v>20</v>
      </c>
      <c r="BK4" s="692" t="s">
        <v>21</v>
      </c>
      <c r="BL4" s="695" t="s">
        <v>22</v>
      </c>
      <c r="BM4" s="691" t="s">
        <v>20</v>
      </c>
      <c r="BN4" s="692" t="s">
        <v>21</v>
      </c>
      <c r="BO4" s="693" t="s">
        <v>22</v>
      </c>
      <c r="BP4" s="691" t="s">
        <v>20</v>
      </c>
      <c r="BQ4" s="692" t="s">
        <v>21</v>
      </c>
      <c r="BR4" s="693" t="s">
        <v>22</v>
      </c>
      <c r="BS4" s="694" t="s">
        <v>20</v>
      </c>
      <c r="BT4" s="692" t="s">
        <v>21</v>
      </c>
      <c r="BU4" s="693" t="s">
        <v>22</v>
      </c>
      <c r="BV4" s="691" t="s">
        <v>20</v>
      </c>
      <c r="BW4" s="692" t="s">
        <v>21</v>
      </c>
      <c r="BX4" s="695" t="s">
        <v>22</v>
      </c>
      <c r="BY4" s="691" t="s">
        <v>20</v>
      </c>
      <c r="BZ4" s="692" t="s">
        <v>21</v>
      </c>
      <c r="CA4" s="693" t="s">
        <v>22</v>
      </c>
    </row>
    <row r="5" spans="1:79" x14ac:dyDescent="0.2">
      <c r="A5" s="696"/>
      <c r="B5" s="697"/>
      <c r="C5" s="698"/>
      <c r="D5" s="699"/>
      <c r="E5" s="697"/>
      <c r="F5" s="700" t="s">
        <v>222</v>
      </c>
      <c r="G5" s="701"/>
      <c r="H5" s="702"/>
      <c r="I5" s="703"/>
      <c r="J5" s="704"/>
      <c r="K5" s="705"/>
      <c r="L5" s="703"/>
      <c r="M5" s="706"/>
      <c r="N5" s="702"/>
      <c r="O5" s="703"/>
      <c r="P5" s="704"/>
      <c r="Q5" s="705"/>
      <c r="R5" s="703"/>
      <c r="S5" s="706"/>
      <c r="T5" s="702"/>
      <c r="U5" s="703"/>
      <c r="V5" s="704"/>
      <c r="W5" s="702"/>
      <c r="X5" s="703"/>
      <c r="Y5" s="704"/>
      <c r="Z5" s="705"/>
      <c r="AA5" s="703"/>
      <c r="AB5" s="706"/>
      <c r="AC5" s="702"/>
      <c r="AD5" s="703"/>
      <c r="AE5" s="704"/>
      <c r="AF5" s="705"/>
      <c r="AG5" s="703"/>
      <c r="AH5" s="706"/>
      <c r="AI5" s="702"/>
      <c r="AJ5" s="703"/>
      <c r="AK5" s="704"/>
      <c r="AL5" s="702"/>
      <c r="AM5" s="703"/>
      <c r="AN5" s="704"/>
      <c r="AO5" s="705"/>
      <c r="AP5" s="703"/>
      <c r="AQ5" s="706"/>
      <c r="AR5" s="702"/>
      <c r="AS5" s="703"/>
      <c r="AT5" s="704"/>
      <c r="AU5" s="705"/>
      <c r="AV5" s="703"/>
      <c r="AW5" s="706"/>
      <c r="AX5" s="702"/>
      <c r="AY5" s="703"/>
      <c r="AZ5" s="704"/>
      <c r="BA5" s="702"/>
      <c r="BB5" s="703"/>
      <c r="BC5" s="704"/>
      <c r="BD5" s="705"/>
      <c r="BE5" s="703"/>
      <c r="BF5" s="704"/>
      <c r="BG5" s="702"/>
      <c r="BH5" s="703"/>
      <c r="BI5" s="704"/>
      <c r="BJ5" s="702"/>
      <c r="BK5" s="703"/>
      <c r="BL5" s="706"/>
      <c r="BM5" s="702"/>
      <c r="BN5" s="703"/>
      <c r="BO5" s="704"/>
      <c r="BP5" s="702"/>
      <c r="BQ5" s="703"/>
      <c r="BR5" s="704"/>
      <c r="BS5" s="705"/>
      <c r="BT5" s="703"/>
      <c r="BU5" s="704"/>
      <c r="BV5" s="702"/>
      <c r="BW5" s="703"/>
      <c r="BX5" s="706"/>
      <c r="BY5" s="702"/>
      <c r="BZ5" s="703"/>
      <c r="CA5" s="704"/>
    </row>
    <row r="6" spans="1:79" x14ac:dyDescent="0.2">
      <c r="A6" s="707"/>
      <c r="B6" s="708"/>
      <c r="C6" s="698"/>
      <c r="D6" s="709" t="s">
        <v>24</v>
      </c>
      <c r="E6" s="710"/>
      <c r="F6" s="700" t="s">
        <v>223</v>
      </c>
      <c r="G6" s="701"/>
      <c r="H6" s="711">
        <v>24</v>
      </c>
      <c r="I6" s="712">
        <f>I19+I30</f>
        <v>0.36499999999999999</v>
      </c>
      <c r="J6" s="713">
        <f>J19+J30</f>
        <v>0.21800000000000003</v>
      </c>
      <c r="K6" s="711">
        <v>22</v>
      </c>
      <c r="L6" s="712">
        <f>L19+L30</f>
        <v>0.36139999999999994</v>
      </c>
      <c r="M6" s="713">
        <f>M19+M30</f>
        <v>0.218</v>
      </c>
      <c r="N6" s="711">
        <v>21</v>
      </c>
      <c r="O6" s="712">
        <f>O19+O30</f>
        <v>0.36020000000000002</v>
      </c>
      <c r="P6" s="713">
        <f>P19+P30</f>
        <v>0.21639999999999998</v>
      </c>
      <c r="Q6" s="711">
        <v>24</v>
      </c>
      <c r="R6" s="712">
        <f>R19+R30</f>
        <v>0.37939999999999996</v>
      </c>
      <c r="S6" s="713">
        <f>S19+S30</f>
        <v>0.21560000000000001</v>
      </c>
      <c r="T6" s="711">
        <v>28</v>
      </c>
      <c r="U6" s="712">
        <f>U19+U30</f>
        <v>2.1467999999999998</v>
      </c>
      <c r="V6" s="713">
        <f>V19+V30</f>
        <v>0.21991200000000002</v>
      </c>
      <c r="W6" s="711">
        <v>30</v>
      </c>
      <c r="X6" s="712">
        <f>X19+X30</f>
        <v>0.54012799999999994</v>
      </c>
      <c r="Y6" s="713">
        <f>Y19+Y30</f>
        <v>0.230712</v>
      </c>
      <c r="Z6" s="711">
        <v>33</v>
      </c>
      <c r="AA6" s="712">
        <f>AA19+AA30</f>
        <v>0.60052799999999995</v>
      </c>
      <c r="AB6" s="713">
        <f>AB19+AB30</f>
        <v>0.23831200000000002</v>
      </c>
      <c r="AC6" s="711">
        <v>38</v>
      </c>
      <c r="AD6" s="712">
        <f>AD19+AD30</f>
        <v>0.68812799999999996</v>
      </c>
      <c r="AE6" s="713">
        <f>AE19+AE30</f>
        <v>0.25591199999999997</v>
      </c>
      <c r="AF6" s="711">
        <v>40</v>
      </c>
      <c r="AG6" s="712">
        <f>AG19+AG30</f>
        <v>0.71572800000000003</v>
      </c>
      <c r="AH6" s="713">
        <f>AH19+AH30</f>
        <v>0.27791199999999999</v>
      </c>
      <c r="AI6" s="711">
        <v>43</v>
      </c>
      <c r="AJ6" s="712">
        <f>AJ19+AJ30</f>
        <v>0.70332800000000006</v>
      </c>
      <c r="AK6" s="713">
        <f>AK19+AK30</f>
        <v>0.27591199999999999</v>
      </c>
      <c r="AL6" s="711">
        <v>43</v>
      </c>
      <c r="AM6" s="712">
        <f>AM19+AM30</f>
        <v>0.70252799999999993</v>
      </c>
      <c r="AN6" s="713">
        <f>AN19+AN30</f>
        <v>0.28751199999999999</v>
      </c>
      <c r="AO6" s="711">
        <v>42</v>
      </c>
      <c r="AP6" s="712">
        <f>AP19+AP30</f>
        <v>0.67412799999999995</v>
      </c>
      <c r="AQ6" s="713">
        <f>AQ19+AQ30</f>
        <v>0.27631199999999995</v>
      </c>
      <c r="AR6" s="711">
        <v>40</v>
      </c>
      <c r="AS6" s="712">
        <f>AS19+AS30</f>
        <v>0.635328</v>
      </c>
      <c r="AT6" s="713">
        <f>AT19+AT30</f>
        <v>0.27311199999999997</v>
      </c>
      <c r="AU6" s="711">
        <v>39</v>
      </c>
      <c r="AV6" s="712">
        <f>AV19+AV30</f>
        <v>0.61572799999999994</v>
      </c>
      <c r="AW6" s="713">
        <f>AW19+AW30</f>
        <v>0.28151199999999998</v>
      </c>
      <c r="AX6" s="711">
        <v>37</v>
      </c>
      <c r="AY6" s="712">
        <f>AY19+AY30</f>
        <v>0.604128</v>
      </c>
      <c r="AZ6" s="713">
        <f>AZ19+AZ30</f>
        <v>0.28511199999999998</v>
      </c>
      <c r="BA6" s="711">
        <v>38</v>
      </c>
      <c r="BB6" s="712">
        <f>BB19+BB30</f>
        <v>0.55212799999999995</v>
      </c>
      <c r="BC6" s="713">
        <f>BC19+BC30</f>
        <v>0.26951199999999997</v>
      </c>
      <c r="BD6" s="711">
        <v>39</v>
      </c>
      <c r="BE6" s="712">
        <f>BE19+BE30</f>
        <v>0.53292799999999996</v>
      </c>
      <c r="BF6" s="713">
        <f>BF19+BF30</f>
        <v>0.26151199999999997</v>
      </c>
      <c r="BG6" s="711">
        <v>35</v>
      </c>
      <c r="BH6" s="712">
        <f>BH19+BH30</f>
        <v>0.60452800000000007</v>
      </c>
      <c r="BI6" s="713">
        <f>BI19+BI30</f>
        <v>0.26431199999999999</v>
      </c>
      <c r="BJ6" s="711">
        <v>31</v>
      </c>
      <c r="BK6" s="712">
        <f>BK19+BK30</f>
        <v>0.58812799999999998</v>
      </c>
      <c r="BL6" s="713">
        <f>BL19+BL30</f>
        <v>0.26351199999999997</v>
      </c>
      <c r="BM6" s="711">
        <v>31</v>
      </c>
      <c r="BN6" s="712">
        <f>BN19+BN30</f>
        <v>0.604128</v>
      </c>
      <c r="BO6" s="713">
        <f>BO19+BO30</f>
        <v>0.25431199999999998</v>
      </c>
      <c r="BP6" s="711">
        <v>32</v>
      </c>
      <c r="BQ6" s="712">
        <f>BQ19+BQ30</f>
        <v>0.54812799999999995</v>
      </c>
      <c r="BR6" s="713">
        <f>BR19+BR30</f>
        <v>0.249112</v>
      </c>
      <c r="BS6" s="711">
        <v>31</v>
      </c>
      <c r="BT6" s="712">
        <f>BT19+BT30</f>
        <v>0.48732799999999998</v>
      </c>
      <c r="BU6" s="713">
        <f>BU19+BU30</f>
        <v>0.239512</v>
      </c>
      <c r="BV6" s="711">
        <v>28</v>
      </c>
      <c r="BW6" s="712">
        <f>BW19+BW30</f>
        <v>0.43732799999999999</v>
      </c>
      <c r="BX6" s="713">
        <f>BX19+BX30</f>
        <v>0.23951199999999997</v>
      </c>
      <c r="BY6" s="711">
        <v>27</v>
      </c>
      <c r="BZ6" s="712">
        <f>BZ19+BZ30</f>
        <v>0.37092799999999992</v>
      </c>
      <c r="CA6" s="713">
        <f>CA19+CA30</f>
        <v>0.217112</v>
      </c>
    </row>
    <row r="7" spans="1:79" ht="13.5" customHeight="1" thickBot="1" x14ac:dyDescent="0.25">
      <c r="A7" s="707"/>
      <c r="B7" s="714"/>
      <c r="C7" s="698"/>
      <c r="D7" s="715"/>
      <c r="E7" s="698"/>
      <c r="F7" s="716"/>
      <c r="G7" s="710"/>
      <c r="H7" s="717"/>
      <c r="I7" s="718"/>
      <c r="J7" s="719"/>
      <c r="K7" s="717"/>
      <c r="L7" s="718"/>
      <c r="M7" s="720"/>
      <c r="N7" s="717"/>
      <c r="O7" s="718"/>
      <c r="P7" s="719"/>
      <c r="Q7" s="717"/>
      <c r="R7" s="718"/>
      <c r="S7" s="720"/>
      <c r="T7" s="717"/>
      <c r="U7" s="718"/>
      <c r="V7" s="719"/>
      <c r="W7" s="717"/>
      <c r="X7" s="718"/>
      <c r="Y7" s="719"/>
      <c r="Z7" s="721"/>
      <c r="AA7" s="718"/>
      <c r="AB7" s="720"/>
      <c r="AC7" s="717"/>
      <c r="AD7" s="718"/>
      <c r="AE7" s="719"/>
      <c r="AF7" s="721"/>
      <c r="AG7" s="718"/>
      <c r="AH7" s="720"/>
      <c r="AI7" s="717"/>
      <c r="AJ7" s="718"/>
      <c r="AK7" s="719"/>
      <c r="AL7" s="717"/>
      <c r="AM7" s="718"/>
      <c r="AN7" s="719"/>
      <c r="AO7" s="721"/>
      <c r="AP7" s="718"/>
      <c r="AQ7" s="720"/>
      <c r="AR7" s="717"/>
      <c r="AS7" s="718"/>
      <c r="AT7" s="719"/>
      <c r="AU7" s="721"/>
      <c r="AV7" s="718"/>
      <c r="AW7" s="720"/>
      <c r="AX7" s="717"/>
      <c r="AY7" s="718"/>
      <c r="AZ7" s="719"/>
      <c r="BA7" s="717"/>
      <c r="BB7" s="718"/>
      <c r="BC7" s="719"/>
      <c r="BD7" s="721"/>
      <c r="BE7" s="718"/>
      <c r="BF7" s="719"/>
      <c r="BG7" s="717"/>
      <c r="BH7" s="718"/>
      <c r="BI7" s="719"/>
      <c r="BJ7" s="717"/>
      <c r="BK7" s="718"/>
      <c r="BL7" s="720"/>
      <c r="BM7" s="717"/>
      <c r="BN7" s="718"/>
      <c r="BO7" s="719"/>
      <c r="BP7" s="717"/>
      <c r="BQ7" s="718"/>
      <c r="BR7" s="719"/>
      <c r="BS7" s="721"/>
      <c r="BT7" s="718"/>
      <c r="BU7" s="719"/>
      <c r="BV7" s="717"/>
      <c r="BW7" s="718"/>
      <c r="BX7" s="720"/>
      <c r="BY7" s="717"/>
      <c r="BZ7" s="718"/>
      <c r="CA7" s="719"/>
    </row>
    <row r="8" spans="1:79" x14ac:dyDescent="0.2">
      <c r="A8" s="709"/>
      <c r="B8" s="710" t="s">
        <v>23</v>
      </c>
      <c r="C8" s="722">
        <v>6.3</v>
      </c>
      <c r="D8" s="699"/>
      <c r="E8" s="697"/>
      <c r="F8" s="723" t="s">
        <v>222</v>
      </c>
      <c r="G8" s="724"/>
      <c r="H8" s="725"/>
      <c r="I8" s="726">
        <v>119</v>
      </c>
      <c r="J8" s="724"/>
      <c r="K8" s="725"/>
      <c r="L8" s="726">
        <v>119</v>
      </c>
      <c r="M8" s="724"/>
      <c r="N8" s="725"/>
      <c r="O8" s="726">
        <v>119</v>
      </c>
      <c r="P8" s="724"/>
      <c r="Q8" s="725"/>
      <c r="R8" s="726">
        <v>118</v>
      </c>
      <c r="S8" s="724"/>
      <c r="T8" s="725"/>
      <c r="U8" s="726">
        <v>118</v>
      </c>
      <c r="V8" s="724"/>
      <c r="W8" s="725"/>
      <c r="X8" s="726">
        <v>118</v>
      </c>
      <c r="Y8" s="724"/>
      <c r="Z8" s="725"/>
      <c r="AA8" s="726">
        <v>117</v>
      </c>
      <c r="AB8" s="724"/>
      <c r="AC8" s="725"/>
      <c r="AD8" s="726">
        <v>117</v>
      </c>
      <c r="AE8" s="724"/>
      <c r="AF8" s="725"/>
      <c r="AG8" s="726">
        <v>117</v>
      </c>
      <c r="AH8" s="724"/>
      <c r="AI8" s="725"/>
      <c r="AJ8" s="726">
        <v>118</v>
      </c>
      <c r="AK8" s="724"/>
      <c r="AL8" s="725"/>
      <c r="AM8" s="726">
        <v>118</v>
      </c>
      <c r="AN8" s="724"/>
      <c r="AO8" s="725"/>
      <c r="AP8" s="726">
        <v>118</v>
      </c>
      <c r="AQ8" s="724"/>
      <c r="AR8" s="725"/>
      <c r="AS8" s="726">
        <v>118</v>
      </c>
      <c r="AT8" s="724"/>
      <c r="AU8" s="725"/>
      <c r="AV8" s="726">
        <v>118</v>
      </c>
      <c r="AW8" s="724"/>
      <c r="AX8" s="725"/>
      <c r="AY8" s="726">
        <v>117</v>
      </c>
      <c r="AZ8" s="724"/>
      <c r="BA8" s="725"/>
      <c r="BB8" s="726">
        <v>117</v>
      </c>
      <c r="BC8" s="724"/>
      <c r="BD8" s="725"/>
      <c r="BE8" s="726">
        <v>117</v>
      </c>
      <c r="BF8" s="724"/>
      <c r="BG8" s="725"/>
      <c r="BH8" s="726">
        <v>118</v>
      </c>
      <c r="BI8" s="724"/>
      <c r="BJ8" s="725"/>
      <c r="BK8" s="726">
        <v>118</v>
      </c>
      <c r="BL8" s="724"/>
      <c r="BM8" s="725"/>
      <c r="BN8" s="726">
        <v>119</v>
      </c>
      <c r="BO8" s="724"/>
      <c r="BP8" s="725"/>
      <c r="BQ8" s="726">
        <v>119</v>
      </c>
      <c r="BR8" s="724"/>
      <c r="BS8" s="725"/>
      <c r="BT8" s="726">
        <v>119</v>
      </c>
      <c r="BU8" s="724"/>
      <c r="BV8" s="725"/>
      <c r="BW8" s="726">
        <v>120</v>
      </c>
      <c r="BX8" s="724"/>
      <c r="BY8" s="725"/>
      <c r="BZ8" s="726">
        <v>120</v>
      </c>
      <c r="CA8" s="724"/>
    </row>
    <row r="9" spans="1:79" x14ac:dyDescent="0.2">
      <c r="A9" s="709"/>
      <c r="B9" s="710"/>
      <c r="C9" s="698"/>
      <c r="D9" s="709" t="s">
        <v>28</v>
      </c>
      <c r="E9" s="710"/>
      <c r="F9" s="727" t="s">
        <v>223</v>
      </c>
      <c r="G9" s="728"/>
      <c r="H9" s="729"/>
      <c r="I9" s="730">
        <v>10.199999999999999</v>
      </c>
      <c r="J9" s="731"/>
      <c r="K9" s="729"/>
      <c r="L9" s="732">
        <v>10.199999999999999</v>
      </c>
      <c r="M9" s="731"/>
      <c r="N9" s="729"/>
      <c r="O9" s="732">
        <v>10.199999999999999</v>
      </c>
      <c r="P9" s="731"/>
      <c r="Q9" s="729"/>
      <c r="R9" s="732">
        <v>10.1</v>
      </c>
      <c r="S9" s="731"/>
      <c r="T9" s="729"/>
      <c r="U9" s="732">
        <v>10.1</v>
      </c>
      <c r="V9" s="731"/>
      <c r="W9" s="729"/>
      <c r="X9" s="732">
        <v>10.1</v>
      </c>
      <c r="Y9" s="731"/>
      <c r="Z9" s="729"/>
      <c r="AA9" s="730">
        <v>10</v>
      </c>
      <c r="AB9" s="731"/>
      <c r="AC9" s="729"/>
      <c r="AD9" s="730">
        <v>10</v>
      </c>
      <c r="AE9" s="733"/>
      <c r="AF9" s="729"/>
      <c r="AG9" s="730">
        <v>10</v>
      </c>
      <c r="AH9" s="731"/>
      <c r="AI9" s="729"/>
      <c r="AJ9" s="732">
        <v>10.1</v>
      </c>
      <c r="AK9" s="731"/>
      <c r="AL9" s="729"/>
      <c r="AM9" s="732">
        <v>10.1</v>
      </c>
      <c r="AN9" s="731"/>
      <c r="AO9" s="729"/>
      <c r="AP9" s="732">
        <v>10.1</v>
      </c>
      <c r="AQ9" s="731"/>
      <c r="AR9" s="729"/>
      <c r="AS9" s="732">
        <v>10.1</v>
      </c>
      <c r="AT9" s="731"/>
      <c r="AU9" s="729"/>
      <c r="AV9" s="732">
        <v>10.1</v>
      </c>
      <c r="AW9" s="731"/>
      <c r="AX9" s="729"/>
      <c r="AY9" s="732">
        <v>10.1</v>
      </c>
      <c r="AZ9" s="731"/>
      <c r="BA9" s="729"/>
      <c r="BB9" s="732">
        <v>10.1</v>
      </c>
      <c r="BC9" s="731"/>
      <c r="BD9" s="729"/>
      <c r="BE9" s="730">
        <v>10</v>
      </c>
      <c r="BF9" s="731"/>
      <c r="BG9" s="729"/>
      <c r="BH9" s="730">
        <v>10</v>
      </c>
      <c r="BI9" s="731"/>
      <c r="BJ9" s="729"/>
      <c r="BK9" s="730">
        <v>10</v>
      </c>
      <c r="BL9" s="731"/>
      <c r="BM9" s="729"/>
      <c r="BN9" s="730">
        <v>10</v>
      </c>
      <c r="BO9" s="731"/>
      <c r="BP9" s="729"/>
      <c r="BQ9" s="732">
        <v>10.1</v>
      </c>
      <c r="BR9" s="731"/>
      <c r="BS9" s="729"/>
      <c r="BT9" s="732">
        <v>10.1</v>
      </c>
      <c r="BU9" s="731"/>
      <c r="BV9" s="729"/>
      <c r="BW9" s="732">
        <v>10.1</v>
      </c>
      <c r="BX9" s="731"/>
      <c r="BY9" s="729"/>
      <c r="BZ9" s="732">
        <v>10.1</v>
      </c>
      <c r="CA9" s="731"/>
    </row>
    <row r="10" spans="1:79" ht="13.5" thickBot="1" x14ac:dyDescent="0.25">
      <c r="A10" s="709"/>
      <c r="B10" s="710"/>
      <c r="C10" s="698"/>
      <c r="D10" s="715"/>
      <c r="E10" s="690"/>
      <c r="F10" s="716"/>
      <c r="G10" s="734"/>
      <c r="H10" s="735"/>
      <c r="I10" s="689"/>
      <c r="J10" s="736"/>
      <c r="K10" s="735"/>
      <c r="L10" s="689"/>
      <c r="M10" s="736"/>
      <c r="N10" s="735"/>
      <c r="O10" s="689"/>
      <c r="P10" s="736"/>
      <c r="Q10" s="735"/>
      <c r="R10" s="689"/>
      <c r="S10" s="736"/>
      <c r="T10" s="735"/>
      <c r="U10" s="689"/>
      <c r="V10" s="736"/>
      <c r="W10" s="735"/>
      <c r="X10" s="689"/>
      <c r="Y10" s="736"/>
      <c r="Z10" s="735"/>
      <c r="AA10" s="689"/>
      <c r="AB10" s="736"/>
      <c r="AC10" s="735"/>
      <c r="AD10" s="689"/>
      <c r="AE10" s="736"/>
      <c r="AF10" s="735"/>
      <c r="AG10" s="689"/>
      <c r="AH10" s="736"/>
      <c r="AI10" s="735"/>
      <c r="AJ10" s="689"/>
      <c r="AK10" s="736"/>
      <c r="AL10" s="735"/>
      <c r="AM10" s="689"/>
      <c r="AN10" s="736"/>
      <c r="AO10" s="735"/>
      <c r="AP10" s="689"/>
      <c r="AQ10" s="736"/>
      <c r="AR10" s="735"/>
      <c r="AS10" s="689"/>
      <c r="AT10" s="736"/>
      <c r="AU10" s="735"/>
      <c r="AV10" s="689"/>
      <c r="AW10" s="736"/>
      <c r="AX10" s="735"/>
      <c r="AY10" s="689"/>
      <c r="AZ10" s="736"/>
      <c r="BA10" s="735"/>
      <c r="BB10" s="689"/>
      <c r="BC10" s="736"/>
      <c r="BD10" s="735"/>
      <c r="BE10" s="689"/>
      <c r="BF10" s="736"/>
      <c r="BG10" s="735"/>
      <c r="BH10" s="689"/>
      <c r="BI10" s="736"/>
      <c r="BJ10" s="735"/>
      <c r="BK10" s="689"/>
      <c r="BL10" s="736"/>
      <c r="BM10" s="735"/>
      <c r="BN10" s="689"/>
      <c r="BO10" s="736"/>
      <c r="BP10" s="735"/>
      <c r="BQ10" s="689"/>
      <c r="BR10" s="736"/>
      <c r="BS10" s="735"/>
      <c r="BT10" s="689"/>
      <c r="BU10" s="736"/>
      <c r="BV10" s="735"/>
      <c r="BW10" s="689"/>
      <c r="BX10" s="736"/>
      <c r="BY10" s="735"/>
      <c r="BZ10" s="689"/>
      <c r="CA10" s="736"/>
    </row>
    <row r="11" spans="1:79" ht="13.5" thickBot="1" x14ac:dyDescent="0.25">
      <c r="A11" s="737"/>
      <c r="B11" s="690"/>
      <c r="C11" s="690"/>
      <c r="D11" s="666" t="s">
        <v>27</v>
      </c>
      <c r="E11" s="669"/>
      <c r="F11" s="738"/>
      <c r="G11" s="739"/>
      <c r="H11" s="666"/>
      <c r="I11" s="669">
        <v>4</v>
      </c>
      <c r="J11" s="739"/>
      <c r="K11" s="666"/>
      <c r="L11" s="669">
        <v>4</v>
      </c>
      <c r="M11" s="739"/>
      <c r="N11" s="666"/>
      <c r="O11" s="669">
        <v>4</v>
      </c>
      <c r="P11" s="739"/>
      <c r="Q11" s="666"/>
      <c r="R11" s="669">
        <v>4</v>
      </c>
      <c r="S11" s="739"/>
      <c r="T11" s="666"/>
      <c r="U11" s="669">
        <v>4</v>
      </c>
      <c r="V11" s="739"/>
      <c r="W11" s="666"/>
      <c r="X11" s="669">
        <v>4</v>
      </c>
      <c r="Y11" s="739"/>
      <c r="Z11" s="666"/>
      <c r="AA11" s="669">
        <v>4</v>
      </c>
      <c r="AB11" s="739"/>
      <c r="AC11" s="666"/>
      <c r="AD11" s="669">
        <v>4</v>
      </c>
      <c r="AE11" s="739"/>
      <c r="AF11" s="666"/>
      <c r="AG11" s="669">
        <v>4</v>
      </c>
      <c r="AH11" s="739"/>
      <c r="AI11" s="666"/>
      <c r="AJ11" s="669">
        <v>4</v>
      </c>
      <c r="AK11" s="739"/>
      <c r="AL11" s="666"/>
      <c r="AM11" s="669">
        <v>4</v>
      </c>
      <c r="AN11" s="739"/>
      <c r="AO11" s="666"/>
      <c r="AP11" s="669">
        <v>4</v>
      </c>
      <c r="AQ11" s="739"/>
      <c r="AR11" s="666"/>
      <c r="AS11" s="669">
        <v>4</v>
      </c>
      <c r="AT11" s="739"/>
      <c r="AU11" s="666"/>
      <c r="AV11" s="669">
        <v>4</v>
      </c>
      <c r="AW11" s="739"/>
      <c r="AX11" s="666"/>
      <c r="AY11" s="669">
        <v>4</v>
      </c>
      <c r="AZ11" s="739"/>
      <c r="BA11" s="666"/>
      <c r="BB11" s="669">
        <v>4</v>
      </c>
      <c r="BC11" s="739"/>
      <c r="BD11" s="666"/>
      <c r="BE11" s="669">
        <v>4</v>
      </c>
      <c r="BF11" s="739"/>
      <c r="BG11" s="666"/>
      <c r="BH11" s="669">
        <v>4</v>
      </c>
      <c r="BI11" s="739"/>
      <c r="BJ11" s="666"/>
      <c r="BK11" s="669">
        <v>4</v>
      </c>
      <c r="BL11" s="739"/>
      <c r="BM11" s="666"/>
      <c r="BN11" s="669">
        <v>4</v>
      </c>
      <c r="BO11" s="739"/>
      <c r="BP11" s="666"/>
      <c r="BQ11" s="669">
        <v>4</v>
      </c>
      <c r="BR11" s="739"/>
      <c r="BS11" s="666"/>
      <c r="BT11" s="669">
        <v>4</v>
      </c>
      <c r="BU11" s="739"/>
      <c r="BV11" s="666"/>
      <c r="BW11" s="669">
        <v>4</v>
      </c>
      <c r="BX11" s="739"/>
      <c r="BY11" s="666"/>
      <c r="BZ11" s="669">
        <v>4</v>
      </c>
      <c r="CA11" s="739"/>
    </row>
    <row r="12" spans="1:79" x14ac:dyDescent="0.2">
      <c r="A12" s="699"/>
      <c r="B12" s="697"/>
      <c r="C12" s="740"/>
      <c r="D12" s="699"/>
      <c r="E12" s="697"/>
      <c r="F12" s="700" t="s">
        <v>222</v>
      </c>
      <c r="G12" s="724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</row>
    <row r="13" spans="1:79" x14ac:dyDescent="0.2">
      <c r="A13" s="709"/>
      <c r="B13" s="710"/>
      <c r="C13" s="741"/>
      <c r="D13" s="709" t="s">
        <v>24</v>
      </c>
      <c r="E13" s="710"/>
      <c r="F13" s="727" t="s">
        <v>223</v>
      </c>
      <c r="G13" s="742"/>
      <c r="H13" s="711">
        <v>101</v>
      </c>
      <c r="I13" s="712">
        <f>I21+I34</f>
        <v>0.45199999999999996</v>
      </c>
      <c r="J13" s="713">
        <f>J21+J34</f>
        <v>0.25279999999999997</v>
      </c>
      <c r="K13" s="711">
        <v>95</v>
      </c>
      <c r="L13" s="712">
        <f>L21+L34</f>
        <v>0.42959999999999998</v>
      </c>
      <c r="M13" s="713">
        <f>M21+M34</f>
        <v>0.25319999999999998</v>
      </c>
      <c r="N13" s="711">
        <v>96</v>
      </c>
      <c r="O13" s="712">
        <f>O21+O34</f>
        <v>0.44200000000000006</v>
      </c>
      <c r="P13" s="713">
        <f>P21+P34</f>
        <v>0.25159999999999999</v>
      </c>
      <c r="Q13" s="711">
        <v>97</v>
      </c>
      <c r="R13" s="712">
        <f>R21+R34</f>
        <v>0.4516</v>
      </c>
      <c r="S13" s="713">
        <f>S21+S34</f>
        <v>0.25</v>
      </c>
      <c r="T13" s="711">
        <v>101</v>
      </c>
      <c r="U13" s="712">
        <f>U21+U34</f>
        <v>1.0072000000000001</v>
      </c>
      <c r="V13" s="713">
        <f>V21+V34</f>
        <v>0.25830399999999998</v>
      </c>
      <c r="W13" s="711">
        <v>108</v>
      </c>
      <c r="X13" s="712">
        <f>X21+X34</f>
        <v>0.60751999999999995</v>
      </c>
      <c r="Y13" s="713">
        <f>Y21+Y34</f>
        <v>0.25830399999999998</v>
      </c>
      <c r="Z13" s="711">
        <v>115</v>
      </c>
      <c r="AA13" s="712">
        <f>AA21+AA34</f>
        <v>0.65072000000000008</v>
      </c>
      <c r="AB13" s="713">
        <f>AB21+AB34</f>
        <v>0.28550400000000004</v>
      </c>
      <c r="AC13" s="711">
        <v>114</v>
      </c>
      <c r="AD13" s="712">
        <f>AD21+AD34</f>
        <v>0.64512000000000003</v>
      </c>
      <c r="AE13" s="713">
        <f>AE21+AE34</f>
        <v>0.29910400000000004</v>
      </c>
      <c r="AF13" s="711">
        <v>114</v>
      </c>
      <c r="AG13" s="712">
        <f>AG21+AG34</f>
        <v>0.65112000000000003</v>
      </c>
      <c r="AH13" s="713">
        <f>AH21+AH34</f>
        <v>0.309504</v>
      </c>
      <c r="AI13" s="711">
        <v>112</v>
      </c>
      <c r="AJ13" s="712">
        <f>AJ21+AJ34</f>
        <v>0.64951999999999999</v>
      </c>
      <c r="AK13" s="713">
        <f>AK21+AK34</f>
        <v>0.30790400000000001</v>
      </c>
      <c r="AL13" s="711">
        <v>112</v>
      </c>
      <c r="AM13" s="712">
        <f>AM21+AM34</f>
        <v>0.64391999999999994</v>
      </c>
      <c r="AN13" s="713">
        <f>AN21+AN34</f>
        <v>0.30630400000000002</v>
      </c>
      <c r="AO13" s="711">
        <v>111</v>
      </c>
      <c r="AP13" s="712">
        <f>AP21+AP34</f>
        <v>0.63912000000000002</v>
      </c>
      <c r="AQ13" s="713">
        <f>AQ21+AQ34</f>
        <v>0.29830400000000001</v>
      </c>
      <c r="AR13" s="711">
        <v>110</v>
      </c>
      <c r="AS13" s="712">
        <f>AS21+AS34</f>
        <v>0.61272000000000004</v>
      </c>
      <c r="AT13" s="713">
        <f>AT21+AT34</f>
        <v>0.30190400000000006</v>
      </c>
      <c r="AU13" s="711">
        <v>117</v>
      </c>
      <c r="AV13" s="712">
        <f>AV21+AV34</f>
        <v>0.60951999999999995</v>
      </c>
      <c r="AW13" s="713">
        <f>AW21+AW34</f>
        <v>0.30230400000000002</v>
      </c>
      <c r="AX13" s="711">
        <v>123</v>
      </c>
      <c r="AY13" s="712">
        <f>AY21+AY34</f>
        <v>0.62751999999999997</v>
      </c>
      <c r="AZ13" s="713">
        <f>AZ21+AZ34</f>
        <v>0.30670399999999998</v>
      </c>
      <c r="BA13" s="711">
        <v>124</v>
      </c>
      <c r="BB13" s="712">
        <f>BB21+BB34</f>
        <v>0.61912</v>
      </c>
      <c r="BC13" s="713">
        <f>BC21+BC34</f>
        <v>0.29630400000000001</v>
      </c>
      <c r="BD13" s="711">
        <v>127</v>
      </c>
      <c r="BE13" s="712">
        <f>BE21+BE34</f>
        <v>0.63832</v>
      </c>
      <c r="BF13" s="713">
        <f>BF21+BF34</f>
        <v>0.28110400000000002</v>
      </c>
      <c r="BG13" s="711">
        <v>127</v>
      </c>
      <c r="BH13" s="712">
        <f>BH21+BH34</f>
        <v>0.65391999999999995</v>
      </c>
      <c r="BI13" s="713">
        <f>BI21+BI34</f>
        <v>0.282304</v>
      </c>
      <c r="BJ13" s="711">
        <v>126</v>
      </c>
      <c r="BK13" s="712">
        <f>BK21+BK34</f>
        <v>0.68031999999999992</v>
      </c>
      <c r="BL13" s="713">
        <f>BL21+BL34</f>
        <v>0.28190400000000004</v>
      </c>
      <c r="BM13" s="711">
        <v>121</v>
      </c>
      <c r="BN13" s="712">
        <f>BN21+BN34</f>
        <v>0.68191999999999997</v>
      </c>
      <c r="BO13" s="713">
        <f>BO21+BO34</f>
        <v>0.27710400000000002</v>
      </c>
      <c r="BP13" s="711">
        <v>120</v>
      </c>
      <c r="BQ13" s="712">
        <f>BQ21+BQ34</f>
        <v>0.68191999999999997</v>
      </c>
      <c r="BR13" s="713">
        <f>BR21+BR34</f>
        <v>0.26630400000000004</v>
      </c>
      <c r="BS13" s="711">
        <v>115</v>
      </c>
      <c r="BT13" s="712">
        <f>BT21+BT34</f>
        <v>0.62831999999999999</v>
      </c>
      <c r="BU13" s="713">
        <f>BU21+BU34</f>
        <v>0.26510400000000001</v>
      </c>
      <c r="BV13" s="711">
        <v>110</v>
      </c>
      <c r="BW13" s="712">
        <f>BW21+BW34</f>
        <v>0.52992000000000006</v>
      </c>
      <c r="BX13" s="713">
        <f>BX21+BX34</f>
        <v>0.257104</v>
      </c>
      <c r="BY13" s="711">
        <v>105</v>
      </c>
      <c r="BZ13" s="712">
        <f>BZ21+BZ34</f>
        <v>0.46392</v>
      </c>
      <c r="CA13" s="713">
        <f>CA21+CA34</f>
        <v>0.25430399999999997</v>
      </c>
    </row>
    <row r="14" spans="1:79" ht="13.5" thickBot="1" x14ac:dyDescent="0.25">
      <c r="A14" s="709"/>
      <c r="B14" s="710"/>
      <c r="C14" s="741"/>
      <c r="D14" s="715"/>
      <c r="E14" s="690"/>
      <c r="F14" s="716"/>
      <c r="G14" s="734"/>
      <c r="H14" s="743"/>
      <c r="I14" s="718"/>
      <c r="J14" s="719"/>
      <c r="K14" s="744"/>
      <c r="L14" s="718"/>
      <c r="M14" s="720"/>
      <c r="N14" s="743"/>
      <c r="O14" s="718"/>
      <c r="P14" s="719"/>
      <c r="Q14" s="744"/>
      <c r="R14" s="718"/>
      <c r="S14" s="720"/>
      <c r="T14" s="743"/>
      <c r="U14" s="718"/>
      <c r="V14" s="719"/>
      <c r="W14" s="743"/>
      <c r="X14" s="718"/>
      <c r="Y14" s="719"/>
      <c r="Z14" s="744"/>
      <c r="AA14" s="718"/>
      <c r="AB14" s="720"/>
      <c r="AC14" s="743"/>
      <c r="AD14" s="718"/>
      <c r="AE14" s="719"/>
      <c r="AF14" s="744"/>
      <c r="AG14" s="718"/>
      <c r="AH14" s="720"/>
      <c r="AI14" s="743"/>
      <c r="AJ14" s="718"/>
      <c r="AK14" s="719"/>
      <c r="AL14" s="743"/>
      <c r="AM14" s="718"/>
      <c r="AN14" s="719"/>
      <c r="AO14" s="744"/>
      <c r="AP14" s="718"/>
      <c r="AQ14" s="720"/>
      <c r="AR14" s="743"/>
      <c r="AS14" s="718"/>
      <c r="AT14" s="719"/>
      <c r="AU14" s="744"/>
      <c r="AV14" s="718"/>
      <c r="AW14" s="720"/>
      <c r="AX14" s="743"/>
      <c r="AY14" s="718"/>
      <c r="AZ14" s="719"/>
      <c r="BA14" s="743"/>
      <c r="BB14" s="718"/>
      <c r="BC14" s="719"/>
      <c r="BD14" s="744"/>
      <c r="BE14" s="718"/>
      <c r="BF14" s="719"/>
      <c r="BG14" s="743"/>
      <c r="BH14" s="718"/>
      <c r="BI14" s="719"/>
      <c r="BJ14" s="743"/>
      <c r="BK14" s="718"/>
      <c r="BL14" s="720"/>
      <c r="BM14" s="743"/>
      <c r="BN14" s="718"/>
      <c r="BO14" s="719"/>
      <c r="BP14" s="743"/>
      <c r="BQ14" s="718"/>
      <c r="BR14" s="719"/>
      <c r="BS14" s="744"/>
      <c r="BT14" s="718"/>
      <c r="BU14" s="719"/>
      <c r="BV14" s="743"/>
      <c r="BW14" s="718"/>
      <c r="BX14" s="720"/>
      <c r="BY14" s="743"/>
      <c r="BZ14" s="718"/>
      <c r="CA14" s="719"/>
    </row>
    <row r="15" spans="1:79" x14ac:dyDescent="0.2">
      <c r="A15" s="707"/>
      <c r="B15" s="710" t="s">
        <v>91</v>
      </c>
      <c r="C15" s="745">
        <v>6.3</v>
      </c>
      <c r="D15" s="699"/>
      <c r="E15" s="697"/>
      <c r="F15" s="700" t="s">
        <v>222</v>
      </c>
      <c r="G15" s="701"/>
      <c r="H15" s="699"/>
      <c r="I15" s="746">
        <v>121</v>
      </c>
      <c r="J15" s="697"/>
      <c r="K15" s="699"/>
      <c r="L15" s="746">
        <v>121</v>
      </c>
      <c r="M15" s="697"/>
      <c r="N15" s="699"/>
      <c r="O15" s="746">
        <v>121</v>
      </c>
      <c r="P15" s="697"/>
      <c r="Q15" s="699"/>
      <c r="R15" s="746">
        <v>120</v>
      </c>
      <c r="S15" s="697"/>
      <c r="T15" s="699"/>
      <c r="U15" s="746">
        <v>120</v>
      </c>
      <c r="V15" s="697"/>
      <c r="W15" s="699"/>
      <c r="X15" s="746">
        <v>120</v>
      </c>
      <c r="Y15" s="697"/>
      <c r="Z15" s="699"/>
      <c r="AA15" s="746">
        <v>120</v>
      </c>
      <c r="AB15" s="697"/>
      <c r="AC15" s="699"/>
      <c r="AD15" s="746">
        <v>119</v>
      </c>
      <c r="AE15" s="697"/>
      <c r="AF15" s="699"/>
      <c r="AG15" s="746">
        <v>119</v>
      </c>
      <c r="AH15" s="697"/>
      <c r="AI15" s="699"/>
      <c r="AJ15" s="746">
        <v>120</v>
      </c>
      <c r="AK15" s="697"/>
      <c r="AL15" s="699"/>
      <c r="AM15" s="746">
        <v>121</v>
      </c>
      <c r="AN15" s="697"/>
      <c r="AO15" s="699"/>
      <c r="AP15" s="746">
        <v>121</v>
      </c>
      <c r="AQ15" s="697"/>
      <c r="AR15" s="699"/>
      <c r="AS15" s="746">
        <v>120</v>
      </c>
      <c r="AT15" s="697"/>
      <c r="AU15" s="699"/>
      <c r="AV15" s="746">
        <v>120</v>
      </c>
      <c r="AW15" s="697"/>
      <c r="AX15" s="699"/>
      <c r="AY15" s="746">
        <v>120</v>
      </c>
      <c r="AZ15" s="697"/>
      <c r="BA15" s="699"/>
      <c r="BB15" s="746">
        <v>120</v>
      </c>
      <c r="BC15" s="697"/>
      <c r="BD15" s="699"/>
      <c r="BE15" s="746">
        <v>120</v>
      </c>
      <c r="BF15" s="697"/>
      <c r="BG15" s="699"/>
      <c r="BH15" s="746">
        <v>120</v>
      </c>
      <c r="BI15" s="697"/>
      <c r="BJ15" s="699"/>
      <c r="BK15" s="746">
        <v>120</v>
      </c>
      <c r="BL15" s="697"/>
      <c r="BM15" s="699"/>
      <c r="BN15" s="746">
        <v>120</v>
      </c>
      <c r="BO15" s="697"/>
      <c r="BP15" s="699"/>
      <c r="BQ15" s="746">
        <v>121</v>
      </c>
      <c r="BR15" s="697"/>
      <c r="BS15" s="699"/>
      <c r="BT15" s="746">
        <v>121</v>
      </c>
      <c r="BU15" s="697"/>
      <c r="BV15" s="699"/>
      <c r="BW15" s="746">
        <v>122</v>
      </c>
      <c r="BX15" s="697"/>
      <c r="BY15" s="699"/>
      <c r="BZ15" s="746">
        <v>122</v>
      </c>
      <c r="CA15" s="697"/>
    </row>
    <row r="16" spans="1:79" x14ac:dyDescent="0.2">
      <c r="A16" s="707"/>
      <c r="B16" s="708"/>
      <c r="C16" s="745"/>
      <c r="D16" s="709" t="s">
        <v>28</v>
      </c>
      <c r="E16" s="710"/>
      <c r="F16" s="727" t="s">
        <v>223</v>
      </c>
      <c r="G16" s="701"/>
      <c r="H16" s="747"/>
      <c r="I16" s="730">
        <v>10.1</v>
      </c>
      <c r="J16" s="731"/>
      <c r="K16" s="747"/>
      <c r="L16" s="732">
        <v>10.1</v>
      </c>
      <c r="M16" s="731"/>
      <c r="N16" s="747"/>
      <c r="O16" s="730">
        <v>10</v>
      </c>
      <c r="P16" s="731"/>
      <c r="Q16" s="747"/>
      <c r="R16" s="730">
        <v>10</v>
      </c>
      <c r="S16" s="731"/>
      <c r="T16" s="747"/>
      <c r="U16" s="732">
        <v>10</v>
      </c>
      <c r="V16" s="731"/>
      <c r="W16" s="747"/>
      <c r="X16" s="730">
        <v>10</v>
      </c>
      <c r="Y16" s="731"/>
      <c r="Z16" s="747"/>
      <c r="AA16" s="730">
        <v>10</v>
      </c>
      <c r="AB16" s="731"/>
      <c r="AC16" s="747"/>
      <c r="AD16" s="730">
        <v>10</v>
      </c>
      <c r="AE16" s="731"/>
      <c r="AF16" s="747"/>
      <c r="AG16" s="732">
        <v>9.9</v>
      </c>
      <c r="AH16" s="731"/>
      <c r="AI16" s="747"/>
      <c r="AJ16" s="730">
        <v>10</v>
      </c>
      <c r="AK16" s="731"/>
      <c r="AL16" s="747"/>
      <c r="AM16" s="730">
        <v>10</v>
      </c>
      <c r="AN16" s="731"/>
      <c r="AO16" s="747"/>
      <c r="AP16" s="730">
        <v>10</v>
      </c>
      <c r="AQ16" s="731"/>
      <c r="AR16" s="747"/>
      <c r="AS16" s="730">
        <v>10</v>
      </c>
      <c r="AT16" s="731"/>
      <c r="AU16" s="747"/>
      <c r="AV16" s="730">
        <v>10</v>
      </c>
      <c r="AW16" s="731"/>
      <c r="AX16" s="747"/>
      <c r="AY16" s="730">
        <v>10</v>
      </c>
      <c r="AZ16" s="731"/>
      <c r="BA16" s="747"/>
      <c r="BB16" s="730">
        <v>10</v>
      </c>
      <c r="BC16" s="731"/>
      <c r="BD16" s="747"/>
      <c r="BE16" s="730">
        <v>10</v>
      </c>
      <c r="BF16" s="731"/>
      <c r="BG16" s="747"/>
      <c r="BH16" s="730">
        <v>10</v>
      </c>
      <c r="BI16" s="731"/>
      <c r="BJ16" s="747"/>
      <c r="BK16" s="730">
        <v>10</v>
      </c>
      <c r="BL16" s="731"/>
      <c r="BM16" s="747"/>
      <c r="BN16" s="732">
        <v>10.1</v>
      </c>
      <c r="BO16" s="731"/>
      <c r="BP16" s="747"/>
      <c r="BQ16" s="732">
        <v>10.1</v>
      </c>
      <c r="BR16" s="731"/>
      <c r="BS16" s="747"/>
      <c r="BT16" s="732">
        <v>10.1</v>
      </c>
      <c r="BU16" s="731"/>
      <c r="BV16" s="747"/>
      <c r="BW16" s="732">
        <v>10.1</v>
      </c>
      <c r="BX16" s="731"/>
      <c r="BY16" s="747"/>
      <c r="BZ16" s="732">
        <v>10.1</v>
      </c>
      <c r="CA16" s="731"/>
    </row>
    <row r="17" spans="1:88" ht="13.5" thickBot="1" x14ac:dyDescent="0.25">
      <c r="A17" s="707"/>
      <c r="B17" s="714"/>
      <c r="C17" s="745"/>
      <c r="D17" s="715"/>
      <c r="E17" s="690"/>
      <c r="F17" s="716"/>
      <c r="G17" s="710"/>
      <c r="H17" s="748"/>
      <c r="I17" s="689"/>
      <c r="J17" s="690"/>
      <c r="K17" s="748"/>
      <c r="L17" s="689"/>
      <c r="M17" s="690"/>
      <c r="N17" s="748"/>
      <c r="O17" s="689"/>
      <c r="P17" s="690"/>
      <c r="Q17" s="748"/>
      <c r="R17" s="689"/>
      <c r="S17" s="690"/>
      <c r="T17" s="748"/>
      <c r="U17" s="689"/>
      <c r="V17" s="690"/>
      <c r="W17" s="748"/>
      <c r="X17" s="689"/>
      <c r="Y17" s="690"/>
      <c r="Z17" s="748"/>
      <c r="AA17" s="689"/>
      <c r="AB17" s="690"/>
      <c r="AC17" s="748"/>
      <c r="AD17" s="689"/>
      <c r="AE17" s="690"/>
      <c r="AF17" s="748"/>
      <c r="AG17" s="689"/>
      <c r="AH17" s="690"/>
      <c r="AI17" s="748"/>
      <c r="AJ17" s="689"/>
      <c r="AK17" s="690"/>
      <c r="AL17" s="748"/>
      <c r="AM17" s="689"/>
      <c r="AN17" s="690"/>
      <c r="AO17" s="748"/>
      <c r="AP17" s="689"/>
      <c r="AQ17" s="690"/>
      <c r="AR17" s="748"/>
      <c r="AS17" s="689"/>
      <c r="AT17" s="690"/>
      <c r="AU17" s="748"/>
      <c r="AV17" s="689"/>
      <c r="AW17" s="690"/>
      <c r="AX17" s="748"/>
      <c r="AY17" s="689"/>
      <c r="AZ17" s="690"/>
      <c r="BA17" s="748"/>
      <c r="BB17" s="689"/>
      <c r="BC17" s="690"/>
      <c r="BD17" s="748"/>
      <c r="BE17" s="689"/>
      <c r="BF17" s="690"/>
      <c r="BG17" s="748"/>
      <c r="BH17" s="689"/>
      <c r="BI17" s="690"/>
      <c r="BJ17" s="748"/>
      <c r="BK17" s="689"/>
      <c r="BL17" s="690"/>
      <c r="BM17" s="748"/>
      <c r="BN17" s="689"/>
      <c r="BO17" s="690"/>
      <c r="BP17" s="748"/>
      <c r="BQ17" s="689"/>
      <c r="BR17" s="690"/>
      <c r="BS17" s="748"/>
      <c r="BT17" s="689"/>
      <c r="BU17" s="690"/>
      <c r="BV17" s="748"/>
      <c r="BW17" s="689"/>
      <c r="BX17" s="690"/>
      <c r="BY17" s="748"/>
      <c r="BZ17" s="689"/>
      <c r="CA17" s="690"/>
    </row>
    <row r="18" spans="1:88" ht="13.5" thickBot="1" x14ac:dyDescent="0.25">
      <c r="A18" s="737"/>
      <c r="B18" s="690"/>
      <c r="C18" s="749"/>
      <c r="D18" s="750" t="s">
        <v>184</v>
      </c>
      <c r="E18" s="669"/>
      <c r="F18" s="669"/>
      <c r="G18" s="739"/>
      <c r="H18" s="666"/>
      <c r="I18" s="669">
        <v>4</v>
      </c>
      <c r="J18" s="739"/>
      <c r="K18" s="666"/>
      <c r="L18" s="669">
        <v>4</v>
      </c>
      <c r="M18" s="739"/>
      <c r="N18" s="666"/>
      <c r="O18" s="669">
        <v>4</v>
      </c>
      <c r="P18" s="739"/>
      <c r="Q18" s="666"/>
      <c r="R18" s="669">
        <v>4</v>
      </c>
      <c r="S18" s="739"/>
      <c r="T18" s="666"/>
      <c r="U18" s="669">
        <v>4</v>
      </c>
      <c r="V18" s="739"/>
      <c r="W18" s="666"/>
      <c r="X18" s="669">
        <v>4</v>
      </c>
      <c r="Y18" s="739"/>
      <c r="Z18" s="666"/>
      <c r="AA18" s="669">
        <v>4</v>
      </c>
      <c r="AB18" s="739"/>
      <c r="AC18" s="666"/>
      <c r="AD18" s="669">
        <v>4</v>
      </c>
      <c r="AE18" s="739"/>
      <c r="AF18" s="666"/>
      <c r="AG18" s="669">
        <v>4</v>
      </c>
      <c r="AH18" s="739"/>
      <c r="AI18" s="666"/>
      <c r="AJ18" s="669">
        <v>4</v>
      </c>
      <c r="AK18" s="739"/>
      <c r="AL18" s="666"/>
      <c r="AM18" s="669">
        <v>4</v>
      </c>
      <c r="AN18" s="739"/>
      <c r="AO18" s="666"/>
      <c r="AP18" s="669">
        <v>4</v>
      </c>
      <c r="AQ18" s="739"/>
      <c r="AR18" s="666"/>
      <c r="AS18" s="669">
        <v>4</v>
      </c>
      <c r="AT18" s="739"/>
      <c r="AU18" s="666"/>
      <c r="AV18" s="669">
        <v>4</v>
      </c>
      <c r="AW18" s="739"/>
      <c r="AX18" s="666"/>
      <c r="AY18" s="669">
        <v>4</v>
      </c>
      <c r="AZ18" s="739"/>
      <c r="BA18" s="666"/>
      <c r="BB18" s="669">
        <v>4</v>
      </c>
      <c r="BC18" s="739"/>
      <c r="BD18" s="666"/>
      <c r="BE18" s="669">
        <v>4</v>
      </c>
      <c r="BF18" s="739"/>
      <c r="BG18" s="666"/>
      <c r="BH18" s="669">
        <v>4</v>
      </c>
      <c r="BI18" s="739"/>
      <c r="BJ18" s="666"/>
      <c r="BK18" s="669">
        <v>4</v>
      </c>
      <c r="BL18" s="739"/>
      <c r="BM18" s="666"/>
      <c r="BN18" s="669">
        <v>4</v>
      </c>
      <c r="BO18" s="739"/>
      <c r="BP18" s="666"/>
      <c r="BQ18" s="669">
        <v>4</v>
      </c>
      <c r="BR18" s="739"/>
      <c r="BS18" s="666"/>
      <c r="BT18" s="669">
        <v>4</v>
      </c>
      <c r="BU18" s="739"/>
      <c r="BV18" s="666"/>
      <c r="BW18" s="669">
        <v>4</v>
      </c>
      <c r="BX18" s="739"/>
      <c r="BY18" s="666"/>
      <c r="BZ18" s="669">
        <v>4</v>
      </c>
      <c r="CA18" s="739"/>
    </row>
    <row r="19" spans="1:88" s="23" customFormat="1" x14ac:dyDescent="0.2">
      <c r="A19" s="751"/>
      <c r="B19" s="752"/>
      <c r="C19" s="753"/>
      <c r="D19" s="754" t="s">
        <v>24</v>
      </c>
      <c r="E19" s="755"/>
      <c r="F19" s="756"/>
      <c r="G19" s="755"/>
      <c r="H19" s="711">
        <v>0.76</v>
      </c>
      <c r="I19" s="757">
        <v>5.0000000000000001E-3</v>
      </c>
      <c r="J19" s="758">
        <v>2E-3</v>
      </c>
      <c r="K19" s="711">
        <v>0.76</v>
      </c>
      <c r="L19" s="757">
        <v>5.0000000000000001E-3</v>
      </c>
      <c r="M19" s="758">
        <v>2E-3</v>
      </c>
      <c r="N19" s="711">
        <v>1.72</v>
      </c>
      <c r="O19" s="757">
        <v>5.0000000000000001E-3</v>
      </c>
      <c r="P19" s="758">
        <v>2E-3</v>
      </c>
      <c r="Q19" s="711">
        <v>1.72</v>
      </c>
      <c r="R19" s="757">
        <v>5.0000000000000001E-3</v>
      </c>
      <c r="S19" s="758">
        <v>2E-3</v>
      </c>
      <c r="T19" s="711">
        <v>1.72</v>
      </c>
      <c r="U19" s="711">
        <v>1.72</v>
      </c>
      <c r="V19" s="759">
        <v>3.1199999999999999E-4</v>
      </c>
      <c r="W19" s="711">
        <v>1.72</v>
      </c>
      <c r="X19" s="760">
        <v>5.2800000000000004E-4</v>
      </c>
      <c r="Y19" s="759">
        <v>3.1199999999999999E-4</v>
      </c>
      <c r="Z19" s="711">
        <v>1.37</v>
      </c>
      <c r="AA19" s="760">
        <v>5.2800000000000004E-4</v>
      </c>
      <c r="AB19" s="759">
        <v>3.1199999999999999E-4</v>
      </c>
      <c r="AC19" s="711">
        <v>1.37</v>
      </c>
      <c r="AD19" s="760">
        <v>5.2800000000000004E-4</v>
      </c>
      <c r="AE19" s="759">
        <v>3.1199999999999999E-4</v>
      </c>
      <c r="AF19" s="711">
        <v>1.37</v>
      </c>
      <c r="AG19" s="760">
        <v>5.2800000000000004E-4</v>
      </c>
      <c r="AH19" s="759">
        <v>3.1199999999999999E-4</v>
      </c>
      <c r="AI19" s="711">
        <v>1.5</v>
      </c>
      <c r="AJ19" s="760">
        <v>5.2800000000000004E-4</v>
      </c>
      <c r="AK19" s="759">
        <v>3.1199999999999999E-4</v>
      </c>
      <c r="AL19" s="711">
        <v>1.5</v>
      </c>
      <c r="AM19" s="760">
        <v>5.2800000000000004E-4</v>
      </c>
      <c r="AN19" s="759">
        <v>3.1199999999999999E-4</v>
      </c>
      <c r="AO19" s="711">
        <v>1.5</v>
      </c>
      <c r="AP19" s="760">
        <v>5.2800000000000004E-4</v>
      </c>
      <c r="AQ19" s="759">
        <v>3.1199999999999999E-4</v>
      </c>
      <c r="AR19" s="711">
        <v>1.5</v>
      </c>
      <c r="AS19" s="760">
        <v>5.2800000000000004E-4</v>
      </c>
      <c r="AT19" s="759">
        <v>3.1199999999999999E-4</v>
      </c>
      <c r="AU19" s="711">
        <v>1.5</v>
      </c>
      <c r="AV19" s="760">
        <v>5.2800000000000004E-4</v>
      </c>
      <c r="AW19" s="759">
        <v>3.1199999999999999E-4</v>
      </c>
      <c r="AX19" s="711">
        <v>1.75</v>
      </c>
      <c r="AY19" s="760">
        <v>5.2800000000000004E-4</v>
      </c>
      <c r="AZ19" s="759">
        <v>3.1199999999999999E-4</v>
      </c>
      <c r="BA19" s="711">
        <v>1.5</v>
      </c>
      <c r="BB19" s="760">
        <v>5.2800000000000004E-4</v>
      </c>
      <c r="BC19" s="759">
        <v>3.1199999999999999E-4</v>
      </c>
      <c r="BD19" s="711">
        <v>1.5</v>
      </c>
      <c r="BE19" s="760">
        <v>5.2800000000000004E-4</v>
      </c>
      <c r="BF19" s="759">
        <v>3.1199999999999999E-4</v>
      </c>
      <c r="BG19" s="711">
        <v>1.5</v>
      </c>
      <c r="BH19" s="760">
        <v>5.2800000000000004E-4</v>
      </c>
      <c r="BI19" s="759">
        <v>3.1199999999999999E-4</v>
      </c>
      <c r="BJ19" s="711">
        <v>0.8</v>
      </c>
      <c r="BK19" s="760">
        <v>5.2800000000000004E-4</v>
      </c>
      <c r="BL19" s="759">
        <v>3.1199999999999999E-4</v>
      </c>
      <c r="BM19" s="711">
        <v>0.8</v>
      </c>
      <c r="BN19" s="760">
        <v>5.2800000000000004E-4</v>
      </c>
      <c r="BO19" s="759">
        <v>3.1199999999999999E-4</v>
      </c>
      <c r="BP19" s="711">
        <v>0.8</v>
      </c>
      <c r="BQ19" s="760">
        <v>5.2800000000000004E-4</v>
      </c>
      <c r="BR19" s="759">
        <v>3.1199999999999999E-4</v>
      </c>
      <c r="BS19" s="711">
        <v>0.8</v>
      </c>
      <c r="BT19" s="760">
        <v>5.2800000000000004E-4</v>
      </c>
      <c r="BU19" s="759">
        <v>3.1199999999999999E-4</v>
      </c>
      <c r="BV19" s="711">
        <v>0.8</v>
      </c>
      <c r="BW19" s="760">
        <v>5.2800000000000004E-4</v>
      </c>
      <c r="BX19" s="759">
        <v>3.1199999999999999E-4</v>
      </c>
      <c r="BY19" s="711">
        <v>0.72</v>
      </c>
      <c r="BZ19" s="760">
        <v>5.2800000000000004E-4</v>
      </c>
      <c r="CA19" s="759">
        <v>3.1199999999999999E-4</v>
      </c>
      <c r="CB19" s="761"/>
      <c r="CC19" s="761"/>
      <c r="CF19" s="762"/>
      <c r="CG19" s="762"/>
      <c r="CI19" s="23">
        <v>7.4879999999999999E-3</v>
      </c>
      <c r="CJ19" s="763">
        <f>CI19-CC19</f>
        <v>7.4879999999999999E-3</v>
      </c>
    </row>
    <row r="20" spans="1:88" s="23" customFormat="1" ht="13.5" thickBot="1" x14ac:dyDescent="0.25">
      <c r="A20" s="764"/>
      <c r="B20" s="765" t="s">
        <v>188</v>
      </c>
      <c r="C20" s="766"/>
      <c r="D20" s="767" t="s">
        <v>28</v>
      </c>
      <c r="E20" s="765"/>
      <c r="F20" s="768"/>
      <c r="G20" s="765"/>
      <c r="H20" s="767"/>
      <c r="I20" s="769">
        <v>0.40899999999999997</v>
      </c>
      <c r="J20" s="765"/>
      <c r="K20" s="767"/>
      <c r="L20" s="769">
        <v>0.40899999999999997</v>
      </c>
      <c r="M20" s="765"/>
      <c r="N20" s="767"/>
      <c r="O20" s="769">
        <v>0.40899999999999997</v>
      </c>
      <c r="P20" s="765"/>
      <c r="Q20" s="767"/>
      <c r="R20" s="769">
        <v>0.40300000000000002</v>
      </c>
      <c r="S20" s="765"/>
      <c r="T20" s="767"/>
      <c r="U20" s="767"/>
      <c r="V20" s="765"/>
      <c r="W20" s="767"/>
      <c r="X20" s="769">
        <v>0.40300000000000002</v>
      </c>
      <c r="Y20" s="765"/>
      <c r="Z20" s="767"/>
      <c r="AA20" s="769">
        <v>0.40300000000000002</v>
      </c>
      <c r="AB20" s="765"/>
      <c r="AC20" s="767"/>
      <c r="AD20" s="769">
        <v>0.40300000000000002</v>
      </c>
      <c r="AE20" s="765"/>
      <c r="AF20" s="767"/>
      <c r="AG20" s="769">
        <v>0.40300000000000002</v>
      </c>
      <c r="AH20" s="765"/>
      <c r="AI20" s="767"/>
      <c r="AJ20" s="769">
        <v>0.40300000000000002</v>
      </c>
      <c r="AK20" s="765"/>
      <c r="AL20" s="767"/>
      <c r="AM20" s="769">
        <v>0.40300000000000002</v>
      </c>
      <c r="AN20" s="765"/>
      <c r="AO20" s="767"/>
      <c r="AP20" s="769">
        <v>0.40300000000000002</v>
      </c>
      <c r="AQ20" s="765"/>
      <c r="AR20" s="767"/>
      <c r="AS20" s="769">
        <v>0.40300000000000002</v>
      </c>
      <c r="AT20" s="765"/>
      <c r="AU20" s="767"/>
      <c r="AV20" s="769">
        <v>0.40300000000000002</v>
      </c>
      <c r="AW20" s="765"/>
      <c r="AX20" s="767"/>
      <c r="AY20" s="769">
        <v>0.40799999999999997</v>
      </c>
      <c r="AZ20" s="765"/>
      <c r="BA20" s="767"/>
      <c r="BB20" s="769">
        <v>0.40799999999999997</v>
      </c>
      <c r="BC20" s="765"/>
      <c r="BD20" s="767"/>
      <c r="BE20" s="769">
        <v>0.40799999999999997</v>
      </c>
      <c r="BF20" s="765"/>
      <c r="BG20" s="767"/>
      <c r="BH20" s="769">
        <v>0.40799999999999997</v>
      </c>
      <c r="BI20" s="765"/>
      <c r="BJ20" s="767"/>
      <c r="BK20" s="769">
        <v>0.40799999999999997</v>
      </c>
      <c r="BL20" s="765"/>
      <c r="BM20" s="767"/>
      <c r="BN20" s="769">
        <v>0.40799999999999997</v>
      </c>
      <c r="BO20" s="765"/>
      <c r="BP20" s="767"/>
      <c r="BQ20" s="769">
        <v>0.40799999999999997</v>
      </c>
      <c r="BR20" s="765"/>
      <c r="BS20" s="767"/>
      <c r="BT20" s="769">
        <v>0.40799999999999997</v>
      </c>
      <c r="BU20" s="765"/>
      <c r="BV20" s="767"/>
      <c r="BW20" s="769">
        <v>0.40799999999999997</v>
      </c>
      <c r="BX20" s="765"/>
      <c r="BY20" s="767"/>
      <c r="BZ20" s="769">
        <v>0.40799999999999997</v>
      </c>
      <c r="CA20" s="765"/>
    </row>
    <row r="21" spans="1:88" s="23" customFormat="1" x14ac:dyDescent="0.2">
      <c r="A21" s="770"/>
      <c r="B21" s="771"/>
      <c r="C21" s="772"/>
      <c r="D21" s="773" t="s">
        <v>24</v>
      </c>
      <c r="E21" s="774"/>
      <c r="F21" s="775"/>
      <c r="G21" s="774"/>
      <c r="H21" s="776">
        <v>0.2</v>
      </c>
      <c r="I21" s="757">
        <v>2E-3</v>
      </c>
      <c r="J21" s="758">
        <v>2E-3</v>
      </c>
      <c r="K21" s="776">
        <v>0.2</v>
      </c>
      <c r="L21" s="757">
        <v>2E-3</v>
      </c>
      <c r="M21" s="758">
        <v>2E-3</v>
      </c>
      <c r="N21" s="776">
        <v>0.4</v>
      </c>
      <c r="O21" s="757">
        <v>2E-3</v>
      </c>
      <c r="P21" s="758">
        <v>2E-3</v>
      </c>
      <c r="Q21" s="776">
        <v>0.4</v>
      </c>
      <c r="R21" s="757">
        <v>2E-3</v>
      </c>
      <c r="S21" s="758">
        <v>2E-3</v>
      </c>
      <c r="T21" s="776">
        <v>0.4</v>
      </c>
      <c r="U21" s="776">
        <v>0.4</v>
      </c>
      <c r="V21" s="777">
        <v>-9.6000000000000002E-5</v>
      </c>
      <c r="W21" s="776">
        <v>0.4</v>
      </c>
      <c r="X21" s="760">
        <v>3.2000000000000003E-4</v>
      </c>
      <c r="Y21" s="777">
        <v>-9.6000000000000002E-5</v>
      </c>
      <c r="Z21" s="776">
        <v>0.61</v>
      </c>
      <c r="AA21" s="760">
        <v>3.2000000000000003E-4</v>
      </c>
      <c r="AB21" s="777">
        <v>-9.6000000000000002E-5</v>
      </c>
      <c r="AC21" s="776">
        <v>0.61</v>
      </c>
      <c r="AD21" s="760">
        <v>3.2000000000000003E-4</v>
      </c>
      <c r="AE21" s="777">
        <v>-9.6000000000000002E-5</v>
      </c>
      <c r="AF21" s="776">
        <v>0.61</v>
      </c>
      <c r="AG21" s="760">
        <v>3.2000000000000003E-4</v>
      </c>
      <c r="AH21" s="777">
        <v>-9.6000000000000002E-5</v>
      </c>
      <c r="AI21" s="776">
        <v>0.36</v>
      </c>
      <c r="AJ21" s="760">
        <v>3.2000000000000003E-4</v>
      </c>
      <c r="AK21" s="777">
        <v>-9.6000000000000002E-5</v>
      </c>
      <c r="AL21" s="776">
        <v>0.36</v>
      </c>
      <c r="AM21" s="760">
        <v>3.2000000000000003E-4</v>
      </c>
      <c r="AN21" s="777">
        <v>-9.6000000000000002E-5</v>
      </c>
      <c r="AO21" s="776">
        <v>0.36</v>
      </c>
      <c r="AP21" s="760">
        <v>3.2000000000000003E-4</v>
      </c>
      <c r="AQ21" s="777">
        <v>-9.6000000000000002E-5</v>
      </c>
      <c r="AR21" s="776">
        <v>0.36</v>
      </c>
      <c r="AS21" s="760">
        <v>3.2000000000000003E-4</v>
      </c>
      <c r="AT21" s="777">
        <v>-9.6000000000000002E-5</v>
      </c>
      <c r="AU21" s="776">
        <v>0.36</v>
      </c>
      <c r="AV21" s="760">
        <v>3.2000000000000003E-4</v>
      </c>
      <c r="AW21" s="777">
        <v>-9.6000000000000002E-5</v>
      </c>
      <c r="AX21" s="776">
        <v>0.41</v>
      </c>
      <c r="AY21" s="760">
        <v>3.2000000000000003E-4</v>
      </c>
      <c r="AZ21" s="777">
        <v>-9.6000000000000002E-5</v>
      </c>
      <c r="BA21" s="776">
        <v>0.36</v>
      </c>
      <c r="BB21" s="760">
        <v>3.2000000000000003E-4</v>
      </c>
      <c r="BC21" s="777">
        <v>-9.6000000000000002E-5</v>
      </c>
      <c r="BD21" s="776">
        <v>0.36</v>
      </c>
      <c r="BE21" s="760">
        <v>3.2000000000000003E-4</v>
      </c>
      <c r="BF21" s="777">
        <v>-9.6000000000000002E-5</v>
      </c>
      <c r="BG21" s="776">
        <v>0.36</v>
      </c>
      <c r="BH21" s="760">
        <v>3.2000000000000003E-4</v>
      </c>
      <c r="BI21" s="777">
        <v>-9.6000000000000002E-5</v>
      </c>
      <c r="BJ21" s="776">
        <v>0.26</v>
      </c>
      <c r="BK21" s="760">
        <v>3.2000000000000003E-4</v>
      </c>
      <c r="BL21" s="777">
        <v>-9.6000000000000002E-5</v>
      </c>
      <c r="BM21" s="776">
        <v>0.26</v>
      </c>
      <c r="BN21" s="760">
        <v>3.2000000000000003E-4</v>
      </c>
      <c r="BO21" s="777">
        <v>-9.6000000000000002E-5</v>
      </c>
      <c r="BP21" s="776">
        <v>0.26</v>
      </c>
      <c r="BQ21" s="760">
        <v>3.2000000000000003E-4</v>
      </c>
      <c r="BR21" s="777">
        <v>-9.6000000000000002E-5</v>
      </c>
      <c r="BS21" s="776">
        <v>0.26</v>
      </c>
      <c r="BT21" s="760">
        <v>3.2000000000000003E-4</v>
      </c>
      <c r="BU21" s="777">
        <v>-9.6000000000000002E-5</v>
      </c>
      <c r="BV21" s="776">
        <v>0.26</v>
      </c>
      <c r="BW21" s="760">
        <v>3.2000000000000003E-4</v>
      </c>
      <c r="BX21" s="777">
        <v>-9.6000000000000002E-5</v>
      </c>
      <c r="BY21" s="776">
        <v>0.16</v>
      </c>
      <c r="BZ21" s="760">
        <v>3.2000000000000003E-4</v>
      </c>
      <c r="CA21" s="777">
        <v>-9.6000000000000002E-5</v>
      </c>
      <c r="CB21" s="761"/>
      <c r="CC21" s="761"/>
      <c r="CF21" s="762"/>
      <c r="CG21" s="762"/>
      <c r="CI21" s="23">
        <v>-2.176E-3</v>
      </c>
      <c r="CJ21" s="763">
        <f>CI21-CC21</f>
        <v>-2.176E-3</v>
      </c>
    </row>
    <row r="22" spans="1:88" s="23" customFormat="1" ht="13.5" thickBot="1" x14ac:dyDescent="0.25">
      <c r="A22" s="778"/>
      <c r="B22" s="771" t="s">
        <v>189</v>
      </c>
      <c r="C22" s="779"/>
      <c r="D22" s="770" t="s">
        <v>28</v>
      </c>
      <c r="E22" s="771"/>
      <c r="F22" s="775"/>
      <c r="G22" s="774"/>
      <c r="H22" s="767"/>
      <c r="I22" s="780">
        <v>0.41</v>
      </c>
      <c r="J22" s="765"/>
      <c r="K22" s="767"/>
      <c r="L22" s="780">
        <v>0.41</v>
      </c>
      <c r="M22" s="765"/>
      <c r="N22" s="767"/>
      <c r="O22" s="780">
        <v>0.41</v>
      </c>
      <c r="P22" s="765"/>
      <c r="Q22" s="767"/>
      <c r="R22" s="769">
        <v>0.40799999999999997</v>
      </c>
      <c r="S22" s="765"/>
      <c r="T22" s="767"/>
      <c r="U22" s="769">
        <v>0.40500000000000003</v>
      </c>
      <c r="V22" s="765"/>
      <c r="W22" s="767"/>
      <c r="X22" s="769">
        <v>0.40500000000000003</v>
      </c>
      <c r="Y22" s="765"/>
      <c r="Z22" s="767"/>
      <c r="AA22" s="769">
        <v>0.40500000000000003</v>
      </c>
      <c r="AB22" s="765"/>
      <c r="AC22" s="767"/>
      <c r="AD22" s="769">
        <v>0.40300000000000002</v>
      </c>
      <c r="AE22" s="765"/>
      <c r="AF22" s="767"/>
      <c r="AG22" s="769">
        <v>0.40300000000000002</v>
      </c>
      <c r="AH22" s="765"/>
      <c r="AI22" s="767"/>
      <c r="AJ22" s="769">
        <v>0.40300000000000002</v>
      </c>
      <c r="AK22" s="765"/>
      <c r="AL22" s="767"/>
      <c r="AM22" s="769">
        <v>0.40300000000000002</v>
      </c>
      <c r="AN22" s="765"/>
      <c r="AO22" s="767"/>
      <c r="AP22" s="769">
        <v>0.40300000000000002</v>
      </c>
      <c r="AQ22" s="765"/>
      <c r="AR22" s="767"/>
      <c r="AS22" s="769">
        <v>0.40300000000000002</v>
      </c>
      <c r="AT22" s="765"/>
      <c r="AU22" s="767"/>
      <c r="AV22" s="769">
        <v>0.40300000000000002</v>
      </c>
      <c r="AW22" s="765"/>
      <c r="AX22" s="767"/>
      <c r="AY22" s="769">
        <v>0.40899999999999997</v>
      </c>
      <c r="AZ22" s="765"/>
      <c r="BA22" s="767"/>
      <c r="BB22" s="769">
        <v>0.40899999999999997</v>
      </c>
      <c r="BC22" s="765"/>
      <c r="BD22" s="767"/>
      <c r="BE22" s="769">
        <v>0.40899999999999997</v>
      </c>
      <c r="BF22" s="765"/>
      <c r="BG22" s="767"/>
      <c r="BH22" s="769">
        <v>0.40899999999999997</v>
      </c>
      <c r="BI22" s="765"/>
      <c r="BJ22" s="767"/>
      <c r="BK22" s="769">
        <v>0.40899999999999997</v>
      </c>
      <c r="BL22" s="765"/>
      <c r="BM22" s="767"/>
      <c r="BN22" s="769">
        <v>0.40899999999999997</v>
      </c>
      <c r="BO22" s="765"/>
      <c r="BP22" s="767"/>
      <c r="BQ22" s="769">
        <v>0.40899999999999997</v>
      </c>
      <c r="BR22" s="765"/>
      <c r="BS22" s="767"/>
      <c r="BT22" s="769">
        <v>0.40899999999999997</v>
      </c>
      <c r="BU22" s="765"/>
      <c r="BV22" s="767"/>
      <c r="BW22" s="769">
        <v>0.40899999999999997</v>
      </c>
      <c r="BX22" s="765"/>
      <c r="BY22" s="767"/>
      <c r="BZ22" s="769">
        <v>0.40899999999999997</v>
      </c>
      <c r="CA22" s="765"/>
    </row>
    <row r="23" spans="1:88" x14ac:dyDescent="0.2">
      <c r="A23" s="699"/>
      <c r="B23" s="781"/>
      <c r="C23" s="697"/>
      <c r="D23" s="725"/>
      <c r="E23" s="782"/>
      <c r="F23" s="783" t="s">
        <v>222</v>
      </c>
      <c r="G23" s="724"/>
      <c r="H23" s="702"/>
      <c r="I23" s="784"/>
      <c r="J23" s="785"/>
      <c r="K23" s="705"/>
      <c r="L23" s="784"/>
      <c r="M23" s="786"/>
      <c r="N23" s="702"/>
      <c r="O23" s="784"/>
      <c r="P23" s="785"/>
      <c r="Q23" s="705"/>
      <c r="R23" s="784"/>
      <c r="S23" s="786"/>
      <c r="T23" s="702"/>
      <c r="U23" s="784"/>
      <c r="V23" s="785"/>
      <c r="W23" s="702"/>
      <c r="X23" s="784"/>
      <c r="Y23" s="785"/>
      <c r="Z23" s="705"/>
      <c r="AA23" s="784"/>
      <c r="AB23" s="786"/>
      <c r="AC23" s="702"/>
      <c r="AD23" s="787"/>
      <c r="AE23" s="704"/>
      <c r="AF23" s="705"/>
      <c r="AG23" s="787"/>
      <c r="AH23" s="706"/>
      <c r="AI23" s="702"/>
      <c r="AJ23" s="787"/>
      <c r="AK23" s="704"/>
      <c r="AL23" s="702"/>
      <c r="AM23" s="787"/>
      <c r="AN23" s="704"/>
      <c r="AO23" s="705"/>
      <c r="AP23" s="787"/>
      <c r="AQ23" s="706"/>
      <c r="AR23" s="702"/>
      <c r="AS23" s="787"/>
      <c r="AT23" s="704"/>
      <c r="AU23" s="705"/>
      <c r="AV23" s="787"/>
      <c r="AW23" s="706"/>
      <c r="AX23" s="702"/>
      <c r="AY23" s="787"/>
      <c r="AZ23" s="704"/>
      <c r="BA23" s="702"/>
      <c r="BB23" s="784"/>
      <c r="BC23" s="704"/>
      <c r="BD23" s="705"/>
      <c r="BE23" s="787"/>
      <c r="BF23" s="704"/>
      <c r="BG23" s="705"/>
      <c r="BH23" s="787"/>
      <c r="BI23" s="704"/>
      <c r="BJ23" s="705"/>
      <c r="BK23" s="787"/>
      <c r="BL23" s="706"/>
      <c r="BM23" s="702"/>
      <c r="BN23" s="787"/>
      <c r="BO23" s="704"/>
      <c r="BP23" s="702"/>
      <c r="BQ23" s="787"/>
      <c r="BR23" s="704"/>
      <c r="BS23" s="705"/>
      <c r="BT23" s="787"/>
      <c r="BU23" s="704"/>
      <c r="BV23" s="705"/>
      <c r="BW23" s="787"/>
      <c r="BX23" s="706"/>
      <c r="BY23" s="702"/>
      <c r="BZ23" s="787"/>
      <c r="CA23" s="704"/>
    </row>
    <row r="24" spans="1:88" x14ac:dyDescent="0.2">
      <c r="A24" s="709"/>
      <c r="B24" s="698" t="s">
        <v>190</v>
      </c>
      <c r="C24" s="710"/>
      <c r="D24" s="788"/>
      <c r="E24" s="789"/>
      <c r="F24" s="790" t="s">
        <v>223</v>
      </c>
      <c r="G24" s="742"/>
      <c r="H24" s="791"/>
      <c r="I24" s="792"/>
      <c r="J24" s="793"/>
      <c r="K24" s="791"/>
      <c r="L24" s="792"/>
      <c r="M24" s="793"/>
      <c r="N24" s="791"/>
      <c r="O24" s="792"/>
      <c r="P24" s="793"/>
      <c r="Q24" s="791"/>
      <c r="R24" s="792"/>
      <c r="S24" s="793"/>
      <c r="T24" s="791"/>
      <c r="U24" s="792"/>
      <c r="V24" s="793"/>
      <c r="W24" s="791"/>
      <c r="X24" s="792"/>
      <c r="Y24" s="793"/>
      <c r="Z24" s="791"/>
      <c r="AA24" s="792"/>
      <c r="AB24" s="793"/>
      <c r="AC24" s="791"/>
      <c r="AD24" s="792"/>
      <c r="AE24" s="793"/>
      <c r="AF24" s="791"/>
      <c r="AG24" s="792"/>
      <c r="AH24" s="793"/>
      <c r="AI24" s="791"/>
      <c r="AJ24" s="792"/>
      <c r="AK24" s="793"/>
      <c r="AL24" s="791"/>
      <c r="AM24" s="792"/>
      <c r="AN24" s="793"/>
      <c r="AO24" s="791"/>
      <c r="AP24" s="792"/>
      <c r="AQ24" s="793"/>
      <c r="AR24" s="791"/>
      <c r="AS24" s="792"/>
      <c r="AT24" s="793"/>
      <c r="AU24" s="791"/>
      <c r="AV24" s="792"/>
      <c r="AW24" s="793"/>
      <c r="AX24" s="791"/>
      <c r="AY24" s="792"/>
      <c r="AZ24" s="793"/>
      <c r="BA24" s="791"/>
      <c r="BB24" s="792"/>
      <c r="BC24" s="793"/>
      <c r="BD24" s="791"/>
      <c r="BE24" s="792"/>
      <c r="BF24" s="793"/>
      <c r="BG24" s="791"/>
      <c r="BH24" s="792"/>
      <c r="BI24" s="793"/>
      <c r="BJ24" s="791"/>
      <c r="BK24" s="792"/>
      <c r="BL24" s="793"/>
      <c r="BM24" s="791"/>
      <c r="BN24" s="792"/>
      <c r="BO24" s="793"/>
      <c r="BP24" s="791"/>
      <c r="BQ24" s="792"/>
      <c r="BR24" s="793"/>
      <c r="BS24" s="791"/>
      <c r="BT24" s="792"/>
      <c r="BU24" s="793"/>
      <c r="BV24" s="791"/>
      <c r="BW24" s="792"/>
      <c r="BX24" s="793"/>
      <c r="BY24" s="791"/>
      <c r="BZ24" s="792"/>
      <c r="CA24" s="793"/>
    </row>
    <row r="25" spans="1:88" x14ac:dyDescent="0.2">
      <c r="A25" s="794" t="s">
        <v>37</v>
      </c>
      <c r="B25" s="684"/>
      <c r="C25" s="795"/>
      <c r="D25" s="796" t="s">
        <v>38</v>
      </c>
      <c r="E25" s="797"/>
      <c r="F25" s="796" t="s">
        <v>39</v>
      </c>
      <c r="G25" s="798"/>
      <c r="H25" s="679" t="s">
        <v>17</v>
      </c>
      <c r="I25" s="680" t="s">
        <v>18</v>
      </c>
      <c r="J25" s="681" t="s">
        <v>19</v>
      </c>
      <c r="K25" s="682" t="s">
        <v>17</v>
      </c>
      <c r="L25" s="680" t="s">
        <v>18</v>
      </c>
      <c r="M25" s="683" t="s">
        <v>19</v>
      </c>
      <c r="N25" s="679" t="s">
        <v>17</v>
      </c>
      <c r="O25" s="680" t="s">
        <v>18</v>
      </c>
      <c r="P25" s="681" t="s">
        <v>19</v>
      </c>
      <c r="Q25" s="682" t="s">
        <v>17</v>
      </c>
      <c r="R25" s="680" t="s">
        <v>18</v>
      </c>
      <c r="S25" s="683" t="s">
        <v>19</v>
      </c>
      <c r="T25" s="679" t="s">
        <v>17</v>
      </c>
      <c r="U25" s="680" t="s">
        <v>18</v>
      </c>
      <c r="V25" s="681" t="s">
        <v>19</v>
      </c>
      <c r="W25" s="679" t="s">
        <v>17</v>
      </c>
      <c r="X25" s="680" t="s">
        <v>18</v>
      </c>
      <c r="Y25" s="681" t="s">
        <v>19</v>
      </c>
      <c r="Z25" s="682" t="s">
        <v>17</v>
      </c>
      <c r="AA25" s="680" t="s">
        <v>18</v>
      </c>
      <c r="AB25" s="683" t="s">
        <v>19</v>
      </c>
      <c r="AC25" s="679" t="s">
        <v>17</v>
      </c>
      <c r="AD25" s="680" t="s">
        <v>18</v>
      </c>
      <c r="AE25" s="681" t="s">
        <v>19</v>
      </c>
      <c r="AF25" s="682" t="s">
        <v>17</v>
      </c>
      <c r="AG25" s="680" t="s">
        <v>18</v>
      </c>
      <c r="AH25" s="683" t="s">
        <v>19</v>
      </c>
      <c r="AI25" s="679" t="s">
        <v>17</v>
      </c>
      <c r="AJ25" s="680" t="s">
        <v>18</v>
      </c>
      <c r="AK25" s="681" t="s">
        <v>19</v>
      </c>
      <c r="AL25" s="679" t="s">
        <v>17</v>
      </c>
      <c r="AM25" s="680" t="s">
        <v>18</v>
      </c>
      <c r="AN25" s="681" t="s">
        <v>19</v>
      </c>
      <c r="AO25" s="682" t="s">
        <v>17</v>
      </c>
      <c r="AP25" s="680" t="s">
        <v>18</v>
      </c>
      <c r="AQ25" s="683" t="s">
        <v>19</v>
      </c>
      <c r="AR25" s="679" t="s">
        <v>17</v>
      </c>
      <c r="AS25" s="680" t="s">
        <v>18</v>
      </c>
      <c r="AT25" s="681" t="s">
        <v>19</v>
      </c>
      <c r="AU25" s="682" t="s">
        <v>17</v>
      </c>
      <c r="AV25" s="680" t="s">
        <v>18</v>
      </c>
      <c r="AW25" s="683" t="s">
        <v>19</v>
      </c>
      <c r="AX25" s="679" t="s">
        <v>17</v>
      </c>
      <c r="AY25" s="680" t="s">
        <v>18</v>
      </c>
      <c r="AZ25" s="681" t="s">
        <v>19</v>
      </c>
      <c r="BA25" s="679" t="s">
        <v>17</v>
      </c>
      <c r="BB25" s="680" t="s">
        <v>18</v>
      </c>
      <c r="BC25" s="681" t="s">
        <v>19</v>
      </c>
      <c r="BD25" s="682" t="s">
        <v>17</v>
      </c>
      <c r="BE25" s="680" t="s">
        <v>18</v>
      </c>
      <c r="BF25" s="681" t="s">
        <v>19</v>
      </c>
      <c r="BG25" s="679" t="s">
        <v>17</v>
      </c>
      <c r="BH25" s="680" t="s">
        <v>18</v>
      </c>
      <c r="BI25" s="681" t="s">
        <v>19</v>
      </c>
      <c r="BJ25" s="679" t="s">
        <v>17</v>
      </c>
      <c r="BK25" s="680" t="s">
        <v>18</v>
      </c>
      <c r="BL25" s="683" t="s">
        <v>19</v>
      </c>
      <c r="BM25" s="679" t="s">
        <v>17</v>
      </c>
      <c r="BN25" s="680" t="s">
        <v>18</v>
      </c>
      <c r="BO25" s="681" t="s">
        <v>19</v>
      </c>
      <c r="BP25" s="679" t="s">
        <v>17</v>
      </c>
      <c r="BQ25" s="680" t="s">
        <v>18</v>
      </c>
      <c r="BR25" s="681" t="s">
        <v>19</v>
      </c>
      <c r="BS25" s="682" t="s">
        <v>17</v>
      </c>
      <c r="BT25" s="680" t="s">
        <v>18</v>
      </c>
      <c r="BU25" s="681" t="s">
        <v>19</v>
      </c>
      <c r="BV25" s="679" t="s">
        <v>17</v>
      </c>
      <c r="BW25" s="680" t="s">
        <v>18</v>
      </c>
      <c r="BX25" s="683" t="s">
        <v>19</v>
      </c>
      <c r="BY25" s="679" t="s">
        <v>17</v>
      </c>
      <c r="BZ25" s="680" t="s">
        <v>18</v>
      </c>
      <c r="CA25" s="681" t="s">
        <v>19</v>
      </c>
    </row>
    <row r="26" spans="1:88" ht="12.75" customHeight="1" thickBot="1" x14ac:dyDescent="0.25">
      <c r="A26" s="799" t="s">
        <v>224</v>
      </c>
      <c r="B26" s="698"/>
      <c r="C26" s="800"/>
      <c r="D26" s="801" t="s">
        <v>41</v>
      </c>
      <c r="E26" s="801" t="s">
        <v>42</v>
      </c>
      <c r="F26" s="801" t="s">
        <v>41</v>
      </c>
      <c r="G26" s="802" t="s">
        <v>42</v>
      </c>
      <c r="H26" s="803" t="s">
        <v>20</v>
      </c>
      <c r="I26" s="804" t="s">
        <v>21</v>
      </c>
      <c r="J26" s="805" t="s">
        <v>22</v>
      </c>
      <c r="K26" s="803" t="s">
        <v>20</v>
      </c>
      <c r="L26" s="804" t="s">
        <v>21</v>
      </c>
      <c r="M26" s="805" t="s">
        <v>22</v>
      </c>
      <c r="N26" s="803" t="s">
        <v>20</v>
      </c>
      <c r="O26" s="804" t="s">
        <v>21</v>
      </c>
      <c r="P26" s="805" t="s">
        <v>22</v>
      </c>
      <c r="Q26" s="803" t="s">
        <v>20</v>
      </c>
      <c r="R26" s="804" t="s">
        <v>21</v>
      </c>
      <c r="S26" s="805" t="s">
        <v>22</v>
      </c>
      <c r="T26" s="803" t="s">
        <v>20</v>
      </c>
      <c r="U26" s="804" t="s">
        <v>21</v>
      </c>
      <c r="V26" s="805" t="s">
        <v>22</v>
      </c>
      <c r="W26" s="803" t="s">
        <v>20</v>
      </c>
      <c r="X26" s="804" t="s">
        <v>21</v>
      </c>
      <c r="Y26" s="805" t="s">
        <v>22</v>
      </c>
      <c r="Z26" s="803" t="s">
        <v>20</v>
      </c>
      <c r="AA26" s="804" t="s">
        <v>21</v>
      </c>
      <c r="AB26" s="805" t="s">
        <v>22</v>
      </c>
      <c r="AC26" s="803" t="s">
        <v>20</v>
      </c>
      <c r="AD26" s="804" t="s">
        <v>21</v>
      </c>
      <c r="AE26" s="805" t="s">
        <v>22</v>
      </c>
      <c r="AF26" s="803" t="s">
        <v>20</v>
      </c>
      <c r="AG26" s="804" t="s">
        <v>21</v>
      </c>
      <c r="AH26" s="805" t="s">
        <v>22</v>
      </c>
      <c r="AI26" s="803" t="s">
        <v>20</v>
      </c>
      <c r="AJ26" s="804" t="s">
        <v>21</v>
      </c>
      <c r="AK26" s="805" t="s">
        <v>22</v>
      </c>
      <c r="AL26" s="803" t="s">
        <v>20</v>
      </c>
      <c r="AM26" s="804" t="s">
        <v>21</v>
      </c>
      <c r="AN26" s="805" t="s">
        <v>22</v>
      </c>
      <c r="AO26" s="803" t="s">
        <v>20</v>
      </c>
      <c r="AP26" s="804" t="s">
        <v>21</v>
      </c>
      <c r="AQ26" s="805" t="s">
        <v>22</v>
      </c>
      <c r="AR26" s="803" t="s">
        <v>20</v>
      </c>
      <c r="AS26" s="804" t="s">
        <v>21</v>
      </c>
      <c r="AT26" s="805" t="s">
        <v>22</v>
      </c>
      <c r="AU26" s="803" t="s">
        <v>20</v>
      </c>
      <c r="AV26" s="804" t="s">
        <v>21</v>
      </c>
      <c r="AW26" s="805" t="s">
        <v>22</v>
      </c>
      <c r="AX26" s="803" t="s">
        <v>20</v>
      </c>
      <c r="AY26" s="804" t="s">
        <v>21</v>
      </c>
      <c r="AZ26" s="805" t="s">
        <v>22</v>
      </c>
      <c r="BA26" s="803" t="s">
        <v>20</v>
      </c>
      <c r="BB26" s="804" t="s">
        <v>21</v>
      </c>
      <c r="BC26" s="805" t="s">
        <v>22</v>
      </c>
      <c r="BD26" s="803" t="s">
        <v>20</v>
      </c>
      <c r="BE26" s="804" t="s">
        <v>21</v>
      </c>
      <c r="BF26" s="805" t="s">
        <v>22</v>
      </c>
      <c r="BG26" s="803" t="s">
        <v>20</v>
      </c>
      <c r="BH26" s="804" t="s">
        <v>21</v>
      </c>
      <c r="BI26" s="805" t="s">
        <v>22</v>
      </c>
      <c r="BJ26" s="803" t="s">
        <v>20</v>
      </c>
      <c r="BK26" s="804" t="s">
        <v>21</v>
      </c>
      <c r="BL26" s="805" t="s">
        <v>22</v>
      </c>
      <c r="BM26" s="803" t="s">
        <v>20</v>
      </c>
      <c r="BN26" s="804" t="s">
        <v>21</v>
      </c>
      <c r="BO26" s="805" t="s">
        <v>22</v>
      </c>
      <c r="BP26" s="803" t="s">
        <v>20</v>
      </c>
      <c r="BQ26" s="804" t="s">
        <v>21</v>
      </c>
      <c r="BR26" s="805" t="s">
        <v>22</v>
      </c>
      <c r="BS26" s="803" t="s">
        <v>20</v>
      </c>
      <c r="BT26" s="804" t="s">
        <v>21</v>
      </c>
      <c r="BU26" s="805" t="s">
        <v>22</v>
      </c>
      <c r="BV26" s="803" t="s">
        <v>20</v>
      </c>
      <c r="BW26" s="804" t="s">
        <v>21</v>
      </c>
      <c r="BX26" s="805" t="s">
        <v>22</v>
      </c>
      <c r="BY26" s="803" t="s">
        <v>20</v>
      </c>
      <c r="BZ26" s="804" t="s">
        <v>21</v>
      </c>
      <c r="CA26" s="805" t="s">
        <v>22</v>
      </c>
    </row>
    <row r="27" spans="1:88" x14ac:dyDescent="0.2">
      <c r="A27" s="725" t="s">
        <v>225</v>
      </c>
      <c r="B27" s="806"/>
      <c r="C27" s="807"/>
      <c r="D27" s="808"/>
      <c r="E27" s="809"/>
      <c r="F27" s="784"/>
      <c r="G27" s="810"/>
      <c r="H27" s="776">
        <v>5</v>
      </c>
      <c r="I27" s="784">
        <v>7.1999999999999998E-3</v>
      </c>
      <c r="J27" s="785">
        <v>8.8000000000000005E-3</v>
      </c>
      <c r="K27" s="776">
        <v>5</v>
      </c>
      <c r="L27" s="784">
        <v>6.7999999999999996E-3</v>
      </c>
      <c r="M27" s="786">
        <v>8.8000000000000005E-3</v>
      </c>
      <c r="N27" s="776">
        <v>5</v>
      </c>
      <c r="O27" s="784">
        <v>7.1999999999999998E-3</v>
      </c>
      <c r="P27" s="785">
        <v>8.3999999999999995E-3</v>
      </c>
      <c r="Q27" s="776">
        <v>5</v>
      </c>
      <c r="R27" s="784">
        <v>6.7999999999999996E-3</v>
      </c>
      <c r="S27" s="786">
        <v>8.8000000000000005E-3</v>
      </c>
      <c r="T27" s="776">
        <v>5</v>
      </c>
      <c r="U27" s="784">
        <v>7.1999999999999998E-3</v>
      </c>
      <c r="V27" s="785">
        <v>8.8000000000000005E-3</v>
      </c>
      <c r="W27" s="776">
        <v>5</v>
      </c>
      <c r="X27" s="784">
        <v>7.1999999999999998E-3</v>
      </c>
      <c r="Y27" s="785">
        <v>8.3999999999999995E-3</v>
      </c>
      <c r="Z27" s="776">
        <v>4</v>
      </c>
      <c r="AA27" s="784">
        <v>7.1999999999999998E-3</v>
      </c>
      <c r="AB27" s="786">
        <v>8.8000000000000005E-3</v>
      </c>
      <c r="AC27" s="776">
        <v>5</v>
      </c>
      <c r="AD27" s="784">
        <v>1.7999999999999999E-2</v>
      </c>
      <c r="AE27" s="785">
        <v>1.52E-2</v>
      </c>
      <c r="AF27" s="776">
        <v>5</v>
      </c>
      <c r="AG27" s="784">
        <v>2.52E-2</v>
      </c>
      <c r="AH27" s="786">
        <v>2.12E-2</v>
      </c>
      <c r="AI27" s="776">
        <v>5</v>
      </c>
      <c r="AJ27" s="784">
        <v>2.8000000000000001E-2</v>
      </c>
      <c r="AK27" s="785">
        <v>2.2800000000000001E-2</v>
      </c>
      <c r="AL27" s="776">
        <v>5</v>
      </c>
      <c r="AM27" s="784">
        <v>2.7199999999999998E-2</v>
      </c>
      <c r="AN27" s="785">
        <v>2.2800000000000001E-2</v>
      </c>
      <c r="AO27" s="776">
        <v>5</v>
      </c>
      <c r="AP27" s="784">
        <v>2.7199999999999998E-2</v>
      </c>
      <c r="AQ27" s="786">
        <v>2.2800000000000001E-2</v>
      </c>
      <c r="AR27" s="776">
        <v>5</v>
      </c>
      <c r="AS27" s="784">
        <v>2.7199999999999998E-2</v>
      </c>
      <c r="AT27" s="785">
        <v>2.2800000000000001E-2</v>
      </c>
      <c r="AU27" s="776">
        <v>5</v>
      </c>
      <c r="AV27" s="784">
        <v>2.7199999999999998E-2</v>
      </c>
      <c r="AW27" s="786">
        <v>2.2800000000000001E-2</v>
      </c>
      <c r="AX27" s="776">
        <v>5</v>
      </c>
      <c r="AY27" s="784">
        <v>2.6800000000000001E-2</v>
      </c>
      <c r="AZ27" s="785">
        <v>2.24E-2</v>
      </c>
      <c r="BA27" s="776">
        <v>5</v>
      </c>
      <c r="BB27" s="784">
        <v>2.76E-2</v>
      </c>
      <c r="BC27" s="785">
        <v>2.3199999999999998E-2</v>
      </c>
      <c r="BD27" s="776">
        <v>4</v>
      </c>
      <c r="BE27" s="784">
        <v>2.7199999999999998E-2</v>
      </c>
      <c r="BF27" s="785">
        <v>2.2800000000000001E-2</v>
      </c>
      <c r="BG27" s="776">
        <v>4</v>
      </c>
      <c r="BH27" s="784">
        <v>2.76E-2</v>
      </c>
      <c r="BI27" s="785">
        <v>2.2800000000000001E-2</v>
      </c>
      <c r="BJ27" s="776">
        <v>5</v>
      </c>
      <c r="BK27" s="784">
        <v>2.7199999999999998E-2</v>
      </c>
      <c r="BL27" s="786">
        <v>2.2800000000000001E-2</v>
      </c>
      <c r="BM27" s="776">
        <v>4</v>
      </c>
      <c r="BN27" s="784">
        <v>2.7199999999999998E-2</v>
      </c>
      <c r="BO27" s="785">
        <v>2.3199999999999998E-2</v>
      </c>
      <c r="BP27" s="776">
        <v>4</v>
      </c>
      <c r="BQ27" s="784">
        <v>2.76E-2</v>
      </c>
      <c r="BR27" s="785">
        <v>2.2800000000000001E-2</v>
      </c>
      <c r="BS27" s="776">
        <v>4</v>
      </c>
      <c r="BT27" s="784">
        <v>2.76E-2</v>
      </c>
      <c r="BU27" s="785">
        <v>2.3199999999999998E-2</v>
      </c>
      <c r="BV27" s="776">
        <v>4</v>
      </c>
      <c r="BW27" s="784">
        <v>2.4E-2</v>
      </c>
      <c r="BX27" s="786">
        <v>2.0799999999999999E-2</v>
      </c>
      <c r="BY27" s="776">
        <v>5</v>
      </c>
      <c r="BZ27" s="784">
        <v>6.7999999999999996E-3</v>
      </c>
      <c r="CA27" s="785">
        <v>8.8000000000000005E-3</v>
      </c>
    </row>
    <row r="28" spans="1:88" x14ac:dyDescent="0.2">
      <c r="A28" s="727" t="s">
        <v>226</v>
      </c>
      <c r="B28" s="811"/>
      <c r="C28" s="789"/>
      <c r="D28" s="812"/>
      <c r="E28" s="813"/>
      <c r="F28" s="792"/>
      <c r="G28" s="814"/>
      <c r="H28" s="776">
        <v>9</v>
      </c>
      <c r="I28" s="792">
        <v>0.27600000000000002</v>
      </c>
      <c r="J28" s="793">
        <v>0.15240000000000001</v>
      </c>
      <c r="K28" s="776">
        <v>8</v>
      </c>
      <c r="L28" s="792">
        <v>0.27279999999999999</v>
      </c>
      <c r="M28" s="815">
        <v>0.15359999999999999</v>
      </c>
      <c r="N28" s="776">
        <v>7</v>
      </c>
      <c r="O28" s="792">
        <v>0.27</v>
      </c>
      <c r="P28" s="793">
        <v>0.152</v>
      </c>
      <c r="Q28" s="776">
        <v>9</v>
      </c>
      <c r="R28" s="792">
        <v>0.26919999999999999</v>
      </c>
      <c r="S28" s="815">
        <v>0.152</v>
      </c>
      <c r="T28" s="776">
        <v>11</v>
      </c>
      <c r="U28" s="792">
        <v>0.31840000000000002</v>
      </c>
      <c r="V28" s="793">
        <v>0.1552</v>
      </c>
      <c r="W28" s="776">
        <v>13</v>
      </c>
      <c r="X28" s="792">
        <v>0.41760000000000003</v>
      </c>
      <c r="Y28" s="793">
        <v>0.16400000000000001</v>
      </c>
      <c r="Z28" s="776">
        <v>16</v>
      </c>
      <c r="AA28" s="792">
        <v>0.45960000000000001</v>
      </c>
      <c r="AB28" s="815">
        <v>0.16520000000000001</v>
      </c>
      <c r="AC28" s="776">
        <v>21</v>
      </c>
      <c r="AD28" s="792">
        <v>0.52559999999999996</v>
      </c>
      <c r="AE28" s="793">
        <v>0.1804</v>
      </c>
      <c r="AF28" s="776">
        <v>24</v>
      </c>
      <c r="AG28" s="792">
        <v>0.54</v>
      </c>
      <c r="AH28" s="815">
        <v>0.1948</v>
      </c>
      <c r="AI28" s="776">
        <v>25</v>
      </c>
      <c r="AJ28" s="792">
        <v>0.53200000000000003</v>
      </c>
      <c r="AK28" s="793">
        <v>0.1908</v>
      </c>
      <c r="AL28" s="776">
        <v>25</v>
      </c>
      <c r="AM28" s="792">
        <v>0.52439999999999998</v>
      </c>
      <c r="AN28" s="793">
        <v>0.1988</v>
      </c>
      <c r="AO28" s="776">
        <v>25</v>
      </c>
      <c r="AP28" s="792">
        <v>0.50800000000000001</v>
      </c>
      <c r="AQ28" s="815">
        <v>0.18959999999999999</v>
      </c>
      <c r="AR28" s="776">
        <v>24</v>
      </c>
      <c r="AS28" s="792">
        <v>0.48280000000000001</v>
      </c>
      <c r="AT28" s="793">
        <v>0.18840000000000001</v>
      </c>
      <c r="AU28" s="776">
        <v>23</v>
      </c>
      <c r="AV28" s="792">
        <v>0.46920000000000001</v>
      </c>
      <c r="AW28" s="815">
        <v>0.19520000000000001</v>
      </c>
      <c r="AX28" s="776">
        <v>20</v>
      </c>
      <c r="AY28" s="792">
        <v>0.45600000000000002</v>
      </c>
      <c r="AZ28" s="793">
        <v>0.19800000000000001</v>
      </c>
      <c r="BA28" s="776">
        <v>20</v>
      </c>
      <c r="BB28" s="792">
        <v>0.40839999999999999</v>
      </c>
      <c r="BC28" s="793">
        <v>0.18360000000000001</v>
      </c>
      <c r="BD28" s="776">
        <v>21</v>
      </c>
      <c r="BE28" s="792">
        <v>0.39</v>
      </c>
      <c r="BF28" s="793">
        <v>0.1724</v>
      </c>
      <c r="BG28" s="776">
        <v>17</v>
      </c>
      <c r="BH28" s="792">
        <v>0.45800000000000002</v>
      </c>
      <c r="BI28" s="793">
        <v>0.17519999999999999</v>
      </c>
      <c r="BJ28" s="776">
        <v>14</v>
      </c>
      <c r="BK28" s="792">
        <v>0.4496</v>
      </c>
      <c r="BL28" s="815">
        <v>0.17599999999999999</v>
      </c>
      <c r="BM28" s="776">
        <v>14</v>
      </c>
      <c r="BN28" s="792">
        <v>0.46360000000000001</v>
      </c>
      <c r="BO28" s="793">
        <v>0.1696</v>
      </c>
      <c r="BP28" s="776">
        <v>15</v>
      </c>
      <c r="BQ28" s="792">
        <v>0.4052</v>
      </c>
      <c r="BR28" s="793">
        <v>0.1648</v>
      </c>
      <c r="BS28" s="776">
        <v>14</v>
      </c>
      <c r="BT28" s="792">
        <v>0.35360000000000003</v>
      </c>
      <c r="BU28" s="793">
        <v>0.15679999999999999</v>
      </c>
      <c r="BV28" s="776">
        <v>13</v>
      </c>
      <c r="BW28" s="792">
        <v>0.3256</v>
      </c>
      <c r="BX28" s="815">
        <v>0.1628</v>
      </c>
      <c r="BY28" s="776">
        <v>13</v>
      </c>
      <c r="BZ28" s="792">
        <v>0.2868</v>
      </c>
      <c r="CA28" s="793">
        <v>0.154</v>
      </c>
    </row>
    <row r="29" spans="1:88" x14ac:dyDescent="0.2">
      <c r="A29" s="816" t="s">
        <v>227</v>
      </c>
      <c r="B29" s="817"/>
      <c r="C29" s="817"/>
      <c r="D29" s="818"/>
      <c r="E29" s="819"/>
      <c r="F29" s="819"/>
      <c r="G29" s="820"/>
      <c r="H29" s="776">
        <v>10</v>
      </c>
      <c r="I29" s="712">
        <v>7.6799999999999993E-2</v>
      </c>
      <c r="J29" s="713">
        <v>5.4800000000000001E-2</v>
      </c>
      <c r="K29" s="776">
        <v>9</v>
      </c>
      <c r="L29" s="712">
        <v>7.6799999999999993E-2</v>
      </c>
      <c r="M29" s="821">
        <v>5.3600000000000002E-2</v>
      </c>
      <c r="N29" s="776">
        <v>9</v>
      </c>
      <c r="O29" s="712">
        <v>7.8E-2</v>
      </c>
      <c r="P29" s="713">
        <v>5.3999999999999999E-2</v>
      </c>
      <c r="Q29" s="776">
        <v>10</v>
      </c>
      <c r="R29" s="712">
        <v>9.8400000000000001E-2</v>
      </c>
      <c r="S29" s="821">
        <v>5.28E-2</v>
      </c>
      <c r="T29" s="776">
        <v>12</v>
      </c>
      <c r="U29" s="712">
        <v>0.1012</v>
      </c>
      <c r="V29" s="713">
        <v>5.5599999999999997E-2</v>
      </c>
      <c r="W29" s="776">
        <v>12</v>
      </c>
      <c r="X29" s="712">
        <v>0.1148</v>
      </c>
      <c r="Y29" s="713">
        <v>5.8000000000000003E-2</v>
      </c>
      <c r="Z29" s="776">
        <v>13</v>
      </c>
      <c r="AA29" s="712">
        <v>0.13320000000000001</v>
      </c>
      <c r="AB29" s="821">
        <v>6.4000000000000001E-2</v>
      </c>
      <c r="AC29" s="776">
        <v>12</v>
      </c>
      <c r="AD29" s="712">
        <v>0.14399999999999999</v>
      </c>
      <c r="AE29" s="713">
        <v>0.06</v>
      </c>
      <c r="AF29" s="776">
        <v>11</v>
      </c>
      <c r="AG29" s="712">
        <v>0.15</v>
      </c>
      <c r="AH29" s="821">
        <v>6.1600000000000002E-2</v>
      </c>
      <c r="AI29" s="776">
        <v>13</v>
      </c>
      <c r="AJ29" s="712">
        <v>0.14280000000000001</v>
      </c>
      <c r="AK29" s="713">
        <v>6.2E-2</v>
      </c>
      <c r="AL29" s="776">
        <v>13</v>
      </c>
      <c r="AM29" s="712">
        <v>0.15040000000000001</v>
      </c>
      <c r="AN29" s="713">
        <v>6.5600000000000006E-2</v>
      </c>
      <c r="AO29" s="776">
        <v>12</v>
      </c>
      <c r="AP29" s="712">
        <v>0.1384</v>
      </c>
      <c r="AQ29" s="821">
        <v>6.3600000000000004E-2</v>
      </c>
      <c r="AR29" s="776">
        <v>11</v>
      </c>
      <c r="AS29" s="712">
        <v>0.12479999999999999</v>
      </c>
      <c r="AT29" s="713">
        <v>6.1600000000000002E-2</v>
      </c>
      <c r="AU29" s="776">
        <v>11</v>
      </c>
      <c r="AV29" s="712">
        <v>0.1188</v>
      </c>
      <c r="AW29" s="821">
        <v>6.3200000000000006E-2</v>
      </c>
      <c r="AX29" s="776">
        <v>12</v>
      </c>
      <c r="AY29" s="712">
        <v>0.1208</v>
      </c>
      <c r="AZ29" s="713">
        <v>6.4399999999999999E-2</v>
      </c>
      <c r="BA29" s="776">
        <v>13</v>
      </c>
      <c r="BB29" s="712">
        <v>0.11559999999999999</v>
      </c>
      <c r="BC29" s="713">
        <v>6.2399999999999997E-2</v>
      </c>
      <c r="BD29" s="776">
        <v>14</v>
      </c>
      <c r="BE29" s="712">
        <v>0.1152</v>
      </c>
      <c r="BF29" s="713">
        <v>6.6000000000000003E-2</v>
      </c>
      <c r="BG29" s="776">
        <v>14</v>
      </c>
      <c r="BH29" s="712">
        <v>0.11840000000000001</v>
      </c>
      <c r="BI29" s="713">
        <v>6.6000000000000003E-2</v>
      </c>
      <c r="BJ29" s="776">
        <v>12</v>
      </c>
      <c r="BK29" s="712">
        <v>0.1108</v>
      </c>
      <c r="BL29" s="821">
        <v>6.4399999999999999E-2</v>
      </c>
      <c r="BM29" s="776">
        <v>13</v>
      </c>
      <c r="BN29" s="712">
        <v>0.1128</v>
      </c>
      <c r="BO29" s="713">
        <v>6.1199999999999997E-2</v>
      </c>
      <c r="BP29" s="776">
        <v>13</v>
      </c>
      <c r="BQ29" s="712">
        <v>0.1148</v>
      </c>
      <c r="BR29" s="713">
        <v>6.1199999999999997E-2</v>
      </c>
      <c r="BS29" s="776">
        <v>13</v>
      </c>
      <c r="BT29" s="712">
        <v>0.1056</v>
      </c>
      <c r="BU29" s="713">
        <v>5.9200000000000003E-2</v>
      </c>
      <c r="BV29" s="776">
        <v>11</v>
      </c>
      <c r="BW29" s="712">
        <v>8.72E-2</v>
      </c>
      <c r="BX29" s="821">
        <v>5.5599999999999997E-2</v>
      </c>
      <c r="BY29" s="776">
        <v>9</v>
      </c>
      <c r="BZ29" s="712">
        <v>7.6799999999999993E-2</v>
      </c>
      <c r="CA29" s="713">
        <v>5.3999999999999999E-2</v>
      </c>
      <c r="CB29" s="761"/>
      <c r="CC29" s="761"/>
      <c r="CF29" s="762"/>
      <c r="CG29" s="762"/>
      <c r="CJ29" s="763"/>
    </row>
    <row r="30" spans="1:88" x14ac:dyDescent="0.2">
      <c r="A30" s="822" t="s">
        <v>228</v>
      </c>
      <c r="B30" s="823"/>
      <c r="C30" s="823"/>
      <c r="D30" s="824"/>
      <c r="E30" s="825"/>
      <c r="F30" s="825"/>
      <c r="G30" s="826"/>
      <c r="H30" s="827">
        <f t="shared" ref="H30:W30" si="0">SUM(H27:H29)</f>
        <v>24</v>
      </c>
      <c r="I30" s="828">
        <f t="shared" si="0"/>
        <v>0.36</v>
      </c>
      <c r="J30" s="828">
        <f t="shared" si="0"/>
        <v>0.21600000000000003</v>
      </c>
      <c r="K30" s="827">
        <f t="shared" si="0"/>
        <v>22</v>
      </c>
      <c r="L30" s="828">
        <f t="shared" si="0"/>
        <v>0.35639999999999994</v>
      </c>
      <c r="M30" s="828">
        <f t="shared" si="0"/>
        <v>0.216</v>
      </c>
      <c r="N30" s="827">
        <f t="shared" si="0"/>
        <v>21</v>
      </c>
      <c r="O30" s="828">
        <f t="shared" si="0"/>
        <v>0.35520000000000002</v>
      </c>
      <c r="P30" s="828">
        <f t="shared" si="0"/>
        <v>0.21439999999999998</v>
      </c>
      <c r="Q30" s="827">
        <f t="shared" si="0"/>
        <v>24</v>
      </c>
      <c r="R30" s="828">
        <f t="shared" si="0"/>
        <v>0.37439999999999996</v>
      </c>
      <c r="S30" s="828">
        <f t="shared" si="0"/>
        <v>0.21360000000000001</v>
      </c>
      <c r="T30" s="827">
        <f t="shared" si="0"/>
        <v>28</v>
      </c>
      <c r="U30" s="828">
        <f t="shared" si="0"/>
        <v>0.42680000000000001</v>
      </c>
      <c r="V30" s="828">
        <f t="shared" si="0"/>
        <v>0.21960000000000002</v>
      </c>
      <c r="W30" s="827">
        <f t="shared" si="0"/>
        <v>30</v>
      </c>
      <c r="X30" s="829">
        <v>0.53959999999999997</v>
      </c>
      <c r="Y30" s="830">
        <v>0.23039999999999999</v>
      </c>
      <c r="Z30" s="827">
        <f>SUM(Z27:Z29)</f>
        <v>33</v>
      </c>
      <c r="AA30" s="829">
        <v>0.6</v>
      </c>
      <c r="AB30" s="830">
        <v>0.23800000000000002</v>
      </c>
      <c r="AC30" s="827">
        <f>SUM(AC27:AC29)</f>
        <v>38</v>
      </c>
      <c r="AD30" s="829">
        <v>0.68759999999999999</v>
      </c>
      <c r="AE30" s="830">
        <v>0.25559999999999999</v>
      </c>
      <c r="AF30" s="827">
        <f>SUM(AF27:AF29)</f>
        <v>40</v>
      </c>
      <c r="AG30" s="829">
        <v>0.71520000000000006</v>
      </c>
      <c r="AH30" s="830">
        <v>0.27760000000000001</v>
      </c>
      <c r="AI30" s="827">
        <f>SUM(AI27:AI29)</f>
        <v>43</v>
      </c>
      <c r="AJ30" s="829">
        <v>0.70280000000000009</v>
      </c>
      <c r="AK30" s="830">
        <v>0.27560000000000001</v>
      </c>
      <c r="AL30" s="827">
        <f>SUM(AL27:AL29)</f>
        <v>43</v>
      </c>
      <c r="AM30" s="829">
        <v>0.70199999999999996</v>
      </c>
      <c r="AN30" s="830">
        <v>0.28720000000000001</v>
      </c>
      <c r="AO30" s="827">
        <f>SUM(AO27:AO29)</f>
        <v>42</v>
      </c>
      <c r="AP30" s="829">
        <v>0.67359999999999998</v>
      </c>
      <c r="AQ30" s="830">
        <v>0.27599999999999997</v>
      </c>
      <c r="AR30" s="827">
        <f>SUM(AR27:AR29)</f>
        <v>40</v>
      </c>
      <c r="AS30" s="829">
        <v>0.63480000000000003</v>
      </c>
      <c r="AT30" s="830">
        <v>0.27279999999999999</v>
      </c>
      <c r="AU30" s="827">
        <f>SUM(AU27:AU29)</f>
        <v>39</v>
      </c>
      <c r="AV30" s="829">
        <v>0.61519999999999997</v>
      </c>
      <c r="AW30" s="830">
        <v>0.28120000000000001</v>
      </c>
      <c r="AX30" s="827">
        <f>SUM(AX27:AX29)</f>
        <v>37</v>
      </c>
      <c r="AY30" s="829">
        <v>0.60360000000000003</v>
      </c>
      <c r="AZ30" s="830">
        <v>0.2848</v>
      </c>
      <c r="BA30" s="827">
        <f>SUM(BA27:BA29)</f>
        <v>38</v>
      </c>
      <c r="BB30" s="829">
        <v>0.55159999999999998</v>
      </c>
      <c r="BC30" s="830">
        <v>0.26919999999999999</v>
      </c>
      <c r="BD30" s="827">
        <f>SUM(BD27:BD29)</f>
        <v>39</v>
      </c>
      <c r="BE30" s="829">
        <v>0.53239999999999998</v>
      </c>
      <c r="BF30" s="830">
        <v>0.26119999999999999</v>
      </c>
      <c r="BG30" s="827">
        <f>SUM(BG27:BG29)</f>
        <v>35</v>
      </c>
      <c r="BH30" s="829">
        <v>0.60400000000000009</v>
      </c>
      <c r="BI30" s="830">
        <v>0.26400000000000001</v>
      </c>
      <c r="BJ30" s="827">
        <f>SUM(BJ27:BJ29)</f>
        <v>31</v>
      </c>
      <c r="BK30" s="829">
        <v>0.58760000000000001</v>
      </c>
      <c r="BL30" s="830">
        <v>0.26319999999999999</v>
      </c>
      <c r="BM30" s="827">
        <f>SUM(BM27:BM29)</f>
        <v>31</v>
      </c>
      <c r="BN30" s="829">
        <v>0.60360000000000003</v>
      </c>
      <c r="BO30" s="830">
        <v>0.254</v>
      </c>
      <c r="BP30" s="827">
        <f>SUM(BP27:BP29)</f>
        <v>32</v>
      </c>
      <c r="BQ30" s="829">
        <v>0.54759999999999998</v>
      </c>
      <c r="BR30" s="830">
        <v>0.24879999999999999</v>
      </c>
      <c r="BS30" s="827">
        <f>SUM(BS27:BS29)</f>
        <v>31</v>
      </c>
      <c r="BT30" s="829">
        <v>0.48680000000000001</v>
      </c>
      <c r="BU30" s="830">
        <v>0.2392</v>
      </c>
      <c r="BV30" s="827">
        <f>SUM(BV27:BV29)</f>
        <v>28</v>
      </c>
      <c r="BW30" s="829">
        <v>0.43680000000000002</v>
      </c>
      <c r="BX30" s="830">
        <v>0.23919999999999997</v>
      </c>
      <c r="BY30" s="827">
        <f>SUM(BY27:BY29)</f>
        <v>27</v>
      </c>
      <c r="BZ30" s="829">
        <v>0.37039999999999995</v>
      </c>
      <c r="CA30" s="830">
        <v>0.21679999999999999</v>
      </c>
      <c r="CB30" s="761"/>
      <c r="CC30" s="761"/>
      <c r="CF30" s="762"/>
      <c r="CG30" s="762"/>
      <c r="CJ30" s="763"/>
    </row>
    <row r="31" spans="1:88" x14ac:dyDescent="0.2">
      <c r="A31" s="700" t="s">
        <v>229</v>
      </c>
      <c r="B31" s="831"/>
      <c r="C31" s="831"/>
      <c r="D31" s="832"/>
      <c r="E31" s="833"/>
      <c r="F31" s="834"/>
      <c r="G31" s="835"/>
      <c r="H31" s="776">
        <v>23</v>
      </c>
      <c r="I31" s="834">
        <v>5.9200000000000003E-2</v>
      </c>
      <c r="J31" s="836">
        <v>2.76E-2</v>
      </c>
      <c r="K31" s="776">
        <v>20</v>
      </c>
      <c r="L31" s="834">
        <v>5.6399999999999999E-2</v>
      </c>
      <c r="M31" s="836">
        <v>2.8799999999999999E-2</v>
      </c>
      <c r="N31" s="776">
        <v>20</v>
      </c>
      <c r="O31" s="834">
        <v>5.7599999999999998E-2</v>
      </c>
      <c r="P31" s="837">
        <v>2.76E-2</v>
      </c>
      <c r="Q31" s="776">
        <v>21</v>
      </c>
      <c r="R31" s="834">
        <v>5.7599999999999998E-2</v>
      </c>
      <c r="S31" s="837">
        <v>2.76E-2</v>
      </c>
      <c r="T31" s="776">
        <v>21</v>
      </c>
      <c r="U31" s="834">
        <v>8.72E-2</v>
      </c>
      <c r="V31" s="836">
        <v>2.8799999999999999E-2</v>
      </c>
      <c r="W31" s="776">
        <v>25</v>
      </c>
      <c r="X31" s="834">
        <v>8.72E-2</v>
      </c>
      <c r="Y31" s="836">
        <v>2.8799999999999999E-2</v>
      </c>
      <c r="Z31" s="776">
        <v>24</v>
      </c>
      <c r="AA31" s="834">
        <v>7.8399999999999997E-2</v>
      </c>
      <c r="AB31" s="837">
        <v>2.9600000000000001E-2</v>
      </c>
      <c r="AC31" s="776">
        <v>24</v>
      </c>
      <c r="AD31" s="834">
        <v>7.1199999999999999E-2</v>
      </c>
      <c r="AE31" s="836">
        <v>2.8799999999999999E-2</v>
      </c>
      <c r="AF31" s="776">
        <v>24</v>
      </c>
      <c r="AG31" s="834">
        <v>6.3600000000000004E-2</v>
      </c>
      <c r="AH31" s="837">
        <v>0.03</v>
      </c>
      <c r="AI31" s="776">
        <v>23</v>
      </c>
      <c r="AJ31" s="834">
        <v>6.6799999999999998E-2</v>
      </c>
      <c r="AK31" s="836">
        <v>3.0800000000000001E-2</v>
      </c>
      <c r="AL31" s="776">
        <v>23</v>
      </c>
      <c r="AM31" s="834">
        <v>6.8000000000000005E-2</v>
      </c>
      <c r="AN31" s="836">
        <v>3.0800000000000001E-2</v>
      </c>
      <c r="AO31" s="776">
        <v>23</v>
      </c>
      <c r="AP31" s="834">
        <v>6.8000000000000005E-2</v>
      </c>
      <c r="AQ31" s="837">
        <v>3.04E-2</v>
      </c>
      <c r="AR31" s="776">
        <v>24</v>
      </c>
      <c r="AS31" s="834">
        <v>6.3200000000000006E-2</v>
      </c>
      <c r="AT31" s="836">
        <v>3.04E-2</v>
      </c>
      <c r="AU31" s="776">
        <v>24</v>
      </c>
      <c r="AV31" s="834">
        <v>6.6000000000000003E-2</v>
      </c>
      <c r="AW31" s="837">
        <v>3.2000000000000001E-2</v>
      </c>
      <c r="AX31" s="776">
        <v>25</v>
      </c>
      <c r="AY31" s="834">
        <v>6.3600000000000004E-2</v>
      </c>
      <c r="AZ31" s="836">
        <v>3.1199999999999999E-2</v>
      </c>
      <c r="BA31" s="776">
        <v>25</v>
      </c>
      <c r="BB31" s="834">
        <v>5.8400000000000001E-2</v>
      </c>
      <c r="BC31" s="836">
        <v>3.04E-2</v>
      </c>
      <c r="BD31" s="776">
        <v>26</v>
      </c>
      <c r="BE31" s="834">
        <v>6.7599999999999993E-2</v>
      </c>
      <c r="BF31" s="836">
        <v>3.2000000000000001E-2</v>
      </c>
      <c r="BG31" s="776">
        <v>26</v>
      </c>
      <c r="BH31" s="834">
        <v>6.7599999999999993E-2</v>
      </c>
      <c r="BI31" s="836">
        <v>3.2800000000000003E-2</v>
      </c>
      <c r="BJ31" s="776">
        <v>25</v>
      </c>
      <c r="BK31" s="834">
        <v>6.6799999999999998E-2</v>
      </c>
      <c r="BL31" s="837">
        <v>3.1199999999999999E-2</v>
      </c>
      <c r="BM31" s="776">
        <v>25</v>
      </c>
      <c r="BN31" s="834">
        <v>6.9599999999999995E-2</v>
      </c>
      <c r="BO31" s="836">
        <v>3.04E-2</v>
      </c>
      <c r="BP31" s="776">
        <v>25</v>
      </c>
      <c r="BQ31" s="834">
        <v>6.6799999999999998E-2</v>
      </c>
      <c r="BR31" s="836">
        <v>2.9600000000000001E-2</v>
      </c>
      <c r="BS31" s="776">
        <v>24</v>
      </c>
      <c r="BT31" s="834">
        <v>7.1199999999999999E-2</v>
      </c>
      <c r="BU31" s="836">
        <v>2.8799999999999999E-2</v>
      </c>
      <c r="BV31" s="776">
        <v>24</v>
      </c>
      <c r="BW31" s="834">
        <v>6.4399999999999999E-2</v>
      </c>
      <c r="BX31" s="837">
        <v>2.6800000000000001E-2</v>
      </c>
      <c r="BY31" s="776">
        <v>21</v>
      </c>
      <c r="BZ31" s="834">
        <v>5.9200000000000003E-2</v>
      </c>
      <c r="CA31" s="836">
        <v>2.8000000000000001E-2</v>
      </c>
      <c r="CB31" s="761"/>
      <c r="CC31" s="761"/>
      <c r="CF31" s="762"/>
      <c r="CG31" s="762"/>
      <c r="CJ31" s="763"/>
    </row>
    <row r="32" spans="1:88" s="841" customFormat="1" x14ac:dyDescent="0.2">
      <c r="A32" s="816" t="s">
        <v>230</v>
      </c>
      <c r="B32" s="817"/>
      <c r="C32" s="817"/>
      <c r="D32" s="838"/>
      <c r="E32" s="839"/>
      <c r="F32" s="712"/>
      <c r="G32" s="840"/>
      <c r="H32" s="776">
        <v>52</v>
      </c>
      <c r="I32" s="712">
        <v>0.24079999999999999</v>
      </c>
      <c r="J32" s="713">
        <v>0.12839999999999999</v>
      </c>
      <c r="K32" s="776">
        <v>50</v>
      </c>
      <c r="L32" s="712">
        <v>0.22839999999999999</v>
      </c>
      <c r="M32" s="713">
        <v>0.12759999999999999</v>
      </c>
      <c r="N32" s="776">
        <v>52</v>
      </c>
      <c r="O32" s="712">
        <v>0.2356</v>
      </c>
      <c r="P32" s="821">
        <v>0.126</v>
      </c>
      <c r="Q32" s="776">
        <v>52</v>
      </c>
      <c r="R32" s="712">
        <v>0.2356</v>
      </c>
      <c r="S32" s="821">
        <v>0.126</v>
      </c>
      <c r="T32" s="776">
        <v>54</v>
      </c>
      <c r="U32" s="712">
        <v>0.32040000000000002</v>
      </c>
      <c r="V32" s="713">
        <v>0.13159999999999999</v>
      </c>
      <c r="W32" s="776">
        <v>54</v>
      </c>
      <c r="X32" s="712">
        <v>0.32040000000000002</v>
      </c>
      <c r="Y32" s="713">
        <v>0.13159999999999999</v>
      </c>
      <c r="Z32" s="776">
        <v>61</v>
      </c>
      <c r="AA32" s="712">
        <v>0.36880000000000002</v>
      </c>
      <c r="AB32" s="821">
        <v>0.14879999999999999</v>
      </c>
      <c r="AC32" s="776">
        <v>63</v>
      </c>
      <c r="AD32" s="821">
        <v>0.37080000000000002</v>
      </c>
      <c r="AE32" s="713">
        <v>0.1608</v>
      </c>
      <c r="AF32" s="776">
        <v>65</v>
      </c>
      <c r="AG32" s="821">
        <v>0.38519999999999999</v>
      </c>
      <c r="AH32" s="821">
        <v>0.16719999999999999</v>
      </c>
      <c r="AI32" s="776">
        <v>64</v>
      </c>
      <c r="AJ32" s="821">
        <v>0.37880000000000003</v>
      </c>
      <c r="AK32" s="713">
        <v>0.1676</v>
      </c>
      <c r="AL32" s="776">
        <v>64</v>
      </c>
      <c r="AM32" s="821">
        <v>0.37440000000000001</v>
      </c>
      <c r="AN32" s="713">
        <v>0.16239999999999999</v>
      </c>
      <c r="AO32" s="776">
        <v>63</v>
      </c>
      <c r="AP32" s="821">
        <v>0.36280000000000001</v>
      </c>
      <c r="AQ32" s="821">
        <v>0.15720000000000001</v>
      </c>
      <c r="AR32" s="776">
        <v>61</v>
      </c>
      <c r="AS32" s="821">
        <v>0.35160000000000002</v>
      </c>
      <c r="AT32" s="713">
        <v>0.15720000000000001</v>
      </c>
      <c r="AU32" s="776">
        <v>66</v>
      </c>
      <c r="AV32" s="821">
        <v>0.3488</v>
      </c>
      <c r="AW32" s="821">
        <v>0.15920000000000001</v>
      </c>
      <c r="AX32" s="776">
        <v>70</v>
      </c>
      <c r="AY32" s="821">
        <v>0.3584</v>
      </c>
      <c r="AZ32" s="713">
        <v>0.16039999999999999</v>
      </c>
      <c r="BA32" s="776">
        <v>69</v>
      </c>
      <c r="BB32" s="712">
        <v>0.3412</v>
      </c>
      <c r="BC32" s="713">
        <v>0.14879999999999999</v>
      </c>
      <c r="BD32" s="776">
        <v>66</v>
      </c>
      <c r="BE32" s="712">
        <v>0.34320000000000001</v>
      </c>
      <c r="BF32" s="713">
        <v>0.13719999999999999</v>
      </c>
      <c r="BG32" s="776">
        <v>66</v>
      </c>
      <c r="BH32" s="712">
        <v>0.35160000000000002</v>
      </c>
      <c r="BI32" s="713">
        <v>0.13919999999999999</v>
      </c>
      <c r="BJ32" s="776">
        <v>66</v>
      </c>
      <c r="BK32" s="712">
        <v>0.35560000000000003</v>
      </c>
      <c r="BL32" s="821">
        <v>0.13880000000000001</v>
      </c>
      <c r="BM32" s="776">
        <v>61</v>
      </c>
      <c r="BN32" s="712">
        <v>0.36280000000000001</v>
      </c>
      <c r="BO32" s="713">
        <v>0.13719999999999999</v>
      </c>
      <c r="BP32" s="776">
        <v>60</v>
      </c>
      <c r="BQ32" s="712">
        <v>0.35680000000000001</v>
      </c>
      <c r="BR32" s="713">
        <v>0.13200000000000001</v>
      </c>
      <c r="BS32" s="776">
        <v>58</v>
      </c>
      <c r="BT32" s="712">
        <v>0.33200000000000002</v>
      </c>
      <c r="BU32" s="713">
        <v>0.13439999999999999</v>
      </c>
      <c r="BV32" s="776">
        <v>55</v>
      </c>
      <c r="BW32" s="712">
        <v>0.2908</v>
      </c>
      <c r="BX32" s="821">
        <v>0.13320000000000001</v>
      </c>
      <c r="BY32" s="776">
        <v>54</v>
      </c>
      <c r="BZ32" s="712">
        <v>0.252</v>
      </c>
      <c r="CA32" s="713">
        <v>0.13239999999999999</v>
      </c>
      <c r="CB32" s="761"/>
      <c r="CC32" s="761"/>
      <c r="CF32" s="762"/>
      <c r="CG32" s="762"/>
    </row>
    <row r="33" spans="1:88" x14ac:dyDescent="0.2">
      <c r="A33" s="816" t="s">
        <v>231</v>
      </c>
      <c r="B33" s="817"/>
      <c r="C33" s="728"/>
      <c r="D33" s="818"/>
      <c r="E33" s="819"/>
      <c r="F33" s="819"/>
      <c r="G33" s="820"/>
      <c r="H33" s="776">
        <v>26</v>
      </c>
      <c r="I33" s="712">
        <v>0.15</v>
      </c>
      <c r="J33" s="713">
        <v>9.4799999999999995E-2</v>
      </c>
      <c r="K33" s="776">
        <v>25</v>
      </c>
      <c r="L33" s="712">
        <v>0.14280000000000001</v>
      </c>
      <c r="M33" s="713">
        <v>9.4799999999999995E-2</v>
      </c>
      <c r="N33" s="776">
        <v>24</v>
      </c>
      <c r="O33" s="712">
        <v>0.14680000000000001</v>
      </c>
      <c r="P33" s="821">
        <v>9.6000000000000002E-2</v>
      </c>
      <c r="Q33" s="776">
        <v>24</v>
      </c>
      <c r="R33" s="712">
        <v>0.15640000000000001</v>
      </c>
      <c r="S33" s="713">
        <v>9.4399999999999998E-2</v>
      </c>
      <c r="T33" s="776">
        <v>26</v>
      </c>
      <c r="U33" s="712">
        <v>0.1996</v>
      </c>
      <c r="V33" s="713">
        <v>9.8000000000000004E-2</v>
      </c>
      <c r="W33" s="776">
        <v>29</v>
      </c>
      <c r="X33" s="712">
        <v>0.1996</v>
      </c>
      <c r="Y33" s="713">
        <v>9.8000000000000004E-2</v>
      </c>
      <c r="Z33" s="776">
        <v>30</v>
      </c>
      <c r="AA33" s="712">
        <v>0.20319999999999999</v>
      </c>
      <c r="AB33" s="821">
        <v>0.1072</v>
      </c>
      <c r="AC33" s="776">
        <v>27</v>
      </c>
      <c r="AD33" s="712">
        <v>0.20280000000000001</v>
      </c>
      <c r="AE33" s="713">
        <v>0.1096</v>
      </c>
      <c r="AF33" s="776">
        <v>25</v>
      </c>
      <c r="AG33" s="712">
        <v>0.20200000000000001</v>
      </c>
      <c r="AH33" s="821">
        <v>0.1124</v>
      </c>
      <c r="AI33" s="776">
        <v>25</v>
      </c>
      <c r="AJ33" s="712">
        <v>0.2036</v>
      </c>
      <c r="AK33" s="713">
        <v>0.1096</v>
      </c>
      <c r="AL33" s="776">
        <v>25</v>
      </c>
      <c r="AM33" s="712">
        <v>0.20119999999999999</v>
      </c>
      <c r="AN33" s="713">
        <v>0.1132</v>
      </c>
      <c r="AO33" s="776">
        <v>25</v>
      </c>
      <c r="AP33" s="712">
        <v>0.20799999999999999</v>
      </c>
      <c r="AQ33" s="821">
        <v>0.1108</v>
      </c>
      <c r="AR33" s="776">
        <v>25</v>
      </c>
      <c r="AS33" s="712">
        <v>0.1976</v>
      </c>
      <c r="AT33" s="713">
        <v>0.1144</v>
      </c>
      <c r="AU33" s="776">
        <v>27</v>
      </c>
      <c r="AV33" s="712">
        <v>0.19439999999999999</v>
      </c>
      <c r="AW33" s="821">
        <v>0.11119999999999999</v>
      </c>
      <c r="AX33" s="776">
        <v>28</v>
      </c>
      <c r="AY33" s="712">
        <v>0.20519999999999999</v>
      </c>
      <c r="AZ33" s="713">
        <v>0.1152</v>
      </c>
      <c r="BA33" s="776">
        <v>30</v>
      </c>
      <c r="BB33" s="712">
        <v>0.21920000000000001</v>
      </c>
      <c r="BC33" s="713">
        <v>0.1172</v>
      </c>
      <c r="BD33" s="776">
        <v>35</v>
      </c>
      <c r="BE33" s="712">
        <v>0.22720000000000001</v>
      </c>
      <c r="BF33" s="713">
        <v>0.112</v>
      </c>
      <c r="BG33" s="776">
        <v>35</v>
      </c>
      <c r="BH33" s="712">
        <v>0.2344</v>
      </c>
      <c r="BI33" s="713">
        <v>0.1104</v>
      </c>
      <c r="BJ33" s="776">
        <v>35</v>
      </c>
      <c r="BK33" s="712">
        <v>0.2576</v>
      </c>
      <c r="BL33" s="821">
        <v>0.112</v>
      </c>
      <c r="BM33" s="776">
        <v>35</v>
      </c>
      <c r="BN33" s="712">
        <v>0.2492</v>
      </c>
      <c r="BO33" s="713">
        <v>0.1096</v>
      </c>
      <c r="BP33" s="776">
        <v>35</v>
      </c>
      <c r="BQ33" s="712">
        <v>0.25800000000000001</v>
      </c>
      <c r="BR33" s="713">
        <v>0.1048</v>
      </c>
      <c r="BS33" s="776">
        <v>33</v>
      </c>
      <c r="BT33" s="712">
        <v>0.2248</v>
      </c>
      <c r="BU33" s="713">
        <v>0.10199999999999999</v>
      </c>
      <c r="BV33" s="776">
        <v>31</v>
      </c>
      <c r="BW33" s="712">
        <v>0.1744</v>
      </c>
      <c r="BX33" s="821">
        <v>9.7199999999999995E-2</v>
      </c>
      <c r="BY33" s="776">
        <v>30</v>
      </c>
      <c r="BZ33" s="712">
        <v>0.15240000000000001</v>
      </c>
      <c r="CA33" s="713">
        <v>9.4E-2</v>
      </c>
      <c r="CB33" s="761"/>
      <c r="CC33" s="761"/>
      <c r="CF33" s="762"/>
      <c r="CG33" s="762"/>
      <c r="CJ33" s="763"/>
    </row>
    <row r="34" spans="1:88" ht="13.5" thickBot="1" x14ac:dyDescent="0.25">
      <c r="A34" s="842" t="s">
        <v>232</v>
      </c>
      <c r="B34" s="843"/>
      <c r="C34" s="843"/>
      <c r="D34" s="824"/>
      <c r="E34" s="825"/>
      <c r="F34" s="825"/>
      <c r="G34" s="826"/>
      <c r="H34" s="844">
        <f t="shared" ref="H34:W34" si="1">SUM(H31:H33)</f>
        <v>101</v>
      </c>
      <c r="I34" s="845">
        <f t="shared" si="1"/>
        <v>0.44999999999999996</v>
      </c>
      <c r="J34" s="845">
        <f t="shared" si="1"/>
        <v>0.25079999999999997</v>
      </c>
      <c r="K34" s="844">
        <f t="shared" si="1"/>
        <v>95</v>
      </c>
      <c r="L34" s="845">
        <f t="shared" si="1"/>
        <v>0.42759999999999998</v>
      </c>
      <c r="M34" s="845">
        <f t="shared" si="1"/>
        <v>0.25119999999999998</v>
      </c>
      <c r="N34" s="844">
        <f t="shared" si="1"/>
        <v>96</v>
      </c>
      <c r="O34" s="845">
        <f t="shared" si="1"/>
        <v>0.44000000000000006</v>
      </c>
      <c r="P34" s="845">
        <f t="shared" si="1"/>
        <v>0.24960000000000002</v>
      </c>
      <c r="Q34" s="844">
        <f t="shared" si="1"/>
        <v>97</v>
      </c>
      <c r="R34" s="845">
        <f t="shared" si="1"/>
        <v>0.4496</v>
      </c>
      <c r="S34" s="845">
        <f t="shared" si="1"/>
        <v>0.248</v>
      </c>
      <c r="T34" s="844">
        <f t="shared" si="1"/>
        <v>101</v>
      </c>
      <c r="U34" s="845">
        <f t="shared" si="1"/>
        <v>0.60719999999999996</v>
      </c>
      <c r="V34" s="845">
        <f t="shared" si="1"/>
        <v>0.25839999999999996</v>
      </c>
      <c r="W34" s="844">
        <f t="shared" si="1"/>
        <v>108</v>
      </c>
      <c r="X34" s="846">
        <v>0.60719999999999996</v>
      </c>
      <c r="Y34" s="847">
        <v>0.25839999999999996</v>
      </c>
      <c r="Z34" s="844">
        <f>SUM(Z31:Z33)</f>
        <v>115</v>
      </c>
      <c r="AA34" s="846">
        <v>0.65040000000000009</v>
      </c>
      <c r="AB34" s="848">
        <v>0.28560000000000002</v>
      </c>
      <c r="AC34" s="844">
        <f>SUM(AC31:AC33)</f>
        <v>114</v>
      </c>
      <c r="AD34" s="846">
        <v>0.64480000000000004</v>
      </c>
      <c r="AE34" s="847">
        <v>0.29920000000000002</v>
      </c>
      <c r="AF34" s="844">
        <f>SUM(AF31:AF33)</f>
        <v>114</v>
      </c>
      <c r="AG34" s="846">
        <v>0.65080000000000005</v>
      </c>
      <c r="AH34" s="848">
        <v>0.30959999999999999</v>
      </c>
      <c r="AI34" s="844">
        <f>SUM(AI31:AI33)</f>
        <v>112</v>
      </c>
      <c r="AJ34" s="846">
        <v>0.6492</v>
      </c>
      <c r="AK34" s="847">
        <v>0.308</v>
      </c>
      <c r="AL34" s="844">
        <f>SUM(AL31:AL33)</f>
        <v>112</v>
      </c>
      <c r="AM34" s="846">
        <v>0.64359999999999995</v>
      </c>
      <c r="AN34" s="847">
        <v>0.30640000000000001</v>
      </c>
      <c r="AO34" s="844">
        <f>SUM(AO31:AO33)</f>
        <v>111</v>
      </c>
      <c r="AP34" s="846">
        <v>0.63880000000000003</v>
      </c>
      <c r="AQ34" s="848">
        <v>0.2984</v>
      </c>
      <c r="AR34" s="844">
        <f>SUM(AR31:AR33)</f>
        <v>110</v>
      </c>
      <c r="AS34" s="846">
        <v>0.61240000000000006</v>
      </c>
      <c r="AT34" s="847">
        <v>0.30200000000000005</v>
      </c>
      <c r="AU34" s="844">
        <f>SUM(AU31:AU33)</f>
        <v>117</v>
      </c>
      <c r="AV34" s="846">
        <v>0.60919999999999996</v>
      </c>
      <c r="AW34" s="848">
        <v>0.3024</v>
      </c>
      <c r="AX34" s="844">
        <f>SUM(AX31:AX33)</f>
        <v>123</v>
      </c>
      <c r="AY34" s="846">
        <v>0.62719999999999998</v>
      </c>
      <c r="AZ34" s="847">
        <v>0.30679999999999996</v>
      </c>
      <c r="BA34" s="844">
        <f>SUM(BA31:BA33)</f>
        <v>124</v>
      </c>
      <c r="BB34" s="846">
        <v>0.61880000000000002</v>
      </c>
      <c r="BC34" s="847">
        <v>0.2964</v>
      </c>
      <c r="BD34" s="844">
        <f>SUM(BD31:BD33)</f>
        <v>127</v>
      </c>
      <c r="BE34" s="849">
        <v>0.63800000000000001</v>
      </c>
      <c r="BF34" s="850">
        <v>0.28120000000000001</v>
      </c>
      <c r="BG34" s="844">
        <f>SUM(BG31:BG33)</f>
        <v>127</v>
      </c>
      <c r="BH34" s="849">
        <v>0.65359999999999996</v>
      </c>
      <c r="BI34" s="850">
        <v>0.28239999999999998</v>
      </c>
      <c r="BJ34" s="844">
        <f>SUM(BJ31:BJ33)</f>
        <v>126</v>
      </c>
      <c r="BK34" s="849">
        <v>0.67999999999999994</v>
      </c>
      <c r="BL34" s="851">
        <v>0.28200000000000003</v>
      </c>
      <c r="BM34" s="844">
        <f>SUM(BM31:BM33)</f>
        <v>121</v>
      </c>
      <c r="BN34" s="849">
        <v>0.68159999999999998</v>
      </c>
      <c r="BO34" s="850">
        <v>0.2772</v>
      </c>
      <c r="BP34" s="844">
        <f>SUM(BP31:BP33)</f>
        <v>120</v>
      </c>
      <c r="BQ34" s="849">
        <v>0.68159999999999998</v>
      </c>
      <c r="BR34" s="850">
        <v>0.26640000000000003</v>
      </c>
      <c r="BS34" s="844">
        <f>SUM(BS31:BS33)</f>
        <v>115</v>
      </c>
      <c r="BT34" s="849">
        <v>0.628</v>
      </c>
      <c r="BU34" s="850">
        <v>0.26519999999999999</v>
      </c>
      <c r="BV34" s="844">
        <f>SUM(BV31:BV33)</f>
        <v>110</v>
      </c>
      <c r="BW34" s="849">
        <v>0.52960000000000007</v>
      </c>
      <c r="BX34" s="851">
        <v>0.25719999999999998</v>
      </c>
      <c r="BY34" s="844">
        <f>SUM(BY31:BY33)</f>
        <v>105</v>
      </c>
      <c r="BZ34" s="849">
        <v>0.46360000000000001</v>
      </c>
      <c r="CA34" s="850">
        <v>0.25439999999999996</v>
      </c>
      <c r="CB34" s="761"/>
      <c r="CC34" s="761"/>
      <c r="CF34" s="762"/>
      <c r="CG34" s="762"/>
      <c r="CJ34" s="763"/>
    </row>
    <row r="35" spans="1:88" x14ac:dyDescent="0.2">
      <c r="A35" s="698"/>
      <c r="B35" s="781"/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1"/>
      <c r="AJ35" s="781"/>
      <c r="AK35" s="781"/>
      <c r="AL35" s="781"/>
      <c r="AM35" s="781"/>
      <c r="AN35" s="781"/>
      <c r="AO35" s="781"/>
      <c r="AP35" s="781"/>
      <c r="AQ35" s="781"/>
      <c r="AR35" s="781"/>
      <c r="AS35" s="781"/>
      <c r="AT35" s="781"/>
      <c r="AU35" s="781"/>
      <c r="AV35" s="781"/>
      <c r="AW35" s="781"/>
      <c r="AX35" s="781"/>
      <c r="AY35" s="781"/>
      <c r="AZ35" s="781"/>
      <c r="BA35" s="781"/>
      <c r="BB35" s="781"/>
      <c r="BC35" s="781"/>
      <c r="BD35" s="781"/>
      <c r="BE35" s="781"/>
      <c r="BF35" s="781"/>
      <c r="BG35" s="781"/>
      <c r="BH35" s="781"/>
      <c r="BI35" s="781"/>
      <c r="BJ35" s="781"/>
      <c r="BK35" s="781"/>
      <c r="BL35" s="781"/>
      <c r="BM35" s="781"/>
      <c r="BN35" s="781"/>
      <c r="BO35" s="781"/>
      <c r="BP35" s="781"/>
      <c r="BQ35" s="781"/>
      <c r="BR35" s="781"/>
      <c r="BS35" s="781"/>
      <c r="BT35" s="781"/>
      <c r="BU35" s="781"/>
      <c r="BV35" s="781"/>
      <c r="BW35" s="781"/>
      <c r="BX35" s="781"/>
      <c r="BY35" s="781"/>
      <c r="BZ35" s="781"/>
      <c r="CA35" s="781"/>
      <c r="CB35" s="761"/>
      <c r="CC35" s="761"/>
      <c r="CF35" s="762"/>
      <c r="CG35" s="762"/>
    </row>
    <row r="36" spans="1:88" x14ac:dyDescent="0.2">
      <c r="A36" s="698"/>
      <c r="B36" s="698"/>
      <c r="C36" s="698"/>
      <c r="D36" s="698"/>
      <c r="E36" s="698" t="s">
        <v>233</v>
      </c>
      <c r="F36" s="698"/>
      <c r="G36" s="698"/>
      <c r="H36" s="698"/>
      <c r="I36" s="698"/>
      <c r="J36" s="698"/>
      <c r="K36" s="698"/>
      <c r="L36" s="698"/>
      <c r="M36" s="698"/>
      <c r="N36" s="698" t="s">
        <v>234</v>
      </c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8"/>
      <c r="AA36" s="698"/>
      <c r="AB36" s="698"/>
      <c r="AC36" s="698"/>
      <c r="AD36" s="698"/>
      <c r="AE36" s="698"/>
      <c r="AF36" s="698"/>
      <c r="AG36" s="698"/>
      <c r="AH36" s="698"/>
      <c r="AI36" s="698"/>
      <c r="AJ36" s="698"/>
      <c r="AK36" s="698"/>
      <c r="AL36" s="698"/>
      <c r="AM36" s="698"/>
      <c r="AN36" s="698"/>
      <c r="AO36" s="698"/>
      <c r="AP36" s="698"/>
      <c r="AQ36" s="698"/>
      <c r="AR36" s="698"/>
      <c r="AS36" s="698"/>
      <c r="AT36" s="698"/>
      <c r="AU36" s="698"/>
      <c r="AV36" s="698"/>
      <c r="AW36" s="698"/>
      <c r="AX36" s="698"/>
      <c r="AY36" s="698"/>
      <c r="AZ36" s="698"/>
      <c r="BA36" s="698"/>
      <c r="BB36" s="698"/>
      <c r="BC36" s="698"/>
      <c r="BD36" s="698"/>
      <c r="BE36" s="698"/>
      <c r="BF36" s="698"/>
      <c r="BG36" s="698"/>
      <c r="BH36" s="698"/>
      <c r="BI36" s="698"/>
      <c r="BJ36" s="698"/>
      <c r="BK36" s="698"/>
      <c r="BL36" s="698"/>
      <c r="BM36" s="698"/>
      <c r="BN36" s="698"/>
      <c r="BO36" s="698"/>
      <c r="BP36" s="698"/>
      <c r="BQ36" s="698"/>
      <c r="BR36" s="698"/>
      <c r="BS36" s="698"/>
      <c r="BT36" s="698"/>
      <c r="BU36" s="698"/>
      <c r="BV36" s="698"/>
      <c r="BW36" s="698"/>
      <c r="BX36" s="698"/>
      <c r="BY36" s="698"/>
      <c r="BZ36" s="698"/>
      <c r="CA36" s="698"/>
      <c r="CB36" s="761"/>
      <c r="CC36" s="761"/>
      <c r="CF36" s="762"/>
      <c r="CG36" s="762"/>
      <c r="CJ36" s="763"/>
    </row>
    <row r="37" spans="1:88" s="841" customFormat="1" x14ac:dyDescent="0.2">
      <c r="A37" s="674"/>
      <c r="B37" s="674"/>
      <c r="C37" s="2140" t="s">
        <v>235</v>
      </c>
      <c r="D37" s="2141"/>
      <c r="E37" s="852"/>
      <c r="F37" s="853" t="s">
        <v>236</v>
      </c>
      <c r="G37" s="854"/>
      <c r="H37" s="855" t="s">
        <v>237</v>
      </c>
      <c r="I37" s="855" t="s">
        <v>238</v>
      </c>
      <c r="J37" s="674"/>
      <c r="K37" s="2142" t="s">
        <v>235</v>
      </c>
      <c r="L37" s="2142"/>
      <c r="M37" s="852"/>
      <c r="N37" s="853" t="s">
        <v>236</v>
      </c>
      <c r="O37" s="852"/>
      <c r="P37" s="855" t="s">
        <v>237</v>
      </c>
      <c r="Q37" s="855" t="s">
        <v>238</v>
      </c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674"/>
      <c r="AN37" s="674"/>
      <c r="AO37" s="674"/>
      <c r="AP37" s="674"/>
      <c r="AQ37" s="674"/>
      <c r="AR37" s="674"/>
      <c r="AS37" s="674"/>
      <c r="AT37" s="674"/>
      <c r="AU37" s="674"/>
      <c r="AV37" s="674"/>
      <c r="AW37" s="674"/>
      <c r="AX37" s="674"/>
      <c r="AY37" s="674"/>
      <c r="AZ37" s="674"/>
      <c r="BA37" s="674"/>
      <c r="BB37" s="674"/>
      <c r="BC37" s="674"/>
      <c r="BD37" s="674"/>
      <c r="BE37" s="674"/>
      <c r="BF37" s="674"/>
      <c r="BG37" s="674"/>
      <c r="BH37" s="674"/>
      <c r="BI37" s="674"/>
      <c r="BJ37" s="674"/>
      <c r="BK37" s="674"/>
      <c r="BL37" s="674"/>
      <c r="BM37" s="674"/>
      <c r="BN37" s="674"/>
      <c r="BO37" s="674"/>
      <c r="BP37" s="674"/>
      <c r="BQ37" s="674"/>
      <c r="BR37" s="674"/>
      <c r="BS37" s="674"/>
      <c r="BT37" s="674"/>
      <c r="BU37" s="674"/>
      <c r="BV37" s="674"/>
      <c r="BW37" s="674"/>
      <c r="BX37" s="674"/>
      <c r="BY37" s="674"/>
      <c r="BZ37" s="674"/>
      <c r="CA37" s="674"/>
      <c r="CB37" s="761"/>
      <c r="CC37" s="761"/>
    </row>
    <row r="38" spans="1:88" x14ac:dyDescent="0.2">
      <c r="C38" s="853" t="s">
        <v>239</v>
      </c>
      <c r="D38" s="853" t="s">
        <v>240</v>
      </c>
      <c r="E38" s="852"/>
      <c r="F38" s="852"/>
      <c r="G38" s="854"/>
      <c r="H38" s="856"/>
      <c r="I38" s="857"/>
      <c r="K38" s="853" t="s">
        <v>239</v>
      </c>
      <c r="L38" s="853" t="s">
        <v>240</v>
      </c>
      <c r="M38" s="852"/>
      <c r="N38" s="852"/>
      <c r="O38" s="852"/>
      <c r="P38" s="857"/>
      <c r="Q38" s="857"/>
    </row>
    <row r="39" spans="1:88" ht="15" customHeight="1" x14ac:dyDescent="0.2">
      <c r="C39" s="858">
        <v>13.082063999999999</v>
      </c>
      <c r="D39" s="858">
        <v>6.0218880000000006</v>
      </c>
      <c r="E39" s="857"/>
      <c r="F39" s="857">
        <f>D39/C39</f>
        <v>0.4603163537496836</v>
      </c>
      <c r="G39" s="857"/>
      <c r="H39" s="852">
        <f>COS(ATAN(I39))</f>
        <v>0.90838131795027099</v>
      </c>
      <c r="I39" s="859">
        <f>F39</f>
        <v>0.4603163537496836</v>
      </c>
      <c r="K39" s="858">
        <v>14.171039999999998</v>
      </c>
      <c r="L39" s="858">
        <v>6.6850240000000003</v>
      </c>
      <c r="M39" s="857"/>
      <c r="N39" s="860">
        <f>L39/K39</f>
        <v>0.47173841863405941</v>
      </c>
      <c r="O39" s="857"/>
      <c r="P39" s="852">
        <f>COS(ATAN(Q39))</f>
        <v>0.90441752674979659</v>
      </c>
      <c r="Q39" s="859">
        <f>N39</f>
        <v>0.47173841863405941</v>
      </c>
    </row>
    <row r="40" spans="1:88" ht="15" customHeight="1" x14ac:dyDescent="0.2"/>
    <row r="41" spans="1:88" ht="14.25" customHeight="1" x14ac:dyDescent="0.2"/>
    <row r="42" spans="1:88" ht="15" customHeight="1" x14ac:dyDescent="0.2"/>
    <row r="44" spans="1:88" ht="12.75" customHeight="1" x14ac:dyDescent="0.2"/>
    <row r="45" spans="1:88" ht="15" customHeight="1" x14ac:dyDescent="0.2">
      <c r="CB45" s="761">
        <f>CB32+CB19</f>
        <v>0</v>
      </c>
      <c r="CC45" s="761">
        <f>CC32+CC19</f>
        <v>0</v>
      </c>
    </row>
    <row r="46" spans="1:88" x14ac:dyDescent="0.2">
      <c r="N46" s="674" t="s">
        <v>241</v>
      </c>
      <c r="P46" s="674" t="s">
        <v>242</v>
      </c>
      <c r="CB46" s="761">
        <f>CB37+CB21</f>
        <v>0</v>
      </c>
      <c r="CC46" s="761">
        <f>CC37+CC21</f>
        <v>0</v>
      </c>
    </row>
    <row r="47" spans="1:88" x14ac:dyDescent="0.2">
      <c r="C47" s="674">
        <v>27.253103999999997</v>
      </c>
      <c r="D47" s="674">
        <v>12.706911999999997</v>
      </c>
      <c r="O47" s="861" t="s">
        <v>83</v>
      </c>
      <c r="P47" s="862">
        <f>SQRT((0.8*6300/100)^2-11.5^2)/1000</f>
        <v>4.9070459545433237E-2</v>
      </c>
    </row>
    <row r="48" spans="1:88" x14ac:dyDescent="0.2">
      <c r="C48" s="761">
        <f>C39+K39</f>
        <v>27.253103999999997</v>
      </c>
      <c r="D48" s="761">
        <f>D39+L39</f>
        <v>12.706912000000001</v>
      </c>
      <c r="P48" s="674">
        <f>P47*1000</f>
        <v>49.070459545433238</v>
      </c>
    </row>
    <row r="49" spans="1:83" s="698" customFormat="1" x14ac:dyDescent="0.2">
      <c r="A49" s="674"/>
      <c r="B49" s="674"/>
      <c r="C49" s="761">
        <f>C47-C48</f>
        <v>0</v>
      </c>
      <c r="D49" s="863">
        <f>D47-D48</f>
        <v>0</v>
      </c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674"/>
      <c r="BF49" s="674"/>
      <c r="BG49" s="674"/>
      <c r="BH49" s="674"/>
      <c r="BI49" s="674"/>
      <c r="BJ49" s="674"/>
      <c r="BK49" s="674"/>
      <c r="BL49" s="674"/>
      <c r="BM49" s="674"/>
      <c r="BN49" s="674"/>
      <c r="BO49" s="674"/>
      <c r="BP49" s="674"/>
      <c r="BQ49" s="674"/>
      <c r="BR49" s="674"/>
      <c r="BS49" s="674"/>
      <c r="BT49" s="674"/>
      <c r="BU49" s="674"/>
      <c r="BV49" s="674"/>
      <c r="BW49" s="674"/>
      <c r="BX49" s="674"/>
      <c r="BY49" s="674"/>
      <c r="BZ49" s="674"/>
      <c r="CA49" s="674"/>
    </row>
    <row r="50" spans="1:83" s="698" customFormat="1" ht="12.75" customHeight="1" x14ac:dyDescent="0.2">
      <c r="A50" s="674"/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74"/>
      <c r="BF50" s="674"/>
      <c r="BG50" s="674"/>
      <c r="BH50" s="674"/>
      <c r="BI50" s="674"/>
      <c r="BJ50" s="674"/>
      <c r="BK50" s="674"/>
      <c r="BL50" s="674"/>
      <c r="BM50" s="674"/>
      <c r="BN50" s="674"/>
      <c r="BO50" s="674"/>
      <c r="BP50" s="674"/>
      <c r="BQ50" s="674"/>
      <c r="BR50" s="674"/>
      <c r="BS50" s="674"/>
      <c r="BT50" s="674"/>
      <c r="BU50" s="674"/>
      <c r="BV50" s="674"/>
      <c r="BW50" s="674"/>
      <c r="BX50" s="674"/>
      <c r="BY50" s="674"/>
      <c r="BZ50" s="674"/>
      <c r="CA50" s="674"/>
    </row>
    <row r="51" spans="1:83" ht="17.25" customHeight="1" x14ac:dyDescent="0.25">
      <c r="C51" s="761"/>
      <c r="D51" s="761"/>
      <c r="CB51" s="864"/>
      <c r="CC51" s="864"/>
      <c r="CD51" s="864"/>
      <c r="CE51" s="698"/>
    </row>
    <row r="52" spans="1:83" ht="12.75" customHeight="1" x14ac:dyDescent="0.2">
      <c r="CB52" s="865"/>
      <c r="CC52" s="865"/>
      <c r="CD52" s="865"/>
      <c r="CE52" s="698"/>
    </row>
    <row r="53" spans="1:83" ht="12.75" customHeight="1" x14ac:dyDescent="0.2">
      <c r="C53" s="761"/>
      <c r="D53" s="761"/>
      <c r="CB53" s="866"/>
      <c r="CC53" s="866"/>
      <c r="CD53" s="866"/>
      <c r="CE53" s="698"/>
    </row>
  </sheetData>
  <mergeCells count="2">
    <mergeCell ref="C37:D37"/>
    <mergeCell ref="K37:L37"/>
  </mergeCells>
  <pageMargins left="0.55118110236220474" right="0.39370078740157483" top="0.55118110236220474" bottom="0.15748031496062992" header="0.15748031496062992" footer="0.15748031496062992"/>
  <pageSetup paperSize="9" scale="89" fitToHeight="2" orientation="landscape" r:id="rId1"/>
  <headerFooter alignWithMargins="0">
    <oddHeader>&amp;L&amp;11Типовой бланк
Ведомость контрольного замера по п/ст&amp;C
&amp;"Arial Cyr,полужирный"&amp;14Кода&amp;R&amp;11Приложение 2
&amp;"Arial Cyr,полужирный"Дата: 17.12.2014</oddHeader>
  </headerFooter>
  <colBreaks count="4" manualBreakCount="4">
    <brk id="22" max="46" man="1"/>
    <brk id="37" max="46" man="1"/>
    <brk id="52" max="46" man="1"/>
    <brk id="67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2"/>
  <sheetViews>
    <sheetView showZeros="0" view="pageBreakPreview" topLeftCell="AF1" zoomScaleNormal="100" zoomScaleSheetLayoutView="100" workbookViewId="0">
      <selection activeCell="BE14" sqref="BE14"/>
    </sheetView>
  </sheetViews>
  <sheetFormatPr defaultRowHeight="12.75" x14ac:dyDescent="0.2"/>
  <cols>
    <col min="1" max="1" width="3.28515625" style="674" customWidth="1"/>
    <col min="2" max="2" width="6.140625" style="674" customWidth="1"/>
    <col min="3" max="3" width="6.85546875" style="674" customWidth="1"/>
    <col min="4" max="4" width="6" style="674" customWidth="1"/>
    <col min="5" max="5" width="5.7109375" style="674" customWidth="1"/>
    <col min="6" max="6" width="6.42578125" style="674" customWidth="1"/>
    <col min="7" max="7" width="5" style="674" customWidth="1"/>
    <col min="8" max="8" width="8" style="674" customWidth="1"/>
    <col min="9" max="9" width="6.7109375" style="674" customWidth="1"/>
    <col min="10" max="11" width="8.28515625" style="674" customWidth="1"/>
    <col min="12" max="12" width="6.7109375" style="674" customWidth="1"/>
    <col min="13" max="13" width="8.28515625" style="674" customWidth="1"/>
    <col min="14" max="14" width="8.42578125" style="674" customWidth="1"/>
    <col min="15" max="15" width="6.7109375" style="674" customWidth="1"/>
    <col min="16" max="16" width="8.140625" style="674" customWidth="1"/>
    <col min="17" max="17" width="9" style="674" customWidth="1"/>
    <col min="18" max="18" width="6.7109375" style="674" customWidth="1"/>
    <col min="19" max="19" width="8.28515625" style="674" customWidth="1"/>
    <col min="20" max="20" width="9" style="674" customWidth="1"/>
    <col min="21" max="21" width="6.7109375" style="674" customWidth="1"/>
    <col min="22" max="22" width="8.85546875" style="674" customWidth="1"/>
    <col min="23" max="23" width="8" style="674" customWidth="1"/>
    <col min="24" max="24" width="6.7109375" style="674" customWidth="1"/>
    <col min="25" max="25" width="8.28515625" style="674" customWidth="1"/>
    <col min="26" max="26" width="8" style="674" customWidth="1"/>
    <col min="27" max="27" width="6.7109375" style="674" customWidth="1"/>
    <col min="28" max="28" width="8.28515625" style="674" customWidth="1"/>
    <col min="29" max="29" width="8.140625" style="674" customWidth="1"/>
    <col min="30" max="31" width="6.7109375" style="674" customWidth="1"/>
    <col min="32" max="32" width="8.140625" style="674" customWidth="1"/>
    <col min="33" max="34" width="6.7109375" style="674" customWidth="1"/>
    <col min="35" max="35" width="9.140625" style="674" customWidth="1"/>
    <col min="36" max="37" width="6.7109375" style="674" customWidth="1"/>
    <col min="38" max="38" width="8.28515625" style="674" customWidth="1"/>
    <col min="39" max="40" width="6.7109375" style="674" customWidth="1"/>
    <col min="41" max="41" width="8.140625" style="674" customWidth="1"/>
    <col min="42" max="43" width="6.7109375" style="674" customWidth="1"/>
    <col min="44" max="44" width="8.5703125" style="674" customWidth="1"/>
    <col min="45" max="46" width="6.7109375" style="674" customWidth="1"/>
    <col min="47" max="47" width="8.85546875" style="674" customWidth="1"/>
    <col min="48" max="49" width="6.7109375" style="674" customWidth="1"/>
    <col min="50" max="50" width="8.5703125" style="674" customWidth="1"/>
    <col min="51" max="52" width="6.7109375" style="674" customWidth="1"/>
    <col min="53" max="53" width="8.42578125" style="674" customWidth="1"/>
    <col min="54" max="55" width="6.7109375" style="674" customWidth="1"/>
    <col min="56" max="56" width="8.28515625" style="674" customWidth="1"/>
    <col min="57" max="57" width="6.7109375" style="674" customWidth="1"/>
    <col min="58" max="58" width="7.5703125" style="674" customWidth="1"/>
    <col min="59" max="59" width="8.42578125" style="674" customWidth="1"/>
    <col min="60" max="60" width="6.7109375" style="674" customWidth="1"/>
    <col min="61" max="62" width="8.42578125" style="674" customWidth="1"/>
    <col min="63" max="63" width="6.7109375" style="674" customWidth="1"/>
    <col min="64" max="64" width="7.42578125" style="674" customWidth="1"/>
    <col min="65" max="65" width="8.140625" style="674" customWidth="1"/>
    <col min="66" max="66" width="6.7109375" style="674" customWidth="1"/>
    <col min="67" max="67" width="7.28515625" style="674" customWidth="1"/>
    <col min="68" max="68" width="8.28515625" style="674" customWidth="1"/>
    <col min="69" max="69" width="6.7109375" style="674" customWidth="1"/>
    <col min="70" max="70" width="7.42578125" style="674" customWidth="1"/>
    <col min="71" max="71" width="8" style="674" customWidth="1"/>
    <col min="72" max="72" width="6.7109375" style="674" customWidth="1"/>
    <col min="73" max="73" width="7.5703125" style="674" customWidth="1"/>
    <col min="74" max="74" width="8.28515625" style="674" customWidth="1"/>
    <col min="75" max="75" width="6.7109375" style="674" customWidth="1"/>
    <col min="76" max="77" width="8" style="674" customWidth="1"/>
    <col min="78" max="78" width="6.7109375" style="674" customWidth="1"/>
    <col min="79" max="79" width="7.85546875" style="674" customWidth="1"/>
    <col min="80" max="81" width="8" style="674" customWidth="1"/>
    <col min="82" max="256" width="9.140625" style="674"/>
    <col min="257" max="257" width="3.28515625" style="674" customWidth="1"/>
    <col min="258" max="258" width="6.140625" style="674" customWidth="1"/>
    <col min="259" max="259" width="6.85546875" style="674" customWidth="1"/>
    <col min="260" max="260" width="6" style="674" customWidth="1"/>
    <col min="261" max="261" width="5.7109375" style="674" customWidth="1"/>
    <col min="262" max="262" width="6.42578125" style="674" customWidth="1"/>
    <col min="263" max="263" width="5" style="674" customWidth="1"/>
    <col min="264" max="264" width="8" style="674" customWidth="1"/>
    <col min="265" max="265" width="6.7109375" style="674" customWidth="1"/>
    <col min="266" max="267" width="8.28515625" style="674" customWidth="1"/>
    <col min="268" max="268" width="6.7109375" style="674" customWidth="1"/>
    <col min="269" max="269" width="8.28515625" style="674" customWidth="1"/>
    <col min="270" max="270" width="8.42578125" style="674" customWidth="1"/>
    <col min="271" max="271" width="6.7109375" style="674" customWidth="1"/>
    <col min="272" max="272" width="8.140625" style="674" customWidth="1"/>
    <col min="273" max="273" width="9" style="674" customWidth="1"/>
    <col min="274" max="274" width="6.7109375" style="674" customWidth="1"/>
    <col min="275" max="275" width="8.28515625" style="674" customWidth="1"/>
    <col min="276" max="276" width="9" style="674" customWidth="1"/>
    <col min="277" max="277" width="6.7109375" style="674" customWidth="1"/>
    <col min="278" max="278" width="8.85546875" style="674" customWidth="1"/>
    <col min="279" max="279" width="8" style="674" customWidth="1"/>
    <col min="280" max="280" width="6.7109375" style="674" customWidth="1"/>
    <col min="281" max="281" width="8.28515625" style="674" customWidth="1"/>
    <col min="282" max="282" width="8" style="674" customWidth="1"/>
    <col min="283" max="283" width="6.7109375" style="674" customWidth="1"/>
    <col min="284" max="284" width="8.28515625" style="674" customWidth="1"/>
    <col min="285" max="285" width="8.140625" style="674" customWidth="1"/>
    <col min="286" max="287" width="6.7109375" style="674" customWidth="1"/>
    <col min="288" max="288" width="8.140625" style="674" customWidth="1"/>
    <col min="289" max="290" width="6.7109375" style="674" customWidth="1"/>
    <col min="291" max="291" width="9.140625" style="674" customWidth="1"/>
    <col min="292" max="293" width="6.7109375" style="674" customWidth="1"/>
    <col min="294" max="294" width="8.28515625" style="674" customWidth="1"/>
    <col min="295" max="296" width="6.7109375" style="674" customWidth="1"/>
    <col min="297" max="297" width="8.140625" style="674" customWidth="1"/>
    <col min="298" max="299" width="6.7109375" style="674" customWidth="1"/>
    <col min="300" max="300" width="8.5703125" style="674" customWidth="1"/>
    <col min="301" max="302" width="6.7109375" style="674" customWidth="1"/>
    <col min="303" max="303" width="8.85546875" style="674" customWidth="1"/>
    <col min="304" max="305" width="6.7109375" style="674" customWidth="1"/>
    <col min="306" max="306" width="8.5703125" style="674" customWidth="1"/>
    <col min="307" max="308" width="6.7109375" style="674" customWidth="1"/>
    <col min="309" max="309" width="8.42578125" style="674" customWidth="1"/>
    <col min="310" max="311" width="6.7109375" style="674" customWidth="1"/>
    <col min="312" max="312" width="8.28515625" style="674" customWidth="1"/>
    <col min="313" max="313" width="6.7109375" style="674" customWidth="1"/>
    <col min="314" max="314" width="7.5703125" style="674" customWidth="1"/>
    <col min="315" max="315" width="8.42578125" style="674" customWidth="1"/>
    <col min="316" max="316" width="6.7109375" style="674" customWidth="1"/>
    <col min="317" max="318" width="8.42578125" style="674" customWidth="1"/>
    <col min="319" max="319" width="6.7109375" style="674" customWidth="1"/>
    <col min="320" max="320" width="7.42578125" style="674" customWidth="1"/>
    <col min="321" max="321" width="8.140625" style="674" customWidth="1"/>
    <col min="322" max="322" width="6.7109375" style="674" customWidth="1"/>
    <col min="323" max="323" width="7.28515625" style="674" customWidth="1"/>
    <col min="324" max="324" width="8.28515625" style="674" customWidth="1"/>
    <col min="325" max="325" width="6.7109375" style="674" customWidth="1"/>
    <col min="326" max="326" width="7.42578125" style="674" customWidth="1"/>
    <col min="327" max="327" width="8" style="674" customWidth="1"/>
    <col min="328" max="328" width="6.7109375" style="674" customWidth="1"/>
    <col min="329" max="329" width="7.5703125" style="674" customWidth="1"/>
    <col min="330" max="330" width="8.28515625" style="674" customWidth="1"/>
    <col min="331" max="331" width="6.7109375" style="674" customWidth="1"/>
    <col min="332" max="333" width="8" style="674" customWidth="1"/>
    <col min="334" max="334" width="6.7109375" style="674" customWidth="1"/>
    <col min="335" max="335" width="7.85546875" style="674" customWidth="1"/>
    <col min="336" max="337" width="8" style="674" customWidth="1"/>
    <col min="338" max="512" width="9.140625" style="674"/>
    <col min="513" max="513" width="3.28515625" style="674" customWidth="1"/>
    <col min="514" max="514" width="6.140625" style="674" customWidth="1"/>
    <col min="515" max="515" width="6.85546875" style="674" customWidth="1"/>
    <col min="516" max="516" width="6" style="674" customWidth="1"/>
    <col min="517" max="517" width="5.7109375" style="674" customWidth="1"/>
    <col min="518" max="518" width="6.42578125" style="674" customWidth="1"/>
    <col min="519" max="519" width="5" style="674" customWidth="1"/>
    <col min="520" max="520" width="8" style="674" customWidth="1"/>
    <col min="521" max="521" width="6.7109375" style="674" customWidth="1"/>
    <col min="522" max="523" width="8.28515625" style="674" customWidth="1"/>
    <col min="524" max="524" width="6.7109375" style="674" customWidth="1"/>
    <col min="525" max="525" width="8.28515625" style="674" customWidth="1"/>
    <col min="526" max="526" width="8.42578125" style="674" customWidth="1"/>
    <col min="527" max="527" width="6.7109375" style="674" customWidth="1"/>
    <col min="528" max="528" width="8.140625" style="674" customWidth="1"/>
    <col min="529" max="529" width="9" style="674" customWidth="1"/>
    <col min="530" max="530" width="6.7109375" style="674" customWidth="1"/>
    <col min="531" max="531" width="8.28515625" style="674" customWidth="1"/>
    <col min="532" max="532" width="9" style="674" customWidth="1"/>
    <col min="533" max="533" width="6.7109375" style="674" customWidth="1"/>
    <col min="534" max="534" width="8.85546875" style="674" customWidth="1"/>
    <col min="535" max="535" width="8" style="674" customWidth="1"/>
    <col min="536" max="536" width="6.7109375" style="674" customWidth="1"/>
    <col min="537" max="537" width="8.28515625" style="674" customWidth="1"/>
    <col min="538" max="538" width="8" style="674" customWidth="1"/>
    <col min="539" max="539" width="6.7109375" style="674" customWidth="1"/>
    <col min="540" max="540" width="8.28515625" style="674" customWidth="1"/>
    <col min="541" max="541" width="8.140625" style="674" customWidth="1"/>
    <col min="542" max="543" width="6.7109375" style="674" customWidth="1"/>
    <col min="544" max="544" width="8.140625" style="674" customWidth="1"/>
    <col min="545" max="546" width="6.7109375" style="674" customWidth="1"/>
    <col min="547" max="547" width="9.140625" style="674" customWidth="1"/>
    <col min="548" max="549" width="6.7109375" style="674" customWidth="1"/>
    <col min="550" max="550" width="8.28515625" style="674" customWidth="1"/>
    <col min="551" max="552" width="6.7109375" style="674" customWidth="1"/>
    <col min="553" max="553" width="8.140625" style="674" customWidth="1"/>
    <col min="554" max="555" width="6.7109375" style="674" customWidth="1"/>
    <col min="556" max="556" width="8.5703125" style="674" customWidth="1"/>
    <col min="557" max="558" width="6.7109375" style="674" customWidth="1"/>
    <col min="559" max="559" width="8.85546875" style="674" customWidth="1"/>
    <col min="560" max="561" width="6.7109375" style="674" customWidth="1"/>
    <col min="562" max="562" width="8.5703125" style="674" customWidth="1"/>
    <col min="563" max="564" width="6.7109375" style="674" customWidth="1"/>
    <col min="565" max="565" width="8.42578125" style="674" customWidth="1"/>
    <col min="566" max="567" width="6.7109375" style="674" customWidth="1"/>
    <col min="568" max="568" width="8.28515625" style="674" customWidth="1"/>
    <col min="569" max="569" width="6.7109375" style="674" customWidth="1"/>
    <col min="570" max="570" width="7.5703125" style="674" customWidth="1"/>
    <col min="571" max="571" width="8.42578125" style="674" customWidth="1"/>
    <col min="572" max="572" width="6.7109375" style="674" customWidth="1"/>
    <col min="573" max="574" width="8.42578125" style="674" customWidth="1"/>
    <col min="575" max="575" width="6.7109375" style="674" customWidth="1"/>
    <col min="576" max="576" width="7.42578125" style="674" customWidth="1"/>
    <col min="577" max="577" width="8.140625" style="674" customWidth="1"/>
    <col min="578" max="578" width="6.7109375" style="674" customWidth="1"/>
    <col min="579" max="579" width="7.28515625" style="674" customWidth="1"/>
    <col min="580" max="580" width="8.28515625" style="674" customWidth="1"/>
    <col min="581" max="581" width="6.7109375" style="674" customWidth="1"/>
    <col min="582" max="582" width="7.42578125" style="674" customWidth="1"/>
    <col min="583" max="583" width="8" style="674" customWidth="1"/>
    <col min="584" max="584" width="6.7109375" style="674" customWidth="1"/>
    <col min="585" max="585" width="7.5703125" style="674" customWidth="1"/>
    <col min="586" max="586" width="8.28515625" style="674" customWidth="1"/>
    <col min="587" max="587" width="6.7109375" style="674" customWidth="1"/>
    <col min="588" max="589" width="8" style="674" customWidth="1"/>
    <col min="590" max="590" width="6.7109375" style="674" customWidth="1"/>
    <col min="591" max="591" width="7.85546875" style="674" customWidth="1"/>
    <col min="592" max="593" width="8" style="674" customWidth="1"/>
    <col min="594" max="768" width="9.140625" style="674"/>
    <col min="769" max="769" width="3.28515625" style="674" customWidth="1"/>
    <col min="770" max="770" width="6.140625" style="674" customWidth="1"/>
    <col min="771" max="771" width="6.85546875" style="674" customWidth="1"/>
    <col min="772" max="772" width="6" style="674" customWidth="1"/>
    <col min="773" max="773" width="5.7109375" style="674" customWidth="1"/>
    <col min="774" max="774" width="6.42578125" style="674" customWidth="1"/>
    <col min="775" max="775" width="5" style="674" customWidth="1"/>
    <col min="776" max="776" width="8" style="674" customWidth="1"/>
    <col min="777" max="777" width="6.7109375" style="674" customWidth="1"/>
    <col min="778" max="779" width="8.28515625" style="674" customWidth="1"/>
    <col min="780" max="780" width="6.7109375" style="674" customWidth="1"/>
    <col min="781" max="781" width="8.28515625" style="674" customWidth="1"/>
    <col min="782" max="782" width="8.42578125" style="674" customWidth="1"/>
    <col min="783" max="783" width="6.7109375" style="674" customWidth="1"/>
    <col min="784" max="784" width="8.140625" style="674" customWidth="1"/>
    <col min="785" max="785" width="9" style="674" customWidth="1"/>
    <col min="786" max="786" width="6.7109375" style="674" customWidth="1"/>
    <col min="787" max="787" width="8.28515625" style="674" customWidth="1"/>
    <col min="788" max="788" width="9" style="674" customWidth="1"/>
    <col min="789" max="789" width="6.7109375" style="674" customWidth="1"/>
    <col min="790" max="790" width="8.85546875" style="674" customWidth="1"/>
    <col min="791" max="791" width="8" style="674" customWidth="1"/>
    <col min="792" max="792" width="6.7109375" style="674" customWidth="1"/>
    <col min="793" max="793" width="8.28515625" style="674" customWidth="1"/>
    <col min="794" max="794" width="8" style="674" customWidth="1"/>
    <col min="795" max="795" width="6.7109375" style="674" customWidth="1"/>
    <col min="796" max="796" width="8.28515625" style="674" customWidth="1"/>
    <col min="797" max="797" width="8.140625" style="674" customWidth="1"/>
    <col min="798" max="799" width="6.7109375" style="674" customWidth="1"/>
    <col min="800" max="800" width="8.140625" style="674" customWidth="1"/>
    <col min="801" max="802" width="6.7109375" style="674" customWidth="1"/>
    <col min="803" max="803" width="9.140625" style="674" customWidth="1"/>
    <col min="804" max="805" width="6.7109375" style="674" customWidth="1"/>
    <col min="806" max="806" width="8.28515625" style="674" customWidth="1"/>
    <col min="807" max="808" width="6.7109375" style="674" customWidth="1"/>
    <col min="809" max="809" width="8.140625" style="674" customWidth="1"/>
    <col min="810" max="811" width="6.7109375" style="674" customWidth="1"/>
    <col min="812" max="812" width="8.5703125" style="674" customWidth="1"/>
    <col min="813" max="814" width="6.7109375" style="674" customWidth="1"/>
    <col min="815" max="815" width="8.85546875" style="674" customWidth="1"/>
    <col min="816" max="817" width="6.7109375" style="674" customWidth="1"/>
    <col min="818" max="818" width="8.5703125" style="674" customWidth="1"/>
    <col min="819" max="820" width="6.7109375" style="674" customWidth="1"/>
    <col min="821" max="821" width="8.42578125" style="674" customWidth="1"/>
    <col min="822" max="823" width="6.7109375" style="674" customWidth="1"/>
    <col min="824" max="824" width="8.28515625" style="674" customWidth="1"/>
    <col min="825" max="825" width="6.7109375" style="674" customWidth="1"/>
    <col min="826" max="826" width="7.5703125" style="674" customWidth="1"/>
    <col min="827" max="827" width="8.42578125" style="674" customWidth="1"/>
    <col min="828" max="828" width="6.7109375" style="674" customWidth="1"/>
    <col min="829" max="830" width="8.42578125" style="674" customWidth="1"/>
    <col min="831" max="831" width="6.7109375" style="674" customWidth="1"/>
    <col min="832" max="832" width="7.42578125" style="674" customWidth="1"/>
    <col min="833" max="833" width="8.140625" style="674" customWidth="1"/>
    <col min="834" max="834" width="6.7109375" style="674" customWidth="1"/>
    <col min="835" max="835" width="7.28515625" style="674" customWidth="1"/>
    <col min="836" max="836" width="8.28515625" style="674" customWidth="1"/>
    <col min="837" max="837" width="6.7109375" style="674" customWidth="1"/>
    <col min="838" max="838" width="7.42578125" style="674" customWidth="1"/>
    <col min="839" max="839" width="8" style="674" customWidth="1"/>
    <col min="840" max="840" width="6.7109375" style="674" customWidth="1"/>
    <col min="841" max="841" width="7.5703125" style="674" customWidth="1"/>
    <col min="842" max="842" width="8.28515625" style="674" customWidth="1"/>
    <col min="843" max="843" width="6.7109375" style="674" customWidth="1"/>
    <col min="844" max="845" width="8" style="674" customWidth="1"/>
    <col min="846" max="846" width="6.7109375" style="674" customWidth="1"/>
    <col min="847" max="847" width="7.85546875" style="674" customWidth="1"/>
    <col min="848" max="849" width="8" style="674" customWidth="1"/>
    <col min="850" max="1024" width="9.140625" style="674"/>
    <col min="1025" max="1025" width="3.28515625" style="674" customWidth="1"/>
    <col min="1026" max="1026" width="6.140625" style="674" customWidth="1"/>
    <col min="1027" max="1027" width="6.85546875" style="674" customWidth="1"/>
    <col min="1028" max="1028" width="6" style="674" customWidth="1"/>
    <col min="1029" max="1029" width="5.7109375" style="674" customWidth="1"/>
    <col min="1030" max="1030" width="6.42578125" style="674" customWidth="1"/>
    <col min="1031" max="1031" width="5" style="674" customWidth="1"/>
    <col min="1032" max="1032" width="8" style="674" customWidth="1"/>
    <col min="1033" max="1033" width="6.7109375" style="674" customWidth="1"/>
    <col min="1034" max="1035" width="8.28515625" style="674" customWidth="1"/>
    <col min="1036" max="1036" width="6.7109375" style="674" customWidth="1"/>
    <col min="1037" max="1037" width="8.28515625" style="674" customWidth="1"/>
    <col min="1038" max="1038" width="8.42578125" style="674" customWidth="1"/>
    <col min="1039" max="1039" width="6.7109375" style="674" customWidth="1"/>
    <col min="1040" max="1040" width="8.140625" style="674" customWidth="1"/>
    <col min="1041" max="1041" width="9" style="674" customWidth="1"/>
    <col min="1042" max="1042" width="6.7109375" style="674" customWidth="1"/>
    <col min="1043" max="1043" width="8.28515625" style="674" customWidth="1"/>
    <col min="1044" max="1044" width="9" style="674" customWidth="1"/>
    <col min="1045" max="1045" width="6.7109375" style="674" customWidth="1"/>
    <col min="1046" max="1046" width="8.85546875" style="674" customWidth="1"/>
    <col min="1047" max="1047" width="8" style="674" customWidth="1"/>
    <col min="1048" max="1048" width="6.7109375" style="674" customWidth="1"/>
    <col min="1049" max="1049" width="8.28515625" style="674" customWidth="1"/>
    <col min="1050" max="1050" width="8" style="674" customWidth="1"/>
    <col min="1051" max="1051" width="6.7109375" style="674" customWidth="1"/>
    <col min="1052" max="1052" width="8.28515625" style="674" customWidth="1"/>
    <col min="1053" max="1053" width="8.140625" style="674" customWidth="1"/>
    <col min="1054" max="1055" width="6.7109375" style="674" customWidth="1"/>
    <col min="1056" max="1056" width="8.140625" style="674" customWidth="1"/>
    <col min="1057" max="1058" width="6.7109375" style="674" customWidth="1"/>
    <col min="1059" max="1059" width="9.140625" style="674" customWidth="1"/>
    <col min="1060" max="1061" width="6.7109375" style="674" customWidth="1"/>
    <col min="1062" max="1062" width="8.28515625" style="674" customWidth="1"/>
    <col min="1063" max="1064" width="6.7109375" style="674" customWidth="1"/>
    <col min="1065" max="1065" width="8.140625" style="674" customWidth="1"/>
    <col min="1066" max="1067" width="6.7109375" style="674" customWidth="1"/>
    <col min="1068" max="1068" width="8.5703125" style="674" customWidth="1"/>
    <col min="1069" max="1070" width="6.7109375" style="674" customWidth="1"/>
    <col min="1071" max="1071" width="8.85546875" style="674" customWidth="1"/>
    <col min="1072" max="1073" width="6.7109375" style="674" customWidth="1"/>
    <col min="1074" max="1074" width="8.5703125" style="674" customWidth="1"/>
    <col min="1075" max="1076" width="6.7109375" style="674" customWidth="1"/>
    <col min="1077" max="1077" width="8.42578125" style="674" customWidth="1"/>
    <col min="1078" max="1079" width="6.7109375" style="674" customWidth="1"/>
    <col min="1080" max="1080" width="8.28515625" style="674" customWidth="1"/>
    <col min="1081" max="1081" width="6.7109375" style="674" customWidth="1"/>
    <col min="1082" max="1082" width="7.5703125" style="674" customWidth="1"/>
    <col min="1083" max="1083" width="8.42578125" style="674" customWidth="1"/>
    <col min="1084" max="1084" width="6.7109375" style="674" customWidth="1"/>
    <col min="1085" max="1086" width="8.42578125" style="674" customWidth="1"/>
    <col min="1087" max="1087" width="6.7109375" style="674" customWidth="1"/>
    <col min="1088" max="1088" width="7.42578125" style="674" customWidth="1"/>
    <col min="1089" max="1089" width="8.140625" style="674" customWidth="1"/>
    <col min="1090" max="1090" width="6.7109375" style="674" customWidth="1"/>
    <col min="1091" max="1091" width="7.28515625" style="674" customWidth="1"/>
    <col min="1092" max="1092" width="8.28515625" style="674" customWidth="1"/>
    <col min="1093" max="1093" width="6.7109375" style="674" customWidth="1"/>
    <col min="1094" max="1094" width="7.42578125" style="674" customWidth="1"/>
    <col min="1095" max="1095" width="8" style="674" customWidth="1"/>
    <col min="1096" max="1096" width="6.7109375" style="674" customWidth="1"/>
    <col min="1097" max="1097" width="7.5703125" style="674" customWidth="1"/>
    <col min="1098" max="1098" width="8.28515625" style="674" customWidth="1"/>
    <col min="1099" max="1099" width="6.7109375" style="674" customWidth="1"/>
    <col min="1100" max="1101" width="8" style="674" customWidth="1"/>
    <col min="1102" max="1102" width="6.7109375" style="674" customWidth="1"/>
    <col min="1103" max="1103" width="7.85546875" style="674" customWidth="1"/>
    <col min="1104" max="1105" width="8" style="674" customWidth="1"/>
    <col min="1106" max="1280" width="9.140625" style="674"/>
    <col min="1281" max="1281" width="3.28515625" style="674" customWidth="1"/>
    <col min="1282" max="1282" width="6.140625" style="674" customWidth="1"/>
    <col min="1283" max="1283" width="6.85546875" style="674" customWidth="1"/>
    <col min="1284" max="1284" width="6" style="674" customWidth="1"/>
    <col min="1285" max="1285" width="5.7109375" style="674" customWidth="1"/>
    <col min="1286" max="1286" width="6.42578125" style="674" customWidth="1"/>
    <col min="1287" max="1287" width="5" style="674" customWidth="1"/>
    <col min="1288" max="1288" width="8" style="674" customWidth="1"/>
    <col min="1289" max="1289" width="6.7109375" style="674" customWidth="1"/>
    <col min="1290" max="1291" width="8.28515625" style="674" customWidth="1"/>
    <col min="1292" max="1292" width="6.7109375" style="674" customWidth="1"/>
    <col min="1293" max="1293" width="8.28515625" style="674" customWidth="1"/>
    <col min="1294" max="1294" width="8.42578125" style="674" customWidth="1"/>
    <col min="1295" max="1295" width="6.7109375" style="674" customWidth="1"/>
    <col min="1296" max="1296" width="8.140625" style="674" customWidth="1"/>
    <col min="1297" max="1297" width="9" style="674" customWidth="1"/>
    <col min="1298" max="1298" width="6.7109375" style="674" customWidth="1"/>
    <col min="1299" max="1299" width="8.28515625" style="674" customWidth="1"/>
    <col min="1300" max="1300" width="9" style="674" customWidth="1"/>
    <col min="1301" max="1301" width="6.7109375" style="674" customWidth="1"/>
    <col min="1302" max="1302" width="8.85546875" style="674" customWidth="1"/>
    <col min="1303" max="1303" width="8" style="674" customWidth="1"/>
    <col min="1304" max="1304" width="6.7109375" style="674" customWidth="1"/>
    <col min="1305" max="1305" width="8.28515625" style="674" customWidth="1"/>
    <col min="1306" max="1306" width="8" style="674" customWidth="1"/>
    <col min="1307" max="1307" width="6.7109375" style="674" customWidth="1"/>
    <col min="1308" max="1308" width="8.28515625" style="674" customWidth="1"/>
    <col min="1309" max="1309" width="8.140625" style="674" customWidth="1"/>
    <col min="1310" max="1311" width="6.7109375" style="674" customWidth="1"/>
    <col min="1312" max="1312" width="8.140625" style="674" customWidth="1"/>
    <col min="1313" max="1314" width="6.7109375" style="674" customWidth="1"/>
    <col min="1315" max="1315" width="9.140625" style="674" customWidth="1"/>
    <col min="1316" max="1317" width="6.7109375" style="674" customWidth="1"/>
    <col min="1318" max="1318" width="8.28515625" style="674" customWidth="1"/>
    <col min="1319" max="1320" width="6.7109375" style="674" customWidth="1"/>
    <col min="1321" max="1321" width="8.140625" style="674" customWidth="1"/>
    <col min="1322" max="1323" width="6.7109375" style="674" customWidth="1"/>
    <col min="1324" max="1324" width="8.5703125" style="674" customWidth="1"/>
    <col min="1325" max="1326" width="6.7109375" style="674" customWidth="1"/>
    <col min="1327" max="1327" width="8.85546875" style="674" customWidth="1"/>
    <col min="1328" max="1329" width="6.7109375" style="674" customWidth="1"/>
    <col min="1330" max="1330" width="8.5703125" style="674" customWidth="1"/>
    <col min="1331" max="1332" width="6.7109375" style="674" customWidth="1"/>
    <col min="1333" max="1333" width="8.42578125" style="674" customWidth="1"/>
    <col min="1334" max="1335" width="6.7109375" style="674" customWidth="1"/>
    <col min="1336" max="1336" width="8.28515625" style="674" customWidth="1"/>
    <col min="1337" max="1337" width="6.7109375" style="674" customWidth="1"/>
    <col min="1338" max="1338" width="7.5703125" style="674" customWidth="1"/>
    <col min="1339" max="1339" width="8.42578125" style="674" customWidth="1"/>
    <col min="1340" max="1340" width="6.7109375" style="674" customWidth="1"/>
    <col min="1341" max="1342" width="8.42578125" style="674" customWidth="1"/>
    <col min="1343" max="1343" width="6.7109375" style="674" customWidth="1"/>
    <col min="1344" max="1344" width="7.42578125" style="674" customWidth="1"/>
    <col min="1345" max="1345" width="8.140625" style="674" customWidth="1"/>
    <col min="1346" max="1346" width="6.7109375" style="674" customWidth="1"/>
    <col min="1347" max="1347" width="7.28515625" style="674" customWidth="1"/>
    <col min="1348" max="1348" width="8.28515625" style="674" customWidth="1"/>
    <col min="1349" max="1349" width="6.7109375" style="674" customWidth="1"/>
    <col min="1350" max="1350" width="7.42578125" style="674" customWidth="1"/>
    <col min="1351" max="1351" width="8" style="674" customWidth="1"/>
    <col min="1352" max="1352" width="6.7109375" style="674" customWidth="1"/>
    <col min="1353" max="1353" width="7.5703125" style="674" customWidth="1"/>
    <col min="1354" max="1354" width="8.28515625" style="674" customWidth="1"/>
    <col min="1355" max="1355" width="6.7109375" style="674" customWidth="1"/>
    <col min="1356" max="1357" width="8" style="674" customWidth="1"/>
    <col min="1358" max="1358" width="6.7109375" style="674" customWidth="1"/>
    <col min="1359" max="1359" width="7.85546875" style="674" customWidth="1"/>
    <col min="1360" max="1361" width="8" style="674" customWidth="1"/>
    <col min="1362" max="1536" width="9.140625" style="674"/>
    <col min="1537" max="1537" width="3.28515625" style="674" customWidth="1"/>
    <col min="1538" max="1538" width="6.140625" style="674" customWidth="1"/>
    <col min="1539" max="1539" width="6.85546875" style="674" customWidth="1"/>
    <col min="1540" max="1540" width="6" style="674" customWidth="1"/>
    <col min="1541" max="1541" width="5.7109375" style="674" customWidth="1"/>
    <col min="1542" max="1542" width="6.42578125" style="674" customWidth="1"/>
    <col min="1543" max="1543" width="5" style="674" customWidth="1"/>
    <col min="1544" max="1544" width="8" style="674" customWidth="1"/>
    <col min="1545" max="1545" width="6.7109375" style="674" customWidth="1"/>
    <col min="1546" max="1547" width="8.28515625" style="674" customWidth="1"/>
    <col min="1548" max="1548" width="6.7109375" style="674" customWidth="1"/>
    <col min="1549" max="1549" width="8.28515625" style="674" customWidth="1"/>
    <col min="1550" max="1550" width="8.42578125" style="674" customWidth="1"/>
    <col min="1551" max="1551" width="6.7109375" style="674" customWidth="1"/>
    <col min="1552" max="1552" width="8.140625" style="674" customWidth="1"/>
    <col min="1553" max="1553" width="9" style="674" customWidth="1"/>
    <col min="1554" max="1554" width="6.7109375" style="674" customWidth="1"/>
    <col min="1555" max="1555" width="8.28515625" style="674" customWidth="1"/>
    <col min="1556" max="1556" width="9" style="674" customWidth="1"/>
    <col min="1557" max="1557" width="6.7109375" style="674" customWidth="1"/>
    <col min="1558" max="1558" width="8.85546875" style="674" customWidth="1"/>
    <col min="1559" max="1559" width="8" style="674" customWidth="1"/>
    <col min="1560" max="1560" width="6.7109375" style="674" customWidth="1"/>
    <col min="1561" max="1561" width="8.28515625" style="674" customWidth="1"/>
    <col min="1562" max="1562" width="8" style="674" customWidth="1"/>
    <col min="1563" max="1563" width="6.7109375" style="674" customWidth="1"/>
    <col min="1564" max="1564" width="8.28515625" style="674" customWidth="1"/>
    <col min="1565" max="1565" width="8.140625" style="674" customWidth="1"/>
    <col min="1566" max="1567" width="6.7109375" style="674" customWidth="1"/>
    <col min="1568" max="1568" width="8.140625" style="674" customWidth="1"/>
    <col min="1569" max="1570" width="6.7109375" style="674" customWidth="1"/>
    <col min="1571" max="1571" width="9.140625" style="674" customWidth="1"/>
    <col min="1572" max="1573" width="6.7109375" style="674" customWidth="1"/>
    <col min="1574" max="1574" width="8.28515625" style="674" customWidth="1"/>
    <col min="1575" max="1576" width="6.7109375" style="674" customWidth="1"/>
    <col min="1577" max="1577" width="8.140625" style="674" customWidth="1"/>
    <col min="1578" max="1579" width="6.7109375" style="674" customWidth="1"/>
    <col min="1580" max="1580" width="8.5703125" style="674" customWidth="1"/>
    <col min="1581" max="1582" width="6.7109375" style="674" customWidth="1"/>
    <col min="1583" max="1583" width="8.85546875" style="674" customWidth="1"/>
    <col min="1584" max="1585" width="6.7109375" style="674" customWidth="1"/>
    <col min="1586" max="1586" width="8.5703125" style="674" customWidth="1"/>
    <col min="1587" max="1588" width="6.7109375" style="674" customWidth="1"/>
    <col min="1589" max="1589" width="8.42578125" style="674" customWidth="1"/>
    <col min="1590" max="1591" width="6.7109375" style="674" customWidth="1"/>
    <col min="1592" max="1592" width="8.28515625" style="674" customWidth="1"/>
    <col min="1593" max="1593" width="6.7109375" style="674" customWidth="1"/>
    <col min="1594" max="1594" width="7.5703125" style="674" customWidth="1"/>
    <col min="1595" max="1595" width="8.42578125" style="674" customWidth="1"/>
    <col min="1596" max="1596" width="6.7109375" style="674" customWidth="1"/>
    <col min="1597" max="1598" width="8.42578125" style="674" customWidth="1"/>
    <col min="1599" max="1599" width="6.7109375" style="674" customWidth="1"/>
    <col min="1600" max="1600" width="7.42578125" style="674" customWidth="1"/>
    <col min="1601" max="1601" width="8.140625" style="674" customWidth="1"/>
    <col min="1602" max="1602" width="6.7109375" style="674" customWidth="1"/>
    <col min="1603" max="1603" width="7.28515625" style="674" customWidth="1"/>
    <col min="1604" max="1604" width="8.28515625" style="674" customWidth="1"/>
    <col min="1605" max="1605" width="6.7109375" style="674" customWidth="1"/>
    <col min="1606" max="1606" width="7.42578125" style="674" customWidth="1"/>
    <col min="1607" max="1607" width="8" style="674" customWidth="1"/>
    <col min="1608" max="1608" width="6.7109375" style="674" customWidth="1"/>
    <col min="1609" max="1609" width="7.5703125" style="674" customWidth="1"/>
    <col min="1610" max="1610" width="8.28515625" style="674" customWidth="1"/>
    <col min="1611" max="1611" width="6.7109375" style="674" customWidth="1"/>
    <col min="1612" max="1613" width="8" style="674" customWidth="1"/>
    <col min="1614" max="1614" width="6.7109375" style="674" customWidth="1"/>
    <col min="1615" max="1615" width="7.85546875" style="674" customWidth="1"/>
    <col min="1616" max="1617" width="8" style="674" customWidth="1"/>
    <col min="1618" max="1792" width="9.140625" style="674"/>
    <col min="1793" max="1793" width="3.28515625" style="674" customWidth="1"/>
    <col min="1794" max="1794" width="6.140625" style="674" customWidth="1"/>
    <col min="1795" max="1795" width="6.85546875" style="674" customWidth="1"/>
    <col min="1796" max="1796" width="6" style="674" customWidth="1"/>
    <col min="1797" max="1797" width="5.7109375" style="674" customWidth="1"/>
    <col min="1798" max="1798" width="6.42578125" style="674" customWidth="1"/>
    <col min="1799" max="1799" width="5" style="674" customWidth="1"/>
    <col min="1800" max="1800" width="8" style="674" customWidth="1"/>
    <col min="1801" max="1801" width="6.7109375" style="674" customWidth="1"/>
    <col min="1802" max="1803" width="8.28515625" style="674" customWidth="1"/>
    <col min="1804" max="1804" width="6.7109375" style="674" customWidth="1"/>
    <col min="1805" max="1805" width="8.28515625" style="674" customWidth="1"/>
    <col min="1806" max="1806" width="8.42578125" style="674" customWidth="1"/>
    <col min="1807" max="1807" width="6.7109375" style="674" customWidth="1"/>
    <col min="1808" max="1808" width="8.140625" style="674" customWidth="1"/>
    <col min="1809" max="1809" width="9" style="674" customWidth="1"/>
    <col min="1810" max="1810" width="6.7109375" style="674" customWidth="1"/>
    <col min="1811" max="1811" width="8.28515625" style="674" customWidth="1"/>
    <col min="1812" max="1812" width="9" style="674" customWidth="1"/>
    <col min="1813" max="1813" width="6.7109375" style="674" customWidth="1"/>
    <col min="1814" max="1814" width="8.85546875" style="674" customWidth="1"/>
    <col min="1815" max="1815" width="8" style="674" customWidth="1"/>
    <col min="1816" max="1816" width="6.7109375" style="674" customWidth="1"/>
    <col min="1817" max="1817" width="8.28515625" style="674" customWidth="1"/>
    <col min="1818" max="1818" width="8" style="674" customWidth="1"/>
    <col min="1819" max="1819" width="6.7109375" style="674" customWidth="1"/>
    <col min="1820" max="1820" width="8.28515625" style="674" customWidth="1"/>
    <col min="1821" max="1821" width="8.140625" style="674" customWidth="1"/>
    <col min="1822" max="1823" width="6.7109375" style="674" customWidth="1"/>
    <col min="1824" max="1824" width="8.140625" style="674" customWidth="1"/>
    <col min="1825" max="1826" width="6.7109375" style="674" customWidth="1"/>
    <col min="1827" max="1827" width="9.140625" style="674" customWidth="1"/>
    <col min="1828" max="1829" width="6.7109375" style="674" customWidth="1"/>
    <col min="1830" max="1830" width="8.28515625" style="674" customWidth="1"/>
    <col min="1831" max="1832" width="6.7109375" style="674" customWidth="1"/>
    <col min="1833" max="1833" width="8.140625" style="674" customWidth="1"/>
    <col min="1834" max="1835" width="6.7109375" style="674" customWidth="1"/>
    <col min="1836" max="1836" width="8.5703125" style="674" customWidth="1"/>
    <col min="1837" max="1838" width="6.7109375" style="674" customWidth="1"/>
    <col min="1839" max="1839" width="8.85546875" style="674" customWidth="1"/>
    <col min="1840" max="1841" width="6.7109375" style="674" customWidth="1"/>
    <col min="1842" max="1842" width="8.5703125" style="674" customWidth="1"/>
    <col min="1843" max="1844" width="6.7109375" style="674" customWidth="1"/>
    <col min="1845" max="1845" width="8.42578125" style="674" customWidth="1"/>
    <col min="1846" max="1847" width="6.7109375" style="674" customWidth="1"/>
    <col min="1848" max="1848" width="8.28515625" style="674" customWidth="1"/>
    <col min="1849" max="1849" width="6.7109375" style="674" customWidth="1"/>
    <col min="1850" max="1850" width="7.5703125" style="674" customWidth="1"/>
    <col min="1851" max="1851" width="8.42578125" style="674" customWidth="1"/>
    <col min="1852" max="1852" width="6.7109375" style="674" customWidth="1"/>
    <col min="1853" max="1854" width="8.42578125" style="674" customWidth="1"/>
    <col min="1855" max="1855" width="6.7109375" style="674" customWidth="1"/>
    <col min="1856" max="1856" width="7.42578125" style="674" customWidth="1"/>
    <col min="1857" max="1857" width="8.140625" style="674" customWidth="1"/>
    <col min="1858" max="1858" width="6.7109375" style="674" customWidth="1"/>
    <col min="1859" max="1859" width="7.28515625" style="674" customWidth="1"/>
    <col min="1860" max="1860" width="8.28515625" style="674" customWidth="1"/>
    <col min="1861" max="1861" width="6.7109375" style="674" customWidth="1"/>
    <col min="1862" max="1862" width="7.42578125" style="674" customWidth="1"/>
    <col min="1863" max="1863" width="8" style="674" customWidth="1"/>
    <col min="1864" max="1864" width="6.7109375" style="674" customWidth="1"/>
    <col min="1865" max="1865" width="7.5703125" style="674" customWidth="1"/>
    <col min="1866" max="1866" width="8.28515625" style="674" customWidth="1"/>
    <col min="1867" max="1867" width="6.7109375" style="674" customWidth="1"/>
    <col min="1868" max="1869" width="8" style="674" customWidth="1"/>
    <col min="1870" max="1870" width="6.7109375" style="674" customWidth="1"/>
    <col min="1871" max="1871" width="7.85546875" style="674" customWidth="1"/>
    <col min="1872" max="1873" width="8" style="674" customWidth="1"/>
    <col min="1874" max="2048" width="9.140625" style="674"/>
    <col min="2049" max="2049" width="3.28515625" style="674" customWidth="1"/>
    <col min="2050" max="2050" width="6.140625" style="674" customWidth="1"/>
    <col min="2051" max="2051" width="6.85546875" style="674" customWidth="1"/>
    <col min="2052" max="2052" width="6" style="674" customWidth="1"/>
    <col min="2053" max="2053" width="5.7109375" style="674" customWidth="1"/>
    <col min="2054" max="2054" width="6.42578125" style="674" customWidth="1"/>
    <col min="2055" max="2055" width="5" style="674" customWidth="1"/>
    <col min="2056" max="2056" width="8" style="674" customWidth="1"/>
    <col min="2057" max="2057" width="6.7109375" style="674" customWidth="1"/>
    <col min="2058" max="2059" width="8.28515625" style="674" customWidth="1"/>
    <col min="2060" max="2060" width="6.7109375" style="674" customWidth="1"/>
    <col min="2061" max="2061" width="8.28515625" style="674" customWidth="1"/>
    <col min="2062" max="2062" width="8.42578125" style="674" customWidth="1"/>
    <col min="2063" max="2063" width="6.7109375" style="674" customWidth="1"/>
    <col min="2064" max="2064" width="8.140625" style="674" customWidth="1"/>
    <col min="2065" max="2065" width="9" style="674" customWidth="1"/>
    <col min="2066" max="2066" width="6.7109375" style="674" customWidth="1"/>
    <col min="2067" max="2067" width="8.28515625" style="674" customWidth="1"/>
    <col min="2068" max="2068" width="9" style="674" customWidth="1"/>
    <col min="2069" max="2069" width="6.7109375" style="674" customWidth="1"/>
    <col min="2070" max="2070" width="8.85546875" style="674" customWidth="1"/>
    <col min="2071" max="2071" width="8" style="674" customWidth="1"/>
    <col min="2072" max="2072" width="6.7109375" style="674" customWidth="1"/>
    <col min="2073" max="2073" width="8.28515625" style="674" customWidth="1"/>
    <col min="2074" max="2074" width="8" style="674" customWidth="1"/>
    <col min="2075" max="2075" width="6.7109375" style="674" customWidth="1"/>
    <col min="2076" max="2076" width="8.28515625" style="674" customWidth="1"/>
    <col min="2077" max="2077" width="8.140625" style="674" customWidth="1"/>
    <col min="2078" max="2079" width="6.7109375" style="674" customWidth="1"/>
    <col min="2080" max="2080" width="8.140625" style="674" customWidth="1"/>
    <col min="2081" max="2082" width="6.7109375" style="674" customWidth="1"/>
    <col min="2083" max="2083" width="9.140625" style="674" customWidth="1"/>
    <col min="2084" max="2085" width="6.7109375" style="674" customWidth="1"/>
    <col min="2086" max="2086" width="8.28515625" style="674" customWidth="1"/>
    <col min="2087" max="2088" width="6.7109375" style="674" customWidth="1"/>
    <col min="2089" max="2089" width="8.140625" style="674" customWidth="1"/>
    <col min="2090" max="2091" width="6.7109375" style="674" customWidth="1"/>
    <col min="2092" max="2092" width="8.5703125" style="674" customWidth="1"/>
    <col min="2093" max="2094" width="6.7109375" style="674" customWidth="1"/>
    <col min="2095" max="2095" width="8.85546875" style="674" customWidth="1"/>
    <col min="2096" max="2097" width="6.7109375" style="674" customWidth="1"/>
    <col min="2098" max="2098" width="8.5703125" style="674" customWidth="1"/>
    <col min="2099" max="2100" width="6.7109375" style="674" customWidth="1"/>
    <col min="2101" max="2101" width="8.42578125" style="674" customWidth="1"/>
    <col min="2102" max="2103" width="6.7109375" style="674" customWidth="1"/>
    <col min="2104" max="2104" width="8.28515625" style="674" customWidth="1"/>
    <col min="2105" max="2105" width="6.7109375" style="674" customWidth="1"/>
    <col min="2106" max="2106" width="7.5703125" style="674" customWidth="1"/>
    <col min="2107" max="2107" width="8.42578125" style="674" customWidth="1"/>
    <col min="2108" max="2108" width="6.7109375" style="674" customWidth="1"/>
    <col min="2109" max="2110" width="8.42578125" style="674" customWidth="1"/>
    <col min="2111" max="2111" width="6.7109375" style="674" customWidth="1"/>
    <col min="2112" max="2112" width="7.42578125" style="674" customWidth="1"/>
    <col min="2113" max="2113" width="8.140625" style="674" customWidth="1"/>
    <col min="2114" max="2114" width="6.7109375" style="674" customWidth="1"/>
    <col min="2115" max="2115" width="7.28515625" style="674" customWidth="1"/>
    <col min="2116" max="2116" width="8.28515625" style="674" customWidth="1"/>
    <col min="2117" max="2117" width="6.7109375" style="674" customWidth="1"/>
    <col min="2118" max="2118" width="7.42578125" style="674" customWidth="1"/>
    <col min="2119" max="2119" width="8" style="674" customWidth="1"/>
    <col min="2120" max="2120" width="6.7109375" style="674" customWidth="1"/>
    <col min="2121" max="2121" width="7.5703125" style="674" customWidth="1"/>
    <col min="2122" max="2122" width="8.28515625" style="674" customWidth="1"/>
    <col min="2123" max="2123" width="6.7109375" style="674" customWidth="1"/>
    <col min="2124" max="2125" width="8" style="674" customWidth="1"/>
    <col min="2126" max="2126" width="6.7109375" style="674" customWidth="1"/>
    <col min="2127" max="2127" width="7.85546875" style="674" customWidth="1"/>
    <col min="2128" max="2129" width="8" style="674" customWidth="1"/>
    <col min="2130" max="2304" width="9.140625" style="674"/>
    <col min="2305" max="2305" width="3.28515625" style="674" customWidth="1"/>
    <col min="2306" max="2306" width="6.140625" style="674" customWidth="1"/>
    <col min="2307" max="2307" width="6.85546875" style="674" customWidth="1"/>
    <col min="2308" max="2308" width="6" style="674" customWidth="1"/>
    <col min="2309" max="2309" width="5.7109375" style="674" customWidth="1"/>
    <col min="2310" max="2310" width="6.42578125" style="674" customWidth="1"/>
    <col min="2311" max="2311" width="5" style="674" customWidth="1"/>
    <col min="2312" max="2312" width="8" style="674" customWidth="1"/>
    <col min="2313" max="2313" width="6.7109375" style="674" customWidth="1"/>
    <col min="2314" max="2315" width="8.28515625" style="674" customWidth="1"/>
    <col min="2316" max="2316" width="6.7109375" style="674" customWidth="1"/>
    <col min="2317" max="2317" width="8.28515625" style="674" customWidth="1"/>
    <col min="2318" max="2318" width="8.42578125" style="674" customWidth="1"/>
    <col min="2319" max="2319" width="6.7109375" style="674" customWidth="1"/>
    <col min="2320" max="2320" width="8.140625" style="674" customWidth="1"/>
    <col min="2321" max="2321" width="9" style="674" customWidth="1"/>
    <col min="2322" max="2322" width="6.7109375" style="674" customWidth="1"/>
    <col min="2323" max="2323" width="8.28515625" style="674" customWidth="1"/>
    <col min="2324" max="2324" width="9" style="674" customWidth="1"/>
    <col min="2325" max="2325" width="6.7109375" style="674" customWidth="1"/>
    <col min="2326" max="2326" width="8.85546875" style="674" customWidth="1"/>
    <col min="2327" max="2327" width="8" style="674" customWidth="1"/>
    <col min="2328" max="2328" width="6.7109375" style="674" customWidth="1"/>
    <col min="2329" max="2329" width="8.28515625" style="674" customWidth="1"/>
    <col min="2330" max="2330" width="8" style="674" customWidth="1"/>
    <col min="2331" max="2331" width="6.7109375" style="674" customWidth="1"/>
    <col min="2332" max="2332" width="8.28515625" style="674" customWidth="1"/>
    <col min="2333" max="2333" width="8.140625" style="674" customWidth="1"/>
    <col min="2334" max="2335" width="6.7109375" style="674" customWidth="1"/>
    <col min="2336" max="2336" width="8.140625" style="674" customWidth="1"/>
    <col min="2337" max="2338" width="6.7109375" style="674" customWidth="1"/>
    <col min="2339" max="2339" width="9.140625" style="674" customWidth="1"/>
    <col min="2340" max="2341" width="6.7109375" style="674" customWidth="1"/>
    <col min="2342" max="2342" width="8.28515625" style="674" customWidth="1"/>
    <col min="2343" max="2344" width="6.7109375" style="674" customWidth="1"/>
    <col min="2345" max="2345" width="8.140625" style="674" customWidth="1"/>
    <col min="2346" max="2347" width="6.7109375" style="674" customWidth="1"/>
    <col min="2348" max="2348" width="8.5703125" style="674" customWidth="1"/>
    <col min="2349" max="2350" width="6.7109375" style="674" customWidth="1"/>
    <col min="2351" max="2351" width="8.85546875" style="674" customWidth="1"/>
    <col min="2352" max="2353" width="6.7109375" style="674" customWidth="1"/>
    <col min="2354" max="2354" width="8.5703125" style="674" customWidth="1"/>
    <col min="2355" max="2356" width="6.7109375" style="674" customWidth="1"/>
    <col min="2357" max="2357" width="8.42578125" style="674" customWidth="1"/>
    <col min="2358" max="2359" width="6.7109375" style="674" customWidth="1"/>
    <col min="2360" max="2360" width="8.28515625" style="674" customWidth="1"/>
    <col min="2361" max="2361" width="6.7109375" style="674" customWidth="1"/>
    <col min="2362" max="2362" width="7.5703125" style="674" customWidth="1"/>
    <col min="2363" max="2363" width="8.42578125" style="674" customWidth="1"/>
    <col min="2364" max="2364" width="6.7109375" style="674" customWidth="1"/>
    <col min="2365" max="2366" width="8.42578125" style="674" customWidth="1"/>
    <col min="2367" max="2367" width="6.7109375" style="674" customWidth="1"/>
    <col min="2368" max="2368" width="7.42578125" style="674" customWidth="1"/>
    <col min="2369" max="2369" width="8.140625" style="674" customWidth="1"/>
    <col min="2370" max="2370" width="6.7109375" style="674" customWidth="1"/>
    <col min="2371" max="2371" width="7.28515625" style="674" customWidth="1"/>
    <col min="2372" max="2372" width="8.28515625" style="674" customWidth="1"/>
    <col min="2373" max="2373" width="6.7109375" style="674" customWidth="1"/>
    <col min="2374" max="2374" width="7.42578125" style="674" customWidth="1"/>
    <col min="2375" max="2375" width="8" style="674" customWidth="1"/>
    <col min="2376" max="2376" width="6.7109375" style="674" customWidth="1"/>
    <col min="2377" max="2377" width="7.5703125" style="674" customWidth="1"/>
    <col min="2378" max="2378" width="8.28515625" style="674" customWidth="1"/>
    <col min="2379" max="2379" width="6.7109375" style="674" customWidth="1"/>
    <col min="2380" max="2381" width="8" style="674" customWidth="1"/>
    <col min="2382" max="2382" width="6.7109375" style="674" customWidth="1"/>
    <col min="2383" max="2383" width="7.85546875" style="674" customWidth="1"/>
    <col min="2384" max="2385" width="8" style="674" customWidth="1"/>
    <col min="2386" max="2560" width="9.140625" style="674"/>
    <col min="2561" max="2561" width="3.28515625" style="674" customWidth="1"/>
    <col min="2562" max="2562" width="6.140625" style="674" customWidth="1"/>
    <col min="2563" max="2563" width="6.85546875" style="674" customWidth="1"/>
    <col min="2564" max="2564" width="6" style="674" customWidth="1"/>
    <col min="2565" max="2565" width="5.7109375" style="674" customWidth="1"/>
    <col min="2566" max="2566" width="6.42578125" style="674" customWidth="1"/>
    <col min="2567" max="2567" width="5" style="674" customWidth="1"/>
    <col min="2568" max="2568" width="8" style="674" customWidth="1"/>
    <col min="2569" max="2569" width="6.7109375" style="674" customWidth="1"/>
    <col min="2570" max="2571" width="8.28515625" style="674" customWidth="1"/>
    <col min="2572" max="2572" width="6.7109375" style="674" customWidth="1"/>
    <col min="2573" max="2573" width="8.28515625" style="674" customWidth="1"/>
    <col min="2574" max="2574" width="8.42578125" style="674" customWidth="1"/>
    <col min="2575" max="2575" width="6.7109375" style="674" customWidth="1"/>
    <col min="2576" max="2576" width="8.140625" style="674" customWidth="1"/>
    <col min="2577" max="2577" width="9" style="674" customWidth="1"/>
    <col min="2578" max="2578" width="6.7109375" style="674" customWidth="1"/>
    <col min="2579" max="2579" width="8.28515625" style="674" customWidth="1"/>
    <col min="2580" max="2580" width="9" style="674" customWidth="1"/>
    <col min="2581" max="2581" width="6.7109375" style="674" customWidth="1"/>
    <col min="2582" max="2582" width="8.85546875" style="674" customWidth="1"/>
    <col min="2583" max="2583" width="8" style="674" customWidth="1"/>
    <col min="2584" max="2584" width="6.7109375" style="674" customWidth="1"/>
    <col min="2585" max="2585" width="8.28515625" style="674" customWidth="1"/>
    <col min="2586" max="2586" width="8" style="674" customWidth="1"/>
    <col min="2587" max="2587" width="6.7109375" style="674" customWidth="1"/>
    <col min="2588" max="2588" width="8.28515625" style="674" customWidth="1"/>
    <col min="2589" max="2589" width="8.140625" style="674" customWidth="1"/>
    <col min="2590" max="2591" width="6.7109375" style="674" customWidth="1"/>
    <col min="2592" max="2592" width="8.140625" style="674" customWidth="1"/>
    <col min="2593" max="2594" width="6.7109375" style="674" customWidth="1"/>
    <col min="2595" max="2595" width="9.140625" style="674" customWidth="1"/>
    <col min="2596" max="2597" width="6.7109375" style="674" customWidth="1"/>
    <col min="2598" max="2598" width="8.28515625" style="674" customWidth="1"/>
    <col min="2599" max="2600" width="6.7109375" style="674" customWidth="1"/>
    <col min="2601" max="2601" width="8.140625" style="674" customWidth="1"/>
    <col min="2602" max="2603" width="6.7109375" style="674" customWidth="1"/>
    <col min="2604" max="2604" width="8.5703125" style="674" customWidth="1"/>
    <col min="2605" max="2606" width="6.7109375" style="674" customWidth="1"/>
    <col min="2607" max="2607" width="8.85546875" style="674" customWidth="1"/>
    <col min="2608" max="2609" width="6.7109375" style="674" customWidth="1"/>
    <col min="2610" max="2610" width="8.5703125" style="674" customWidth="1"/>
    <col min="2611" max="2612" width="6.7109375" style="674" customWidth="1"/>
    <col min="2613" max="2613" width="8.42578125" style="674" customWidth="1"/>
    <col min="2614" max="2615" width="6.7109375" style="674" customWidth="1"/>
    <col min="2616" max="2616" width="8.28515625" style="674" customWidth="1"/>
    <col min="2617" max="2617" width="6.7109375" style="674" customWidth="1"/>
    <col min="2618" max="2618" width="7.5703125" style="674" customWidth="1"/>
    <col min="2619" max="2619" width="8.42578125" style="674" customWidth="1"/>
    <col min="2620" max="2620" width="6.7109375" style="674" customWidth="1"/>
    <col min="2621" max="2622" width="8.42578125" style="674" customWidth="1"/>
    <col min="2623" max="2623" width="6.7109375" style="674" customWidth="1"/>
    <col min="2624" max="2624" width="7.42578125" style="674" customWidth="1"/>
    <col min="2625" max="2625" width="8.140625" style="674" customWidth="1"/>
    <col min="2626" max="2626" width="6.7109375" style="674" customWidth="1"/>
    <col min="2627" max="2627" width="7.28515625" style="674" customWidth="1"/>
    <col min="2628" max="2628" width="8.28515625" style="674" customWidth="1"/>
    <col min="2629" max="2629" width="6.7109375" style="674" customWidth="1"/>
    <col min="2630" max="2630" width="7.42578125" style="674" customWidth="1"/>
    <col min="2631" max="2631" width="8" style="674" customWidth="1"/>
    <col min="2632" max="2632" width="6.7109375" style="674" customWidth="1"/>
    <col min="2633" max="2633" width="7.5703125" style="674" customWidth="1"/>
    <col min="2634" max="2634" width="8.28515625" style="674" customWidth="1"/>
    <col min="2635" max="2635" width="6.7109375" style="674" customWidth="1"/>
    <col min="2636" max="2637" width="8" style="674" customWidth="1"/>
    <col min="2638" max="2638" width="6.7109375" style="674" customWidth="1"/>
    <col min="2639" max="2639" width="7.85546875" style="674" customWidth="1"/>
    <col min="2640" max="2641" width="8" style="674" customWidth="1"/>
    <col min="2642" max="2816" width="9.140625" style="674"/>
    <col min="2817" max="2817" width="3.28515625" style="674" customWidth="1"/>
    <col min="2818" max="2818" width="6.140625" style="674" customWidth="1"/>
    <col min="2819" max="2819" width="6.85546875" style="674" customWidth="1"/>
    <col min="2820" max="2820" width="6" style="674" customWidth="1"/>
    <col min="2821" max="2821" width="5.7109375" style="674" customWidth="1"/>
    <col min="2822" max="2822" width="6.42578125" style="674" customWidth="1"/>
    <col min="2823" max="2823" width="5" style="674" customWidth="1"/>
    <col min="2824" max="2824" width="8" style="674" customWidth="1"/>
    <col min="2825" max="2825" width="6.7109375" style="674" customWidth="1"/>
    <col min="2826" max="2827" width="8.28515625" style="674" customWidth="1"/>
    <col min="2828" max="2828" width="6.7109375" style="674" customWidth="1"/>
    <col min="2829" max="2829" width="8.28515625" style="674" customWidth="1"/>
    <col min="2830" max="2830" width="8.42578125" style="674" customWidth="1"/>
    <col min="2831" max="2831" width="6.7109375" style="674" customWidth="1"/>
    <col min="2832" max="2832" width="8.140625" style="674" customWidth="1"/>
    <col min="2833" max="2833" width="9" style="674" customWidth="1"/>
    <col min="2834" max="2834" width="6.7109375" style="674" customWidth="1"/>
    <col min="2835" max="2835" width="8.28515625" style="674" customWidth="1"/>
    <col min="2836" max="2836" width="9" style="674" customWidth="1"/>
    <col min="2837" max="2837" width="6.7109375" style="674" customWidth="1"/>
    <col min="2838" max="2838" width="8.85546875" style="674" customWidth="1"/>
    <col min="2839" max="2839" width="8" style="674" customWidth="1"/>
    <col min="2840" max="2840" width="6.7109375" style="674" customWidth="1"/>
    <col min="2841" max="2841" width="8.28515625" style="674" customWidth="1"/>
    <col min="2842" max="2842" width="8" style="674" customWidth="1"/>
    <col min="2843" max="2843" width="6.7109375" style="674" customWidth="1"/>
    <col min="2844" max="2844" width="8.28515625" style="674" customWidth="1"/>
    <col min="2845" max="2845" width="8.140625" style="674" customWidth="1"/>
    <col min="2846" max="2847" width="6.7109375" style="674" customWidth="1"/>
    <col min="2848" max="2848" width="8.140625" style="674" customWidth="1"/>
    <col min="2849" max="2850" width="6.7109375" style="674" customWidth="1"/>
    <col min="2851" max="2851" width="9.140625" style="674" customWidth="1"/>
    <col min="2852" max="2853" width="6.7109375" style="674" customWidth="1"/>
    <col min="2854" max="2854" width="8.28515625" style="674" customWidth="1"/>
    <col min="2855" max="2856" width="6.7109375" style="674" customWidth="1"/>
    <col min="2857" max="2857" width="8.140625" style="674" customWidth="1"/>
    <col min="2858" max="2859" width="6.7109375" style="674" customWidth="1"/>
    <col min="2860" max="2860" width="8.5703125" style="674" customWidth="1"/>
    <col min="2861" max="2862" width="6.7109375" style="674" customWidth="1"/>
    <col min="2863" max="2863" width="8.85546875" style="674" customWidth="1"/>
    <col min="2864" max="2865" width="6.7109375" style="674" customWidth="1"/>
    <col min="2866" max="2866" width="8.5703125" style="674" customWidth="1"/>
    <col min="2867" max="2868" width="6.7109375" style="674" customWidth="1"/>
    <col min="2869" max="2869" width="8.42578125" style="674" customWidth="1"/>
    <col min="2870" max="2871" width="6.7109375" style="674" customWidth="1"/>
    <col min="2872" max="2872" width="8.28515625" style="674" customWidth="1"/>
    <col min="2873" max="2873" width="6.7109375" style="674" customWidth="1"/>
    <col min="2874" max="2874" width="7.5703125" style="674" customWidth="1"/>
    <col min="2875" max="2875" width="8.42578125" style="674" customWidth="1"/>
    <col min="2876" max="2876" width="6.7109375" style="674" customWidth="1"/>
    <col min="2877" max="2878" width="8.42578125" style="674" customWidth="1"/>
    <col min="2879" max="2879" width="6.7109375" style="674" customWidth="1"/>
    <col min="2880" max="2880" width="7.42578125" style="674" customWidth="1"/>
    <col min="2881" max="2881" width="8.140625" style="674" customWidth="1"/>
    <col min="2882" max="2882" width="6.7109375" style="674" customWidth="1"/>
    <col min="2883" max="2883" width="7.28515625" style="674" customWidth="1"/>
    <col min="2884" max="2884" width="8.28515625" style="674" customWidth="1"/>
    <col min="2885" max="2885" width="6.7109375" style="674" customWidth="1"/>
    <col min="2886" max="2886" width="7.42578125" style="674" customWidth="1"/>
    <col min="2887" max="2887" width="8" style="674" customWidth="1"/>
    <col min="2888" max="2888" width="6.7109375" style="674" customWidth="1"/>
    <col min="2889" max="2889" width="7.5703125" style="674" customWidth="1"/>
    <col min="2890" max="2890" width="8.28515625" style="674" customWidth="1"/>
    <col min="2891" max="2891" width="6.7109375" style="674" customWidth="1"/>
    <col min="2892" max="2893" width="8" style="674" customWidth="1"/>
    <col min="2894" max="2894" width="6.7109375" style="674" customWidth="1"/>
    <col min="2895" max="2895" width="7.85546875" style="674" customWidth="1"/>
    <col min="2896" max="2897" width="8" style="674" customWidth="1"/>
    <col min="2898" max="3072" width="9.140625" style="674"/>
    <col min="3073" max="3073" width="3.28515625" style="674" customWidth="1"/>
    <col min="3074" max="3074" width="6.140625" style="674" customWidth="1"/>
    <col min="3075" max="3075" width="6.85546875" style="674" customWidth="1"/>
    <col min="3076" max="3076" width="6" style="674" customWidth="1"/>
    <col min="3077" max="3077" width="5.7109375" style="674" customWidth="1"/>
    <col min="3078" max="3078" width="6.42578125" style="674" customWidth="1"/>
    <col min="3079" max="3079" width="5" style="674" customWidth="1"/>
    <col min="3080" max="3080" width="8" style="674" customWidth="1"/>
    <col min="3081" max="3081" width="6.7109375" style="674" customWidth="1"/>
    <col min="3082" max="3083" width="8.28515625" style="674" customWidth="1"/>
    <col min="3084" max="3084" width="6.7109375" style="674" customWidth="1"/>
    <col min="3085" max="3085" width="8.28515625" style="674" customWidth="1"/>
    <col min="3086" max="3086" width="8.42578125" style="674" customWidth="1"/>
    <col min="3087" max="3087" width="6.7109375" style="674" customWidth="1"/>
    <col min="3088" max="3088" width="8.140625" style="674" customWidth="1"/>
    <col min="3089" max="3089" width="9" style="674" customWidth="1"/>
    <col min="3090" max="3090" width="6.7109375" style="674" customWidth="1"/>
    <col min="3091" max="3091" width="8.28515625" style="674" customWidth="1"/>
    <col min="3092" max="3092" width="9" style="674" customWidth="1"/>
    <col min="3093" max="3093" width="6.7109375" style="674" customWidth="1"/>
    <col min="3094" max="3094" width="8.85546875" style="674" customWidth="1"/>
    <col min="3095" max="3095" width="8" style="674" customWidth="1"/>
    <col min="3096" max="3096" width="6.7109375" style="674" customWidth="1"/>
    <col min="3097" max="3097" width="8.28515625" style="674" customWidth="1"/>
    <col min="3098" max="3098" width="8" style="674" customWidth="1"/>
    <col min="3099" max="3099" width="6.7109375" style="674" customWidth="1"/>
    <col min="3100" max="3100" width="8.28515625" style="674" customWidth="1"/>
    <col min="3101" max="3101" width="8.140625" style="674" customWidth="1"/>
    <col min="3102" max="3103" width="6.7109375" style="674" customWidth="1"/>
    <col min="3104" max="3104" width="8.140625" style="674" customWidth="1"/>
    <col min="3105" max="3106" width="6.7109375" style="674" customWidth="1"/>
    <col min="3107" max="3107" width="9.140625" style="674" customWidth="1"/>
    <col min="3108" max="3109" width="6.7109375" style="674" customWidth="1"/>
    <col min="3110" max="3110" width="8.28515625" style="674" customWidth="1"/>
    <col min="3111" max="3112" width="6.7109375" style="674" customWidth="1"/>
    <col min="3113" max="3113" width="8.140625" style="674" customWidth="1"/>
    <col min="3114" max="3115" width="6.7109375" style="674" customWidth="1"/>
    <col min="3116" max="3116" width="8.5703125" style="674" customWidth="1"/>
    <col min="3117" max="3118" width="6.7109375" style="674" customWidth="1"/>
    <col min="3119" max="3119" width="8.85546875" style="674" customWidth="1"/>
    <col min="3120" max="3121" width="6.7109375" style="674" customWidth="1"/>
    <col min="3122" max="3122" width="8.5703125" style="674" customWidth="1"/>
    <col min="3123" max="3124" width="6.7109375" style="674" customWidth="1"/>
    <col min="3125" max="3125" width="8.42578125" style="674" customWidth="1"/>
    <col min="3126" max="3127" width="6.7109375" style="674" customWidth="1"/>
    <col min="3128" max="3128" width="8.28515625" style="674" customWidth="1"/>
    <col min="3129" max="3129" width="6.7109375" style="674" customWidth="1"/>
    <col min="3130" max="3130" width="7.5703125" style="674" customWidth="1"/>
    <col min="3131" max="3131" width="8.42578125" style="674" customWidth="1"/>
    <col min="3132" max="3132" width="6.7109375" style="674" customWidth="1"/>
    <col min="3133" max="3134" width="8.42578125" style="674" customWidth="1"/>
    <col min="3135" max="3135" width="6.7109375" style="674" customWidth="1"/>
    <col min="3136" max="3136" width="7.42578125" style="674" customWidth="1"/>
    <col min="3137" max="3137" width="8.140625" style="674" customWidth="1"/>
    <col min="3138" max="3138" width="6.7109375" style="674" customWidth="1"/>
    <col min="3139" max="3139" width="7.28515625" style="674" customWidth="1"/>
    <col min="3140" max="3140" width="8.28515625" style="674" customWidth="1"/>
    <col min="3141" max="3141" width="6.7109375" style="674" customWidth="1"/>
    <col min="3142" max="3142" width="7.42578125" style="674" customWidth="1"/>
    <col min="3143" max="3143" width="8" style="674" customWidth="1"/>
    <col min="3144" max="3144" width="6.7109375" style="674" customWidth="1"/>
    <col min="3145" max="3145" width="7.5703125" style="674" customWidth="1"/>
    <col min="3146" max="3146" width="8.28515625" style="674" customWidth="1"/>
    <col min="3147" max="3147" width="6.7109375" style="674" customWidth="1"/>
    <col min="3148" max="3149" width="8" style="674" customWidth="1"/>
    <col min="3150" max="3150" width="6.7109375" style="674" customWidth="1"/>
    <col min="3151" max="3151" width="7.85546875" style="674" customWidth="1"/>
    <col min="3152" max="3153" width="8" style="674" customWidth="1"/>
    <col min="3154" max="3328" width="9.140625" style="674"/>
    <col min="3329" max="3329" width="3.28515625" style="674" customWidth="1"/>
    <col min="3330" max="3330" width="6.140625" style="674" customWidth="1"/>
    <col min="3331" max="3331" width="6.85546875" style="674" customWidth="1"/>
    <col min="3332" max="3332" width="6" style="674" customWidth="1"/>
    <col min="3333" max="3333" width="5.7109375" style="674" customWidth="1"/>
    <col min="3334" max="3334" width="6.42578125" style="674" customWidth="1"/>
    <col min="3335" max="3335" width="5" style="674" customWidth="1"/>
    <col min="3336" max="3336" width="8" style="674" customWidth="1"/>
    <col min="3337" max="3337" width="6.7109375" style="674" customWidth="1"/>
    <col min="3338" max="3339" width="8.28515625" style="674" customWidth="1"/>
    <col min="3340" max="3340" width="6.7109375" style="674" customWidth="1"/>
    <col min="3341" max="3341" width="8.28515625" style="674" customWidth="1"/>
    <col min="3342" max="3342" width="8.42578125" style="674" customWidth="1"/>
    <col min="3343" max="3343" width="6.7109375" style="674" customWidth="1"/>
    <col min="3344" max="3344" width="8.140625" style="674" customWidth="1"/>
    <col min="3345" max="3345" width="9" style="674" customWidth="1"/>
    <col min="3346" max="3346" width="6.7109375" style="674" customWidth="1"/>
    <col min="3347" max="3347" width="8.28515625" style="674" customWidth="1"/>
    <col min="3348" max="3348" width="9" style="674" customWidth="1"/>
    <col min="3349" max="3349" width="6.7109375" style="674" customWidth="1"/>
    <col min="3350" max="3350" width="8.85546875" style="674" customWidth="1"/>
    <col min="3351" max="3351" width="8" style="674" customWidth="1"/>
    <col min="3352" max="3352" width="6.7109375" style="674" customWidth="1"/>
    <col min="3353" max="3353" width="8.28515625" style="674" customWidth="1"/>
    <col min="3354" max="3354" width="8" style="674" customWidth="1"/>
    <col min="3355" max="3355" width="6.7109375" style="674" customWidth="1"/>
    <col min="3356" max="3356" width="8.28515625" style="674" customWidth="1"/>
    <col min="3357" max="3357" width="8.140625" style="674" customWidth="1"/>
    <col min="3358" max="3359" width="6.7109375" style="674" customWidth="1"/>
    <col min="3360" max="3360" width="8.140625" style="674" customWidth="1"/>
    <col min="3361" max="3362" width="6.7109375" style="674" customWidth="1"/>
    <col min="3363" max="3363" width="9.140625" style="674" customWidth="1"/>
    <col min="3364" max="3365" width="6.7109375" style="674" customWidth="1"/>
    <col min="3366" max="3366" width="8.28515625" style="674" customWidth="1"/>
    <col min="3367" max="3368" width="6.7109375" style="674" customWidth="1"/>
    <col min="3369" max="3369" width="8.140625" style="674" customWidth="1"/>
    <col min="3370" max="3371" width="6.7109375" style="674" customWidth="1"/>
    <col min="3372" max="3372" width="8.5703125" style="674" customWidth="1"/>
    <col min="3373" max="3374" width="6.7109375" style="674" customWidth="1"/>
    <col min="3375" max="3375" width="8.85546875" style="674" customWidth="1"/>
    <col min="3376" max="3377" width="6.7109375" style="674" customWidth="1"/>
    <col min="3378" max="3378" width="8.5703125" style="674" customWidth="1"/>
    <col min="3379" max="3380" width="6.7109375" style="674" customWidth="1"/>
    <col min="3381" max="3381" width="8.42578125" style="674" customWidth="1"/>
    <col min="3382" max="3383" width="6.7109375" style="674" customWidth="1"/>
    <col min="3384" max="3384" width="8.28515625" style="674" customWidth="1"/>
    <col min="3385" max="3385" width="6.7109375" style="674" customWidth="1"/>
    <col min="3386" max="3386" width="7.5703125" style="674" customWidth="1"/>
    <col min="3387" max="3387" width="8.42578125" style="674" customWidth="1"/>
    <col min="3388" max="3388" width="6.7109375" style="674" customWidth="1"/>
    <col min="3389" max="3390" width="8.42578125" style="674" customWidth="1"/>
    <col min="3391" max="3391" width="6.7109375" style="674" customWidth="1"/>
    <col min="3392" max="3392" width="7.42578125" style="674" customWidth="1"/>
    <col min="3393" max="3393" width="8.140625" style="674" customWidth="1"/>
    <col min="3394" max="3394" width="6.7109375" style="674" customWidth="1"/>
    <col min="3395" max="3395" width="7.28515625" style="674" customWidth="1"/>
    <col min="3396" max="3396" width="8.28515625" style="674" customWidth="1"/>
    <col min="3397" max="3397" width="6.7109375" style="674" customWidth="1"/>
    <col min="3398" max="3398" width="7.42578125" style="674" customWidth="1"/>
    <col min="3399" max="3399" width="8" style="674" customWidth="1"/>
    <col min="3400" max="3400" width="6.7109375" style="674" customWidth="1"/>
    <col min="3401" max="3401" width="7.5703125" style="674" customWidth="1"/>
    <col min="3402" max="3402" width="8.28515625" style="674" customWidth="1"/>
    <col min="3403" max="3403" width="6.7109375" style="674" customWidth="1"/>
    <col min="3404" max="3405" width="8" style="674" customWidth="1"/>
    <col min="3406" max="3406" width="6.7109375" style="674" customWidth="1"/>
    <col min="3407" max="3407" width="7.85546875" style="674" customWidth="1"/>
    <col min="3408" max="3409" width="8" style="674" customWidth="1"/>
    <col min="3410" max="3584" width="9.140625" style="674"/>
    <col min="3585" max="3585" width="3.28515625" style="674" customWidth="1"/>
    <col min="3586" max="3586" width="6.140625" style="674" customWidth="1"/>
    <col min="3587" max="3587" width="6.85546875" style="674" customWidth="1"/>
    <col min="3588" max="3588" width="6" style="674" customWidth="1"/>
    <col min="3589" max="3589" width="5.7109375" style="674" customWidth="1"/>
    <col min="3590" max="3590" width="6.42578125" style="674" customWidth="1"/>
    <col min="3591" max="3591" width="5" style="674" customWidth="1"/>
    <col min="3592" max="3592" width="8" style="674" customWidth="1"/>
    <col min="3593" max="3593" width="6.7109375" style="674" customWidth="1"/>
    <col min="3594" max="3595" width="8.28515625" style="674" customWidth="1"/>
    <col min="3596" max="3596" width="6.7109375" style="674" customWidth="1"/>
    <col min="3597" max="3597" width="8.28515625" style="674" customWidth="1"/>
    <col min="3598" max="3598" width="8.42578125" style="674" customWidth="1"/>
    <col min="3599" max="3599" width="6.7109375" style="674" customWidth="1"/>
    <col min="3600" max="3600" width="8.140625" style="674" customWidth="1"/>
    <col min="3601" max="3601" width="9" style="674" customWidth="1"/>
    <col min="3602" max="3602" width="6.7109375" style="674" customWidth="1"/>
    <col min="3603" max="3603" width="8.28515625" style="674" customWidth="1"/>
    <col min="3604" max="3604" width="9" style="674" customWidth="1"/>
    <col min="3605" max="3605" width="6.7109375" style="674" customWidth="1"/>
    <col min="3606" max="3606" width="8.85546875" style="674" customWidth="1"/>
    <col min="3607" max="3607" width="8" style="674" customWidth="1"/>
    <col min="3608" max="3608" width="6.7109375" style="674" customWidth="1"/>
    <col min="3609" max="3609" width="8.28515625" style="674" customWidth="1"/>
    <col min="3610" max="3610" width="8" style="674" customWidth="1"/>
    <col min="3611" max="3611" width="6.7109375" style="674" customWidth="1"/>
    <col min="3612" max="3612" width="8.28515625" style="674" customWidth="1"/>
    <col min="3613" max="3613" width="8.140625" style="674" customWidth="1"/>
    <col min="3614" max="3615" width="6.7109375" style="674" customWidth="1"/>
    <col min="3616" max="3616" width="8.140625" style="674" customWidth="1"/>
    <col min="3617" max="3618" width="6.7109375" style="674" customWidth="1"/>
    <col min="3619" max="3619" width="9.140625" style="674" customWidth="1"/>
    <col min="3620" max="3621" width="6.7109375" style="674" customWidth="1"/>
    <col min="3622" max="3622" width="8.28515625" style="674" customWidth="1"/>
    <col min="3623" max="3624" width="6.7109375" style="674" customWidth="1"/>
    <col min="3625" max="3625" width="8.140625" style="674" customWidth="1"/>
    <col min="3626" max="3627" width="6.7109375" style="674" customWidth="1"/>
    <col min="3628" max="3628" width="8.5703125" style="674" customWidth="1"/>
    <col min="3629" max="3630" width="6.7109375" style="674" customWidth="1"/>
    <col min="3631" max="3631" width="8.85546875" style="674" customWidth="1"/>
    <col min="3632" max="3633" width="6.7109375" style="674" customWidth="1"/>
    <col min="3634" max="3634" width="8.5703125" style="674" customWidth="1"/>
    <col min="3635" max="3636" width="6.7109375" style="674" customWidth="1"/>
    <col min="3637" max="3637" width="8.42578125" style="674" customWidth="1"/>
    <col min="3638" max="3639" width="6.7109375" style="674" customWidth="1"/>
    <col min="3640" max="3640" width="8.28515625" style="674" customWidth="1"/>
    <col min="3641" max="3641" width="6.7109375" style="674" customWidth="1"/>
    <col min="3642" max="3642" width="7.5703125" style="674" customWidth="1"/>
    <col min="3643" max="3643" width="8.42578125" style="674" customWidth="1"/>
    <col min="3644" max="3644" width="6.7109375" style="674" customWidth="1"/>
    <col min="3645" max="3646" width="8.42578125" style="674" customWidth="1"/>
    <col min="3647" max="3647" width="6.7109375" style="674" customWidth="1"/>
    <col min="3648" max="3648" width="7.42578125" style="674" customWidth="1"/>
    <col min="3649" max="3649" width="8.140625" style="674" customWidth="1"/>
    <col min="3650" max="3650" width="6.7109375" style="674" customWidth="1"/>
    <col min="3651" max="3651" width="7.28515625" style="674" customWidth="1"/>
    <col min="3652" max="3652" width="8.28515625" style="674" customWidth="1"/>
    <col min="3653" max="3653" width="6.7109375" style="674" customWidth="1"/>
    <col min="3654" max="3654" width="7.42578125" style="674" customWidth="1"/>
    <col min="3655" max="3655" width="8" style="674" customWidth="1"/>
    <col min="3656" max="3656" width="6.7109375" style="674" customWidth="1"/>
    <col min="3657" max="3657" width="7.5703125" style="674" customWidth="1"/>
    <col min="3658" max="3658" width="8.28515625" style="674" customWidth="1"/>
    <col min="3659" max="3659" width="6.7109375" style="674" customWidth="1"/>
    <col min="3660" max="3661" width="8" style="674" customWidth="1"/>
    <col min="3662" max="3662" width="6.7109375" style="674" customWidth="1"/>
    <col min="3663" max="3663" width="7.85546875" style="674" customWidth="1"/>
    <col min="3664" max="3665" width="8" style="674" customWidth="1"/>
    <col min="3666" max="3840" width="9.140625" style="674"/>
    <col min="3841" max="3841" width="3.28515625" style="674" customWidth="1"/>
    <col min="3842" max="3842" width="6.140625" style="674" customWidth="1"/>
    <col min="3843" max="3843" width="6.85546875" style="674" customWidth="1"/>
    <col min="3844" max="3844" width="6" style="674" customWidth="1"/>
    <col min="3845" max="3845" width="5.7109375" style="674" customWidth="1"/>
    <col min="3846" max="3846" width="6.42578125" style="674" customWidth="1"/>
    <col min="3847" max="3847" width="5" style="674" customWidth="1"/>
    <col min="3848" max="3848" width="8" style="674" customWidth="1"/>
    <col min="3849" max="3849" width="6.7109375" style="674" customWidth="1"/>
    <col min="3850" max="3851" width="8.28515625" style="674" customWidth="1"/>
    <col min="3852" max="3852" width="6.7109375" style="674" customWidth="1"/>
    <col min="3853" max="3853" width="8.28515625" style="674" customWidth="1"/>
    <col min="3854" max="3854" width="8.42578125" style="674" customWidth="1"/>
    <col min="3855" max="3855" width="6.7109375" style="674" customWidth="1"/>
    <col min="3856" max="3856" width="8.140625" style="674" customWidth="1"/>
    <col min="3857" max="3857" width="9" style="674" customWidth="1"/>
    <col min="3858" max="3858" width="6.7109375" style="674" customWidth="1"/>
    <col min="3859" max="3859" width="8.28515625" style="674" customWidth="1"/>
    <col min="3860" max="3860" width="9" style="674" customWidth="1"/>
    <col min="3861" max="3861" width="6.7109375" style="674" customWidth="1"/>
    <col min="3862" max="3862" width="8.85546875" style="674" customWidth="1"/>
    <col min="3863" max="3863" width="8" style="674" customWidth="1"/>
    <col min="3864" max="3864" width="6.7109375" style="674" customWidth="1"/>
    <col min="3865" max="3865" width="8.28515625" style="674" customWidth="1"/>
    <col min="3866" max="3866" width="8" style="674" customWidth="1"/>
    <col min="3867" max="3867" width="6.7109375" style="674" customWidth="1"/>
    <col min="3868" max="3868" width="8.28515625" style="674" customWidth="1"/>
    <col min="3869" max="3869" width="8.140625" style="674" customWidth="1"/>
    <col min="3870" max="3871" width="6.7109375" style="674" customWidth="1"/>
    <col min="3872" max="3872" width="8.140625" style="674" customWidth="1"/>
    <col min="3873" max="3874" width="6.7109375" style="674" customWidth="1"/>
    <col min="3875" max="3875" width="9.140625" style="674" customWidth="1"/>
    <col min="3876" max="3877" width="6.7109375" style="674" customWidth="1"/>
    <col min="3878" max="3878" width="8.28515625" style="674" customWidth="1"/>
    <col min="3879" max="3880" width="6.7109375" style="674" customWidth="1"/>
    <col min="3881" max="3881" width="8.140625" style="674" customWidth="1"/>
    <col min="3882" max="3883" width="6.7109375" style="674" customWidth="1"/>
    <col min="3884" max="3884" width="8.5703125" style="674" customWidth="1"/>
    <col min="3885" max="3886" width="6.7109375" style="674" customWidth="1"/>
    <col min="3887" max="3887" width="8.85546875" style="674" customWidth="1"/>
    <col min="3888" max="3889" width="6.7109375" style="674" customWidth="1"/>
    <col min="3890" max="3890" width="8.5703125" style="674" customWidth="1"/>
    <col min="3891" max="3892" width="6.7109375" style="674" customWidth="1"/>
    <col min="3893" max="3893" width="8.42578125" style="674" customWidth="1"/>
    <col min="3894" max="3895" width="6.7109375" style="674" customWidth="1"/>
    <col min="3896" max="3896" width="8.28515625" style="674" customWidth="1"/>
    <col min="3897" max="3897" width="6.7109375" style="674" customWidth="1"/>
    <col min="3898" max="3898" width="7.5703125" style="674" customWidth="1"/>
    <col min="3899" max="3899" width="8.42578125" style="674" customWidth="1"/>
    <col min="3900" max="3900" width="6.7109375" style="674" customWidth="1"/>
    <col min="3901" max="3902" width="8.42578125" style="674" customWidth="1"/>
    <col min="3903" max="3903" width="6.7109375" style="674" customWidth="1"/>
    <col min="3904" max="3904" width="7.42578125" style="674" customWidth="1"/>
    <col min="3905" max="3905" width="8.140625" style="674" customWidth="1"/>
    <col min="3906" max="3906" width="6.7109375" style="674" customWidth="1"/>
    <col min="3907" max="3907" width="7.28515625" style="674" customWidth="1"/>
    <col min="3908" max="3908" width="8.28515625" style="674" customWidth="1"/>
    <col min="3909" max="3909" width="6.7109375" style="674" customWidth="1"/>
    <col min="3910" max="3910" width="7.42578125" style="674" customWidth="1"/>
    <col min="3911" max="3911" width="8" style="674" customWidth="1"/>
    <col min="3912" max="3912" width="6.7109375" style="674" customWidth="1"/>
    <col min="3913" max="3913" width="7.5703125" style="674" customWidth="1"/>
    <col min="3914" max="3914" width="8.28515625" style="674" customWidth="1"/>
    <col min="3915" max="3915" width="6.7109375" style="674" customWidth="1"/>
    <col min="3916" max="3917" width="8" style="674" customWidth="1"/>
    <col min="3918" max="3918" width="6.7109375" style="674" customWidth="1"/>
    <col min="3919" max="3919" width="7.85546875" style="674" customWidth="1"/>
    <col min="3920" max="3921" width="8" style="674" customWidth="1"/>
    <col min="3922" max="4096" width="9.140625" style="674"/>
    <col min="4097" max="4097" width="3.28515625" style="674" customWidth="1"/>
    <col min="4098" max="4098" width="6.140625" style="674" customWidth="1"/>
    <col min="4099" max="4099" width="6.85546875" style="674" customWidth="1"/>
    <col min="4100" max="4100" width="6" style="674" customWidth="1"/>
    <col min="4101" max="4101" width="5.7109375" style="674" customWidth="1"/>
    <col min="4102" max="4102" width="6.42578125" style="674" customWidth="1"/>
    <col min="4103" max="4103" width="5" style="674" customWidth="1"/>
    <col min="4104" max="4104" width="8" style="674" customWidth="1"/>
    <col min="4105" max="4105" width="6.7109375" style="674" customWidth="1"/>
    <col min="4106" max="4107" width="8.28515625" style="674" customWidth="1"/>
    <col min="4108" max="4108" width="6.7109375" style="674" customWidth="1"/>
    <col min="4109" max="4109" width="8.28515625" style="674" customWidth="1"/>
    <col min="4110" max="4110" width="8.42578125" style="674" customWidth="1"/>
    <col min="4111" max="4111" width="6.7109375" style="674" customWidth="1"/>
    <col min="4112" max="4112" width="8.140625" style="674" customWidth="1"/>
    <col min="4113" max="4113" width="9" style="674" customWidth="1"/>
    <col min="4114" max="4114" width="6.7109375" style="674" customWidth="1"/>
    <col min="4115" max="4115" width="8.28515625" style="674" customWidth="1"/>
    <col min="4116" max="4116" width="9" style="674" customWidth="1"/>
    <col min="4117" max="4117" width="6.7109375" style="674" customWidth="1"/>
    <col min="4118" max="4118" width="8.85546875" style="674" customWidth="1"/>
    <col min="4119" max="4119" width="8" style="674" customWidth="1"/>
    <col min="4120" max="4120" width="6.7109375" style="674" customWidth="1"/>
    <col min="4121" max="4121" width="8.28515625" style="674" customWidth="1"/>
    <col min="4122" max="4122" width="8" style="674" customWidth="1"/>
    <col min="4123" max="4123" width="6.7109375" style="674" customWidth="1"/>
    <col min="4124" max="4124" width="8.28515625" style="674" customWidth="1"/>
    <col min="4125" max="4125" width="8.140625" style="674" customWidth="1"/>
    <col min="4126" max="4127" width="6.7109375" style="674" customWidth="1"/>
    <col min="4128" max="4128" width="8.140625" style="674" customWidth="1"/>
    <col min="4129" max="4130" width="6.7109375" style="674" customWidth="1"/>
    <col min="4131" max="4131" width="9.140625" style="674" customWidth="1"/>
    <col min="4132" max="4133" width="6.7109375" style="674" customWidth="1"/>
    <col min="4134" max="4134" width="8.28515625" style="674" customWidth="1"/>
    <col min="4135" max="4136" width="6.7109375" style="674" customWidth="1"/>
    <col min="4137" max="4137" width="8.140625" style="674" customWidth="1"/>
    <col min="4138" max="4139" width="6.7109375" style="674" customWidth="1"/>
    <col min="4140" max="4140" width="8.5703125" style="674" customWidth="1"/>
    <col min="4141" max="4142" width="6.7109375" style="674" customWidth="1"/>
    <col min="4143" max="4143" width="8.85546875" style="674" customWidth="1"/>
    <col min="4144" max="4145" width="6.7109375" style="674" customWidth="1"/>
    <col min="4146" max="4146" width="8.5703125" style="674" customWidth="1"/>
    <col min="4147" max="4148" width="6.7109375" style="674" customWidth="1"/>
    <col min="4149" max="4149" width="8.42578125" style="674" customWidth="1"/>
    <col min="4150" max="4151" width="6.7109375" style="674" customWidth="1"/>
    <col min="4152" max="4152" width="8.28515625" style="674" customWidth="1"/>
    <col min="4153" max="4153" width="6.7109375" style="674" customWidth="1"/>
    <col min="4154" max="4154" width="7.5703125" style="674" customWidth="1"/>
    <col min="4155" max="4155" width="8.42578125" style="674" customWidth="1"/>
    <col min="4156" max="4156" width="6.7109375" style="674" customWidth="1"/>
    <col min="4157" max="4158" width="8.42578125" style="674" customWidth="1"/>
    <col min="4159" max="4159" width="6.7109375" style="674" customWidth="1"/>
    <col min="4160" max="4160" width="7.42578125" style="674" customWidth="1"/>
    <col min="4161" max="4161" width="8.140625" style="674" customWidth="1"/>
    <col min="4162" max="4162" width="6.7109375" style="674" customWidth="1"/>
    <col min="4163" max="4163" width="7.28515625" style="674" customWidth="1"/>
    <col min="4164" max="4164" width="8.28515625" style="674" customWidth="1"/>
    <col min="4165" max="4165" width="6.7109375" style="674" customWidth="1"/>
    <col min="4166" max="4166" width="7.42578125" style="674" customWidth="1"/>
    <col min="4167" max="4167" width="8" style="674" customWidth="1"/>
    <col min="4168" max="4168" width="6.7109375" style="674" customWidth="1"/>
    <col min="4169" max="4169" width="7.5703125" style="674" customWidth="1"/>
    <col min="4170" max="4170" width="8.28515625" style="674" customWidth="1"/>
    <col min="4171" max="4171" width="6.7109375" style="674" customWidth="1"/>
    <col min="4172" max="4173" width="8" style="674" customWidth="1"/>
    <col min="4174" max="4174" width="6.7109375" style="674" customWidth="1"/>
    <col min="4175" max="4175" width="7.85546875" style="674" customWidth="1"/>
    <col min="4176" max="4177" width="8" style="674" customWidth="1"/>
    <col min="4178" max="4352" width="9.140625" style="674"/>
    <col min="4353" max="4353" width="3.28515625" style="674" customWidth="1"/>
    <col min="4354" max="4354" width="6.140625" style="674" customWidth="1"/>
    <col min="4355" max="4355" width="6.85546875" style="674" customWidth="1"/>
    <col min="4356" max="4356" width="6" style="674" customWidth="1"/>
    <col min="4357" max="4357" width="5.7109375" style="674" customWidth="1"/>
    <col min="4358" max="4358" width="6.42578125" style="674" customWidth="1"/>
    <col min="4359" max="4359" width="5" style="674" customWidth="1"/>
    <col min="4360" max="4360" width="8" style="674" customWidth="1"/>
    <col min="4361" max="4361" width="6.7109375" style="674" customWidth="1"/>
    <col min="4362" max="4363" width="8.28515625" style="674" customWidth="1"/>
    <col min="4364" max="4364" width="6.7109375" style="674" customWidth="1"/>
    <col min="4365" max="4365" width="8.28515625" style="674" customWidth="1"/>
    <col min="4366" max="4366" width="8.42578125" style="674" customWidth="1"/>
    <col min="4367" max="4367" width="6.7109375" style="674" customWidth="1"/>
    <col min="4368" max="4368" width="8.140625" style="674" customWidth="1"/>
    <col min="4369" max="4369" width="9" style="674" customWidth="1"/>
    <col min="4370" max="4370" width="6.7109375" style="674" customWidth="1"/>
    <col min="4371" max="4371" width="8.28515625" style="674" customWidth="1"/>
    <col min="4372" max="4372" width="9" style="674" customWidth="1"/>
    <col min="4373" max="4373" width="6.7109375" style="674" customWidth="1"/>
    <col min="4374" max="4374" width="8.85546875" style="674" customWidth="1"/>
    <col min="4375" max="4375" width="8" style="674" customWidth="1"/>
    <col min="4376" max="4376" width="6.7109375" style="674" customWidth="1"/>
    <col min="4377" max="4377" width="8.28515625" style="674" customWidth="1"/>
    <col min="4378" max="4378" width="8" style="674" customWidth="1"/>
    <col min="4379" max="4379" width="6.7109375" style="674" customWidth="1"/>
    <col min="4380" max="4380" width="8.28515625" style="674" customWidth="1"/>
    <col min="4381" max="4381" width="8.140625" style="674" customWidth="1"/>
    <col min="4382" max="4383" width="6.7109375" style="674" customWidth="1"/>
    <col min="4384" max="4384" width="8.140625" style="674" customWidth="1"/>
    <col min="4385" max="4386" width="6.7109375" style="674" customWidth="1"/>
    <col min="4387" max="4387" width="9.140625" style="674" customWidth="1"/>
    <col min="4388" max="4389" width="6.7109375" style="674" customWidth="1"/>
    <col min="4390" max="4390" width="8.28515625" style="674" customWidth="1"/>
    <col min="4391" max="4392" width="6.7109375" style="674" customWidth="1"/>
    <col min="4393" max="4393" width="8.140625" style="674" customWidth="1"/>
    <col min="4394" max="4395" width="6.7109375" style="674" customWidth="1"/>
    <col min="4396" max="4396" width="8.5703125" style="674" customWidth="1"/>
    <col min="4397" max="4398" width="6.7109375" style="674" customWidth="1"/>
    <col min="4399" max="4399" width="8.85546875" style="674" customWidth="1"/>
    <col min="4400" max="4401" width="6.7109375" style="674" customWidth="1"/>
    <col min="4402" max="4402" width="8.5703125" style="674" customWidth="1"/>
    <col min="4403" max="4404" width="6.7109375" style="674" customWidth="1"/>
    <col min="4405" max="4405" width="8.42578125" style="674" customWidth="1"/>
    <col min="4406" max="4407" width="6.7109375" style="674" customWidth="1"/>
    <col min="4408" max="4408" width="8.28515625" style="674" customWidth="1"/>
    <col min="4409" max="4409" width="6.7109375" style="674" customWidth="1"/>
    <col min="4410" max="4410" width="7.5703125" style="674" customWidth="1"/>
    <col min="4411" max="4411" width="8.42578125" style="674" customWidth="1"/>
    <col min="4412" max="4412" width="6.7109375" style="674" customWidth="1"/>
    <col min="4413" max="4414" width="8.42578125" style="674" customWidth="1"/>
    <col min="4415" max="4415" width="6.7109375" style="674" customWidth="1"/>
    <col min="4416" max="4416" width="7.42578125" style="674" customWidth="1"/>
    <col min="4417" max="4417" width="8.140625" style="674" customWidth="1"/>
    <col min="4418" max="4418" width="6.7109375" style="674" customWidth="1"/>
    <col min="4419" max="4419" width="7.28515625" style="674" customWidth="1"/>
    <col min="4420" max="4420" width="8.28515625" style="674" customWidth="1"/>
    <col min="4421" max="4421" width="6.7109375" style="674" customWidth="1"/>
    <col min="4422" max="4422" width="7.42578125" style="674" customWidth="1"/>
    <col min="4423" max="4423" width="8" style="674" customWidth="1"/>
    <col min="4424" max="4424" width="6.7109375" style="674" customWidth="1"/>
    <col min="4425" max="4425" width="7.5703125" style="674" customWidth="1"/>
    <col min="4426" max="4426" width="8.28515625" style="674" customWidth="1"/>
    <col min="4427" max="4427" width="6.7109375" style="674" customWidth="1"/>
    <col min="4428" max="4429" width="8" style="674" customWidth="1"/>
    <col min="4430" max="4430" width="6.7109375" style="674" customWidth="1"/>
    <col min="4431" max="4431" width="7.85546875" style="674" customWidth="1"/>
    <col min="4432" max="4433" width="8" style="674" customWidth="1"/>
    <col min="4434" max="4608" width="9.140625" style="674"/>
    <col min="4609" max="4609" width="3.28515625" style="674" customWidth="1"/>
    <col min="4610" max="4610" width="6.140625" style="674" customWidth="1"/>
    <col min="4611" max="4611" width="6.85546875" style="674" customWidth="1"/>
    <col min="4612" max="4612" width="6" style="674" customWidth="1"/>
    <col min="4613" max="4613" width="5.7109375" style="674" customWidth="1"/>
    <col min="4614" max="4614" width="6.42578125" style="674" customWidth="1"/>
    <col min="4615" max="4615" width="5" style="674" customWidth="1"/>
    <col min="4616" max="4616" width="8" style="674" customWidth="1"/>
    <col min="4617" max="4617" width="6.7109375" style="674" customWidth="1"/>
    <col min="4618" max="4619" width="8.28515625" style="674" customWidth="1"/>
    <col min="4620" max="4620" width="6.7109375" style="674" customWidth="1"/>
    <col min="4621" max="4621" width="8.28515625" style="674" customWidth="1"/>
    <col min="4622" max="4622" width="8.42578125" style="674" customWidth="1"/>
    <col min="4623" max="4623" width="6.7109375" style="674" customWidth="1"/>
    <col min="4624" max="4624" width="8.140625" style="674" customWidth="1"/>
    <col min="4625" max="4625" width="9" style="674" customWidth="1"/>
    <col min="4626" max="4626" width="6.7109375" style="674" customWidth="1"/>
    <col min="4627" max="4627" width="8.28515625" style="674" customWidth="1"/>
    <col min="4628" max="4628" width="9" style="674" customWidth="1"/>
    <col min="4629" max="4629" width="6.7109375" style="674" customWidth="1"/>
    <col min="4630" max="4630" width="8.85546875" style="674" customWidth="1"/>
    <col min="4631" max="4631" width="8" style="674" customWidth="1"/>
    <col min="4632" max="4632" width="6.7109375" style="674" customWidth="1"/>
    <col min="4633" max="4633" width="8.28515625" style="674" customWidth="1"/>
    <col min="4634" max="4634" width="8" style="674" customWidth="1"/>
    <col min="4635" max="4635" width="6.7109375" style="674" customWidth="1"/>
    <col min="4636" max="4636" width="8.28515625" style="674" customWidth="1"/>
    <col min="4637" max="4637" width="8.140625" style="674" customWidth="1"/>
    <col min="4638" max="4639" width="6.7109375" style="674" customWidth="1"/>
    <col min="4640" max="4640" width="8.140625" style="674" customWidth="1"/>
    <col min="4641" max="4642" width="6.7109375" style="674" customWidth="1"/>
    <col min="4643" max="4643" width="9.140625" style="674" customWidth="1"/>
    <col min="4644" max="4645" width="6.7109375" style="674" customWidth="1"/>
    <col min="4646" max="4646" width="8.28515625" style="674" customWidth="1"/>
    <col min="4647" max="4648" width="6.7109375" style="674" customWidth="1"/>
    <col min="4649" max="4649" width="8.140625" style="674" customWidth="1"/>
    <col min="4650" max="4651" width="6.7109375" style="674" customWidth="1"/>
    <col min="4652" max="4652" width="8.5703125" style="674" customWidth="1"/>
    <col min="4653" max="4654" width="6.7109375" style="674" customWidth="1"/>
    <col min="4655" max="4655" width="8.85546875" style="674" customWidth="1"/>
    <col min="4656" max="4657" width="6.7109375" style="674" customWidth="1"/>
    <col min="4658" max="4658" width="8.5703125" style="674" customWidth="1"/>
    <col min="4659" max="4660" width="6.7109375" style="674" customWidth="1"/>
    <col min="4661" max="4661" width="8.42578125" style="674" customWidth="1"/>
    <col min="4662" max="4663" width="6.7109375" style="674" customWidth="1"/>
    <col min="4664" max="4664" width="8.28515625" style="674" customWidth="1"/>
    <col min="4665" max="4665" width="6.7109375" style="674" customWidth="1"/>
    <col min="4666" max="4666" width="7.5703125" style="674" customWidth="1"/>
    <col min="4667" max="4667" width="8.42578125" style="674" customWidth="1"/>
    <col min="4668" max="4668" width="6.7109375" style="674" customWidth="1"/>
    <col min="4669" max="4670" width="8.42578125" style="674" customWidth="1"/>
    <col min="4671" max="4671" width="6.7109375" style="674" customWidth="1"/>
    <col min="4672" max="4672" width="7.42578125" style="674" customWidth="1"/>
    <col min="4673" max="4673" width="8.140625" style="674" customWidth="1"/>
    <col min="4674" max="4674" width="6.7109375" style="674" customWidth="1"/>
    <col min="4675" max="4675" width="7.28515625" style="674" customWidth="1"/>
    <col min="4676" max="4676" width="8.28515625" style="674" customWidth="1"/>
    <col min="4677" max="4677" width="6.7109375" style="674" customWidth="1"/>
    <col min="4678" max="4678" width="7.42578125" style="674" customWidth="1"/>
    <col min="4679" max="4679" width="8" style="674" customWidth="1"/>
    <col min="4680" max="4680" width="6.7109375" style="674" customWidth="1"/>
    <col min="4681" max="4681" width="7.5703125" style="674" customWidth="1"/>
    <col min="4682" max="4682" width="8.28515625" style="674" customWidth="1"/>
    <col min="4683" max="4683" width="6.7109375" style="674" customWidth="1"/>
    <col min="4684" max="4685" width="8" style="674" customWidth="1"/>
    <col min="4686" max="4686" width="6.7109375" style="674" customWidth="1"/>
    <col min="4687" max="4687" width="7.85546875" style="674" customWidth="1"/>
    <col min="4688" max="4689" width="8" style="674" customWidth="1"/>
    <col min="4690" max="4864" width="9.140625" style="674"/>
    <col min="4865" max="4865" width="3.28515625" style="674" customWidth="1"/>
    <col min="4866" max="4866" width="6.140625" style="674" customWidth="1"/>
    <col min="4867" max="4867" width="6.85546875" style="674" customWidth="1"/>
    <col min="4868" max="4868" width="6" style="674" customWidth="1"/>
    <col min="4869" max="4869" width="5.7109375" style="674" customWidth="1"/>
    <col min="4870" max="4870" width="6.42578125" style="674" customWidth="1"/>
    <col min="4871" max="4871" width="5" style="674" customWidth="1"/>
    <col min="4872" max="4872" width="8" style="674" customWidth="1"/>
    <col min="4873" max="4873" width="6.7109375" style="674" customWidth="1"/>
    <col min="4874" max="4875" width="8.28515625" style="674" customWidth="1"/>
    <col min="4876" max="4876" width="6.7109375" style="674" customWidth="1"/>
    <col min="4877" max="4877" width="8.28515625" style="674" customWidth="1"/>
    <col min="4878" max="4878" width="8.42578125" style="674" customWidth="1"/>
    <col min="4879" max="4879" width="6.7109375" style="674" customWidth="1"/>
    <col min="4880" max="4880" width="8.140625" style="674" customWidth="1"/>
    <col min="4881" max="4881" width="9" style="674" customWidth="1"/>
    <col min="4882" max="4882" width="6.7109375" style="674" customWidth="1"/>
    <col min="4883" max="4883" width="8.28515625" style="674" customWidth="1"/>
    <col min="4884" max="4884" width="9" style="674" customWidth="1"/>
    <col min="4885" max="4885" width="6.7109375" style="674" customWidth="1"/>
    <col min="4886" max="4886" width="8.85546875" style="674" customWidth="1"/>
    <col min="4887" max="4887" width="8" style="674" customWidth="1"/>
    <col min="4888" max="4888" width="6.7109375" style="674" customWidth="1"/>
    <col min="4889" max="4889" width="8.28515625" style="674" customWidth="1"/>
    <col min="4890" max="4890" width="8" style="674" customWidth="1"/>
    <col min="4891" max="4891" width="6.7109375" style="674" customWidth="1"/>
    <col min="4892" max="4892" width="8.28515625" style="674" customWidth="1"/>
    <col min="4893" max="4893" width="8.140625" style="674" customWidth="1"/>
    <col min="4894" max="4895" width="6.7109375" style="674" customWidth="1"/>
    <col min="4896" max="4896" width="8.140625" style="674" customWidth="1"/>
    <col min="4897" max="4898" width="6.7109375" style="674" customWidth="1"/>
    <col min="4899" max="4899" width="9.140625" style="674" customWidth="1"/>
    <col min="4900" max="4901" width="6.7109375" style="674" customWidth="1"/>
    <col min="4902" max="4902" width="8.28515625" style="674" customWidth="1"/>
    <col min="4903" max="4904" width="6.7109375" style="674" customWidth="1"/>
    <col min="4905" max="4905" width="8.140625" style="674" customWidth="1"/>
    <col min="4906" max="4907" width="6.7109375" style="674" customWidth="1"/>
    <col min="4908" max="4908" width="8.5703125" style="674" customWidth="1"/>
    <col min="4909" max="4910" width="6.7109375" style="674" customWidth="1"/>
    <col min="4911" max="4911" width="8.85546875" style="674" customWidth="1"/>
    <col min="4912" max="4913" width="6.7109375" style="674" customWidth="1"/>
    <col min="4914" max="4914" width="8.5703125" style="674" customWidth="1"/>
    <col min="4915" max="4916" width="6.7109375" style="674" customWidth="1"/>
    <col min="4917" max="4917" width="8.42578125" style="674" customWidth="1"/>
    <col min="4918" max="4919" width="6.7109375" style="674" customWidth="1"/>
    <col min="4920" max="4920" width="8.28515625" style="674" customWidth="1"/>
    <col min="4921" max="4921" width="6.7109375" style="674" customWidth="1"/>
    <col min="4922" max="4922" width="7.5703125" style="674" customWidth="1"/>
    <col min="4923" max="4923" width="8.42578125" style="674" customWidth="1"/>
    <col min="4924" max="4924" width="6.7109375" style="674" customWidth="1"/>
    <col min="4925" max="4926" width="8.42578125" style="674" customWidth="1"/>
    <col min="4927" max="4927" width="6.7109375" style="674" customWidth="1"/>
    <col min="4928" max="4928" width="7.42578125" style="674" customWidth="1"/>
    <col min="4929" max="4929" width="8.140625" style="674" customWidth="1"/>
    <col min="4930" max="4930" width="6.7109375" style="674" customWidth="1"/>
    <col min="4931" max="4931" width="7.28515625" style="674" customWidth="1"/>
    <col min="4932" max="4932" width="8.28515625" style="674" customWidth="1"/>
    <col min="4933" max="4933" width="6.7109375" style="674" customWidth="1"/>
    <col min="4934" max="4934" width="7.42578125" style="674" customWidth="1"/>
    <col min="4935" max="4935" width="8" style="674" customWidth="1"/>
    <col min="4936" max="4936" width="6.7109375" style="674" customWidth="1"/>
    <col min="4937" max="4937" width="7.5703125" style="674" customWidth="1"/>
    <col min="4938" max="4938" width="8.28515625" style="674" customWidth="1"/>
    <col min="4939" max="4939" width="6.7109375" style="674" customWidth="1"/>
    <col min="4940" max="4941" width="8" style="674" customWidth="1"/>
    <col min="4942" max="4942" width="6.7109375" style="674" customWidth="1"/>
    <col min="4943" max="4943" width="7.85546875" style="674" customWidth="1"/>
    <col min="4944" max="4945" width="8" style="674" customWidth="1"/>
    <col min="4946" max="5120" width="9.140625" style="674"/>
    <col min="5121" max="5121" width="3.28515625" style="674" customWidth="1"/>
    <col min="5122" max="5122" width="6.140625" style="674" customWidth="1"/>
    <col min="5123" max="5123" width="6.85546875" style="674" customWidth="1"/>
    <col min="5124" max="5124" width="6" style="674" customWidth="1"/>
    <col min="5125" max="5125" width="5.7109375" style="674" customWidth="1"/>
    <col min="5126" max="5126" width="6.42578125" style="674" customWidth="1"/>
    <col min="5127" max="5127" width="5" style="674" customWidth="1"/>
    <col min="5128" max="5128" width="8" style="674" customWidth="1"/>
    <col min="5129" max="5129" width="6.7109375" style="674" customWidth="1"/>
    <col min="5130" max="5131" width="8.28515625" style="674" customWidth="1"/>
    <col min="5132" max="5132" width="6.7109375" style="674" customWidth="1"/>
    <col min="5133" max="5133" width="8.28515625" style="674" customWidth="1"/>
    <col min="5134" max="5134" width="8.42578125" style="674" customWidth="1"/>
    <col min="5135" max="5135" width="6.7109375" style="674" customWidth="1"/>
    <col min="5136" max="5136" width="8.140625" style="674" customWidth="1"/>
    <col min="5137" max="5137" width="9" style="674" customWidth="1"/>
    <col min="5138" max="5138" width="6.7109375" style="674" customWidth="1"/>
    <col min="5139" max="5139" width="8.28515625" style="674" customWidth="1"/>
    <col min="5140" max="5140" width="9" style="674" customWidth="1"/>
    <col min="5141" max="5141" width="6.7109375" style="674" customWidth="1"/>
    <col min="5142" max="5142" width="8.85546875" style="674" customWidth="1"/>
    <col min="5143" max="5143" width="8" style="674" customWidth="1"/>
    <col min="5144" max="5144" width="6.7109375" style="674" customWidth="1"/>
    <col min="5145" max="5145" width="8.28515625" style="674" customWidth="1"/>
    <col min="5146" max="5146" width="8" style="674" customWidth="1"/>
    <col min="5147" max="5147" width="6.7109375" style="674" customWidth="1"/>
    <col min="5148" max="5148" width="8.28515625" style="674" customWidth="1"/>
    <col min="5149" max="5149" width="8.140625" style="674" customWidth="1"/>
    <col min="5150" max="5151" width="6.7109375" style="674" customWidth="1"/>
    <col min="5152" max="5152" width="8.140625" style="674" customWidth="1"/>
    <col min="5153" max="5154" width="6.7109375" style="674" customWidth="1"/>
    <col min="5155" max="5155" width="9.140625" style="674" customWidth="1"/>
    <col min="5156" max="5157" width="6.7109375" style="674" customWidth="1"/>
    <col min="5158" max="5158" width="8.28515625" style="674" customWidth="1"/>
    <col min="5159" max="5160" width="6.7109375" style="674" customWidth="1"/>
    <col min="5161" max="5161" width="8.140625" style="674" customWidth="1"/>
    <col min="5162" max="5163" width="6.7109375" style="674" customWidth="1"/>
    <col min="5164" max="5164" width="8.5703125" style="674" customWidth="1"/>
    <col min="5165" max="5166" width="6.7109375" style="674" customWidth="1"/>
    <col min="5167" max="5167" width="8.85546875" style="674" customWidth="1"/>
    <col min="5168" max="5169" width="6.7109375" style="674" customWidth="1"/>
    <col min="5170" max="5170" width="8.5703125" style="674" customWidth="1"/>
    <col min="5171" max="5172" width="6.7109375" style="674" customWidth="1"/>
    <col min="5173" max="5173" width="8.42578125" style="674" customWidth="1"/>
    <col min="5174" max="5175" width="6.7109375" style="674" customWidth="1"/>
    <col min="5176" max="5176" width="8.28515625" style="674" customWidth="1"/>
    <col min="5177" max="5177" width="6.7109375" style="674" customWidth="1"/>
    <col min="5178" max="5178" width="7.5703125" style="674" customWidth="1"/>
    <col min="5179" max="5179" width="8.42578125" style="674" customWidth="1"/>
    <col min="5180" max="5180" width="6.7109375" style="674" customWidth="1"/>
    <col min="5181" max="5182" width="8.42578125" style="674" customWidth="1"/>
    <col min="5183" max="5183" width="6.7109375" style="674" customWidth="1"/>
    <col min="5184" max="5184" width="7.42578125" style="674" customWidth="1"/>
    <col min="5185" max="5185" width="8.140625" style="674" customWidth="1"/>
    <col min="5186" max="5186" width="6.7109375" style="674" customWidth="1"/>
    <col min="5187" max="5187" width="7.28515625" style="674" customWidth="1"/>
    <col min="5188" max="5188" width="8.28515625" style="674" customWidth="1"/>
    <col min="5189" max="5189" width="6.7109375" style="674" customWidth="1"/>
    <col min="5190" max="5190" width="7.42578125" style="674" customWidth="1"/>
    <col min="5191" max="5191" width="8" style="674" customWidth="1"/>
    <col min="5192" max="5192" width="6.7109375" style="674" customWidth="1"/>
    <col min="5193" max="5193" width="7.5703125" style="674" customWidth="1"/>
    <col min="5194" max="5194" width="8.28515625" style="674" customWidth="1"/>
    <col min="5195" max="5195" width="6.7109375" style="674" customWidth="1"/>
    <col min="5196" max="5197" width="8" style="674" customWidth="1"/>
    <col min="5198" max="5198" width="6.7109375" style="674" customWidth="1"/>
    <col min="5199" max="5199" width="7.85546875" style="674" customWidth="1"/>
    <col min="5200" max="5201" width="8" style="674" customWidth="1"/>
    <col min="5202" max="5376" width="9.140625" style="674"/>
    <col min="5377" max="5377" width="3.28515625" style="674" customWidth="1"/>
    <col min="5378" max="5378" width="6.140625" style="674" customWidth="1"/>
    <col min="5379" max="5379" width="6.85546875" style="674" customWidth="1"/>
    <col min="5380" max="5380" width="6" style="674" customWidth="1"/>
    <col min="5381" max="5381" width="5.7109375" style="674" customWidth="1"/>
    <col min="5382" max="5382" width="6.42578125" style="674" customWidth="1"/>
    <col min="5383" max="5383" width="5" style="674" customWidth="1"/>
    <col min="5384" max="5384" width="8" style="674" customWidth="1"/>
    <col min="5385" max="5385" width="6.7109375" style="674" customWidth="1"/>
    <col min="5386" max="5387" width="8.28515625" style="674" customWidth="1"/>
    <col min="5388" max="5388" width="6.7109375" style="674" customWidth="1"/>
    <col min="5389" max="5389" width="8.28515625" style="674" customWidth="1"/>
    <col min="5390" max="5390" width="8.42578125" style="674" customWidth="1"/>
    <col min="5391" max="5391" width="6.7109375" style="674" customWidth="1"/>
    <col min="5392" max="5392" width="8.140625" style="674" customWidth="1"/>
    <col min="5393" max="5393" width="9" style="674" customWidth="1"/>
    <col min="5394" max="5394" width="6.7109375" style="674" customWidth="1"/>
    <col min="5395" max="5395" width="8.28515625" style="674" customWidth="1"/>
    <col min="5396" max="5396" width="9" style="674" customWidth="1"/>
    <col min="5397" max="5397" width="6.7109375" style="674" customWidth="1"/>
    <col min="5398" max="5398" width="8.85546875" style="674" customWidth="1"/>
    <col min="5399" max="5399" width="8" style="674" customWidth="1"/>
    <col min="5400" max="5400" width="6.7109375" style="674" customWidth="1"/>
    <col min="5401" max="5401" width="8.28515625" style="674" customWidth="1"/>
    <col min="5402" max="5402" width="8" style="674" customWidth="1"/>
    <col min="5403" max="5403" width="6.7109375" style="674" customWidth="1"/>
    <col min="5404" max="5404" width="8.28515625" style="674" customWidth="1"/>
    <col min="5405" max="5405" width="8.140625" style="674" customWidth="1"/>
    <col min="5406" max="5407" width="6.7109375" style="674" customWidth="1"/>
    <col min="5408" max="5408" width="8.140625" style="674" customWidth="1"/>
    <col min="5409" max="5410" width="6.7109375" style="674" customWidth="1"/>
    <col min="5411" max="5411" width="9.140625" style="674" customWidth="1"/>
    <col min="5412" max="5413" width="6.7109375" style="674" customWidth="1"/>
    <col min="5414" max="5414" width="8.28515625" style="674" customWidth="1"/>
    <col min="5415" max="5416" width="6.7109375" style="674" customWidth="1"/>
    <col min="5417" max="5417" width="8.140625" style="674" customWidth="1"/>
    <col min="5418" max="5419" width="6.7109375" style="674" customWidth="1"/>
    <col min="5420" max="5420" width="8.5703125" style="674" customWidth="1"/>
    <col min="5421" max="5422" width="6.7109375" style="674" customWidth="1"/>
    <col min="5423" max="5423" width="8.85546875" style="674" customWidth="1"/>
    <col min="5424" max="5425" width="6.7109375" style="674" customWidth="1"/>
    <col min="5426" max="5426" width="8.5703125" style="674" customWidth="1"/>
    <col min="5427" max="5428" width="6.7109375" style="674" customWidth="1"/>
    <col min="5429" max="5429" width="8.42578125" style="674" customWidth="1"/>
    <col min="5430" max="5431" width="6.7109375" style="674" customWidth="1"/>
    <col min="5432" max="5432" width="8.28515625" style="674" customWidth="1"/>
    <col min="5433" max="5433" width="6.7109375" style="674" customWidth="1"/>
    <col min="5434" max="5434" width="7.5703125" style="674" customWidth="1"/>
    <col min="5435" max="5435" width="8.42578125" style="674" customWidth="1"/>
    <col min="5436" max="5436" width="6.7109375" style="674" customWidth="1"/>
    <col min="5437" max="5438" width="8.42578125" style="674" customWidth="1"/>
    <col min="5439" max="5439" width="6.7109375" style="674" customWidth="1"/>
    <col min="5440" max="5440" width="7.42578125" style="674" customWidth="1"/>
    <col min="5441" max="5441" width="8.140625" style="674" customWidth="1"/>
    <col min="5442" max="5442" width="6.7109375" style="674" customWidth="1"/>
    <col min="5443" max="5443" width="7.28515625" style="674" customWidth="1"/>
    <col min="5444" max="5444" width="8.28515625" style="674" customWidth="1"/>
    <col min="5445" max="5445" width="6.7109375" style="674" customWidth="1"/>
    <col min="5446" max="5446" width="7.42578125" style="674" customWidth="1"/>
    <col min="5447" max="5447" width="8" style="674" customWidth="1"/>
    <col min="5448" max="5448" width="6.7109375" style="674" customWidth="1"/>
    <col min="5449" max="5449" width="7.5703125" style="674" customWidth="1"/>
    <col min="5450" max="5450" width="8.28515625" style="674" customWidth="1"/>
    <col min="5451" max="5451" width="6.7109375" style="674" customWidth="1"/>
    <col min="5452" max="5453" width="8" style="674" customWidth="1"/>
    <col min="5454" max="5454" width="6.7109375" style="674" customWidth="1"/>
    <col min="5455" max="5455" width="7.85546875" style="674" customWidth="1"/>
    <col min="5456" max="5457" width="8" style="674" customWidth="1"/>
    <col min="5458" max="5632" width="9.140625" style="674"/>
    <col min="5633" max="5633" width="3.28515625" style="674" customWidth="1"/>
    <col min="5634" max="5634" width="6.140625" style="674" customWidth="1"/>
    <col min="5635" max="5635" width="6.85546875" style="674" customWidth="1"/>
    <col min="5636" max="5636" width="6" style="674" customWidth="1"/>
    <col min="5637" max="5637" width="5.7109375" style="674" customWidth="1"/>
    <col min="5638" max="5638" width="6.42578125" style="674" customWidth="1"/>
    <col min="5639" max="5639" width="5" style="674" customWidth="1"/>
    <col min="5640" max="5640" width="8" style="674" customWidth="1"/>
    <col min="5641" max="5641" width="6.7109375" style="674" customWidth="1"/>
    <col min="5642" max="5643" width="8.28515625" style="674" customWidth="1"/>
    <col min="5644" max="5644" width="6.7109375" style="674" customWidth="1"/>
    <col min="5645" max="5645" width="8.28515625" style="674" customWidth="1"/>
    <col min="5646" max="5646" width="8.42578125" style="674" customWidth="1"/>
    <col min="5647" max="5647" width="6.7109375" style="674" customWidth="1"/>
    <col min="5648" max="5648" width="8.140625" style="674" customWidth="1"/>
    <col min="5649" max="5649" width="9" style="674" customWidth="1"/>
    <col min="5650" max="5650" width="6.7109375" style="674" customWidth="1"/>
    <col min="5651" max="5651" width="8.28515625" style="674" customWidth="1"/>
    <col min="5652" max="5652" width="9" style="674" customWidth="1"/>
    <col min="5653" max="5653" width="6.7109375" style="674" customWidth="1"/>
    <col min="5654" max="5654" width="8.85546875" style="674" customWidth="1"/>
    <col min="5655" max="5655" width="8" style="674" customWidth="1"/>
    <col min="5656" max="5656" width="6.7109375" style="674" customWidth="1"/>
    <col min="5657" max="5657" width="8.28515625" style="674" customWidth="1"/>
    <col min="5658" max="5658" width="8" style="674" customWidth="1"/>
    <col min="5659" max="5659" width="6.7109375" style="674" customWidth="1"/>
    <col min="5660" max="5660" width="8.28515625" style="674" customWidth="1"/>
    <col min="5661" max="5661" width="8.140625" style="674" customWidth="1"/>
    <col min="5662" max="5663" width="6.7109375" style="674" customWidth="1"/>
    <col min="5664" max="5664" width="8.140625" style="674" customWidth="1"/>
    <col min="5665" max="5666" width="6.7109375" style="674" customWidth="1"/>
    <col min="5667" max="5667" width="9.140625" style="674" customWidth="1"/>
    <col min="5668" max="5669" width="6.7109375" style="674" customWidth="1"/>
    <col min="5670" max="5670" width="8.28515625" style="674" customWidth="1"/>
    <col min="5671" max="5672" width="6.7109375" style="674" customWidth="1"/>
    <col min="5673" max="5673" width="8.140625" style="674" customWidth="1"/>
    <col min="5674" max="5675" width="6.7109375" style="674" customWidth="1"/>
    <col min="5676" max="5676" width="8.5703125" style="674" customWidth="1"/>
    <col min="5677" max="5678" width="6.7109375" style="674" customWidth="1"/>
    <col min="5679" max="5679" width="8.85546875" style="674" customWidth="1"/>
    <col min="5680" max="5681" width="6.7109375" style="674" customWidth="1"/>
    <col min="5682" max="5682" width="8.5703125" style="674" customWidth="1"/>
    <col min="5683" max="5684" width="6.7109375" style="674" customWidth="1"/>
    <col min="5685" max="5685" width="8.42578125" style="674" customWidth="1"/>
    <col min="5686" max="5687" width="6.7109375" style="674" customWidth="1"/>
    <col min="5688" max="5688" width="8.28515625" style="674" customWidth="1"/>
    <col min="5689" max="5689" width="6.7109375" style="674" customWidth="1"/>
    <col min="5690" max="5690" width="7.5703125" style="674" customWidth="1"/>
    <col min="5691" max="5691" width="8.42578125" style="674" customWidth="1"/>
    <col min="5692" max="5692" width="6.7109375" style="674" customWidth="1"/>
    <col min="5693" max="5694" width="8.42578125" style="674" customWidth="1"/>
    <col min="5695" max="5695" width="6.7109375" style="674" customWidth="1"/>
    <col min="5696" max="5696" width="7.42578125" style="674" customWidth="1"/>
    <col min="5697" max="5697" width="8.140625" style="674" customWidth="1"/>
    <col min="5698" max="5698" width="6.7109375" style="674" customWidth="1"/>
    <col min="5699" max="5699" width="7.28515625" style="674" customWidth="1"/>
    <col min="5700" max="5700" width="8.28515625" style="674" customWidth="1"/>
    <col min="5701" max="5701" width="6.7109375" style="674" customWidth="1"/>
    <col min="5702" max="5702" width="7.42578125" style="674" customWidth="1"/>
    <col min="5703" max="5703" width="8" style="674" customWidth="1"/>
    <col min="5704" max="5704" width="6.7109375" style="674" customWidth="1"/>
    <col min="5705" max="5705" width="7.5703125" style="674" customWidth="1"/>
    <col min="5706" max="5706" width="8.28515625" style="674" customWidth="1"/>
    <col min="5707" max="5707" width="6.7109375" style="674" customWidth="1"/>
    <col min="5708" max="5709" width="8" style="674" customWidth="1"/>
    <col min="5710" max="5710" width="6.7109375" style="674" customWidth="1"/>
    <col min="5711" max="5711" width="7.85546875" style="674" customWidth="1"/>
    <col min="5712" max="5713" width="8" style="674" customWidth="1"/>
    <col min="5714" max="5888" width="9.140625" style="674"/>
    <col min="5889" max="5889" width="3.28515625" style="674" customWidth="1"/>
    <col min="5890" max="5890" width="6.140625" style="674" customWidth="1"/>
    <col min="5891" max="5891" width="6.85546875" style="674" customWidth="1"/>
    <col min="5892" max="5892" width="6" style="674" customWidth="1"/>
    <col min="5893" max="5893" width="5.7109375" style="674" customWidth="1"/>
    <col min="5894" max="5894" width="6.42578125" style="674" customWidth="1"/>
    <col min="5895" max="5895" width="5" style="674" customWidth="1"/>
    <col min="5896" max="5896" width="8" style="674" customWidth="1"/>
    <col min="5897" max="5897" width="6.7109375" style="674" customWidth="1"/>
    <col min="5898" max="5899" width="8.28515625" style="674" customWidth="1"/>
    <col min="5900" max="5900" width="6.7109375" style="674" customWidth="1"/>
    <col min="5901" max="5901" width="8.28515625" style="674" customWidth="1"/>
    <col min="5902" max="5902" width="8.42578125" style="674" customWidth="1"/>
    <col min="5903" max="5903" width="6.7109375" style="674" customWidth="1"/>
    <col min="5904" max="5904" width="8.140625" style="674" customWidth="1"/>
    <col min="5905" max="5905" width="9" style="674" customWidth="1"/>
    <col min="5906" max="5906" width="6.7109375" style="674" customWidth="1"/>
    <col min="5907" max="5907" width="8.28515625" style="674" customWidth="1"/>
    <col min="5908" max="5908" width="9" style="674" customWidth="1"/>
    <col min="5909" max="5909" width="6.7109375" style="674" customWidth="1"/>
    <col min="5910" max="5910" width="8.85546875" style="674" customWidth="1"/>
    <col min="5911" max="5911" width="8" style="674" customWidth="1"/>
    <col min="5912" max="5912" width="6.7109375" style="674" customWidth="1"/>
    <col min="5913" max="5913" width="8.28515625" style="674" customWidth="1"/>
    <col min="5914" max="5914" width="8" style="674" customWidth="1"/>
    <col min="5915" max="5915" width="6.7109375" style="674" customWidth="1"/>
    <col min="5916" max="5916" width="8.28515625" style="674" customWidth="1"/>
    <col min="5917" max="5917" width="8.140625" style="674" customWidth="1"/>
    <col min="5918" max="5919" width="6.7109375" style="674" customWidth="1"/>
    <col min="5920" max="5920" width="8.140625" style="674" customWidth="1"/>
    <col min="5921" max="5922" width="6.7109375" style="674" customWidth="1"/>
    <col min="5923" max="5923" width="9.140625" style="674" customWidth="1"/>
    <col min="5924" max="5925" width="6.7109375" style="674" customWidth="1"/>
    <col min="5926" max="5926" width="8.28515625" style="674" customWidth="1"/>
    <col min="5927" max="5928" width="6.7109375" style="674" customWidth="1"/>
    <col min="5929" max="5929" width="8.140625" style="674" customWidth="1"/>
    <col min="5930" max="5931" width="6.7109375" style="674" customWidth="1"/>
    <col min="5932" max="5932" width="8.5703125" style="674" customWidth="1"/>
    <col min="5933" max="5934" width="6.7109375" style="674" customWidth="1"/>
    <col min="5935" max="5935" width="8.85546875" style="674" customWidth="1"/>
    <col min="5936" max="5937" width="6.7109375" style="674" customWidth="1"/>
    <col min="5938" max="5938" width="8.5703125" style="674" customWidth="1"/>
    <col min="5939" max="5940" width="6.7109375" style="674" customWidth="1"/>
    <col min="5941" max="5941" width="8.42578125" style="674" customWidth="1"/>
    <col min="5942" max="5943" width="6.7109375" style="674" customWidth="1"/>
    <col min="5944" max="5944" width="8.28515625" style="674" customWidth="1"/>
    <col min="5945" max="5945" width="6.7109375" style="674" customWidth="1"/>
    <col min="5946" max="5946" width="7.5703125" style="674" customWidth="1"/>
    <col min="5947" max="5947" width="8.42578125" style="674" customWidth="1"/>
    <col min="5948" max="5948" width="6.7109375" style="674" customWidth="1"/>
    <col min="5949" max="5950" width="8.42578125" style="674" customWidth="1"/>
    <col min="5951" max="5951" width="6.7109375" style="674" customWidth="1"/>
    <col min="5952" max="5952" width="7.42578125" style="674" customWidth="1"/>
    <col min="5953" max="5953" width="8.140625" style="674" customWidth="1"/>
    <col min="5954" max="5954" width="6.7109375" style="674" customWidth="1"/>
    <col min="5955" max="5955" width="7.28515625" style="674" customWidth="1"/>
    <col min="5956" max="5956" width="8.28515625" style="674" customWidth="1"/>
    <col min="5957" max="5957" width="6.7109375" style="674" customWidth="1"/>
    <col min="5958" max="5958" width="7.42578125" style="674" customWidth="1"/>
    <col min="5959" max="5959" width="8" style="674" customWidth="1"/>
    <col min="5960" max="5960" width="6.7109375" style="674" customWidth="1"/>
    <col min="5961" max="5961" width="7.5703125" style="674" customWidth="1"/>
    <col min="5962" max="5962" width="8.28515625" style="674" customWidth="1"/>
    <col min="5963" max="5963" width="6.7109375" style="674" customWidth="1"/>
    <col min="5964" max="5965" width="8" style="674" customWidth="1"/>
    <col min="5966" max="5966" width="6.7109375" style="674" customWidth="1"/>
    <col min="5967" max="5967" width="7.85546875" style="674" customWidth="1"/>
    <col min="5968" max="5969" width="8" style="674" customWidth="1"/>
    <col min="5970" max="6144" width="9.140625" style="674"/>
    <col min="6145" max="6145" width="3.28515625" style="674" customWidth="1"/>
    <col min="6146" max="6146" width="6.140625" style="674" customWidth="1"/>
    <col min="6147" max="6147" width="6.85546875" style="674" customWidth="1"/>
    <col min="6148" max="6148" width="6" style="674" customWidth="1"/>
    <col min="6149" max="6149" width="5.7109375" style="674" customWidth="1"/>
    <col min="6150" max="6150" width="6.42578125" style="674" customWidth="1"/>
    <col min="6151" max="6151" width="5" style="674" customWidth="1"/>
    <col min="6152" max="6152" width="8" style="674" customWidth="1"/>
    <col min="6153" max="6153" width="6.7109375" style="674" customWidth="1"/>
    <col min="6154" max="6155" width="8.28515625" style="674" customWidth="1"/>
    <col min="6156" max="6156" width="6.7109375" style="674" customWidth="1"/>
    <col min="6157" max="6157" width="8.28515625" style="674" customWidth="1"/>
    <col min="6158" max="6158" width="8.42578125" style="674" customWidth="1"/>
    <col min="6159" max="6159" width="6.7109375" style="674" customWidth="1"/>
    <col min="6160" max="6160" width="8.140625" style="674" customWidth="1"/>
    <col min="6161" max="6161" width="9" style="674" customWidth="1"/>
    <col min="6162" max="6162" width="6.7109375" style="674" customWidth="1"/>
    <col min="6163" max="6163" width="8.28515625" style="674" customWidth="1"/>
    <col min="6164" max="6164" width="9" style="674" customWidth="1"/>
    <col min="6165" max="6165" width="6.7109375" style="674" customWidth="1"/>
    <col min="6166" max="6166" width="8.85546875" style="674" customWidth="1"/>
    <col min="6167" max="6167" width="8" style="674" customWidth="1"/>
    <col min="6168" max="6168" width="6.7109375" style="674" customWidth="1"/>
    <col min="6169" max="6169" width="8.28515625" style="674" customWidth="1"/>
    <col min="6170" max="6170" width="8" style="674" customWidth="1"/>
    <col min="6171" max="6171" width="6.7109375" style="674" customWidth="1"/>
    <col min="6172" max="6172" width="8.28515625" style="674" customWidth="1"/>
    <col min="6173" max="6173" width="8.140625" style="674" customWidth="1"/>
    <col min="6174" max="6175" width="6.7109375" style="674" customWidth="1"/>
    <col min="6176" max="6176" width="8.140625" style="674" customWidth="1"/>
    <col min="6177" max="6178" width="6.7109375" style="674" customWidth="1"/>
    <col min="6179" max="6179" width="9.140625" style="674" customWidth="1"/>
    <col min="6180" max="6181" width="6.7109375" style="674" customWidth="1"/>
    <col min="6182" max="6182" width="8.28515625" style="674" customWidth="1"/>
    <col min="6183" max="6184" width="6.7109375" style="674" customWidth="1"/>
    <col min="6185" max="6185" width="8.140625" style="674" customWidth="1"/>
    <col min="6186" max="6187" width="6.7109375" style="674" customWidth="1"/>
    <col min="6188" max="6188" width="8.5703125" style="674" customWidth="1"/>
    <col min="6189" max="6190" width="6.7109375" style="674" customWidth="1"/>
    <col min="6191" max="6191" width="8.85546875" style="674" customWidth="1"/>
    <col min="6192" max="6193" width="6.7109375" style="674" customWidth="1"/>
    <col min="6194" max="6194" width="8.5703125" style="674" customWidth="1"/>
    <col min="6195" max="6196" width="6.7109375" style="674" customWidth="1"/>
    <col min="6197" max="6197" width="8.42578125" style="674" customWidth="1"/>
    <col min="6198" max="6199" width="6.7109375" style="674" customWidth="1"/>
    <col min="6200" max="6200" width="8.28515625" style="674" customWidth="1"/>
    <col min="6201" max="6201" width="6.7109375" style="674" customWidth="1"/>
    <col min="6202" max="6202" width="7.5703125" style="674" customWidth="1"/>
    <col min="6203" max="6203" width="8.42578125" style="674" customWidth="1"/>
    <col min="6204" max="6204" width="6.7109375" style="674" customWidth="1"/>
    <col min="6205" max="6206" width="8.42578125" style="674" customWidth="1"/>
    <col min="6207" max="6207" width="6.7109375" style="674" customWidth="1"/>
    <col min="6208" max="6208" width="7.42578125" style="674" customWidth="1"/>
    <col min="6209" max="6209" width="8.140625" style="674" customWidth="1"/>
    <col min="6210" max="6210" width="6.7109375" style="674" customWidth="1"/>
    <col min="6211" max="6211" width="7.28515625" style="674" customWidth="1"/>
    <col min="6212" max="6212" width="8.28515625" style="674" customWidth="1"/>
    <col min="6213" max="6213" width="6.7109375" style="674" customWidth="1"/>
    <col min="6214" max="6214" width="7.42578125" style="674" customWidth="1"/>
    <col min="6215" max="6215" width="8" style="674" customWidth="1"/>
    <col min="6216" max="6216" width="6.7109375" style="674" customWidth="1"/>
    <col min="6217" max="6217" width="7.5703125" style="674" customWidth="1"/>
    <col min="6218" max="6218" width="8.28515625" style="674" customWidth="1"/>
    <col min="6219" max="6219" width="6.7109375" style="674" customWidth="1"/>
    <col min="6220" max="6221" width="8" style="674" customWidth="1"/>
    <col min="6222" max="6222" width="6.7109375" style="674" customWidth="1"/>
    <col min="6223" max="6223" width="7.85546875" style="674" customWidth="1"/>
    <col min="6224" max="6225" width="8" style="674" customWidth="1"/>
    <col min="6226" max="6400" width="9.140625" style="674"/>
    <col min="6401" max="6401" width="3.28515625" style="674" customWidth="1"/>
    <col min="6402" max="6402" width="6.140625" style="674" customWidth="1"/>
    <col min="6403" max="6403" width="6.85546875" style="674" customWidth="1"/>
    <col min="6404" max="6404" width="6" style="674" customWidth="1"/>
    <col min="6405" max="6405" width="5.7109375" style="674" customWidth="1"/>
    <col min="6406" max="6406" width="6.42578125" style="674" customWidth="1"/>
    <col min="6407" max="6407" width="5" style="674" customWidth="1"/>
    <col min="6408" max="6408" width="8" style="674" customWidth="1"/>
    <col min="6409" max="6409" width="6.7109375" style="674" customWidth="1"/>
    <col min="6410" max="6411" width="8.28515625" style="674" customWidth="1"/>
    <col min="6412" max="6412" width="6.7109375" style="674" customWidth="1"/>
    <col min="6413" max="6413" width="8.28515625" style="674" customWidth="1"/>
    <col min="6414" max="6414" width="8.42578125" style="674" customWidth="1"/>
    <col min="6415" max="6415" width="6.7109375" style="674" customWidth="1"/>
    <col min="6416" max="6416" width="8.140625" style="674" customWidth="1"/>
    <col min="6417" max="6417" width="9" style="674" customWidth="1"/>
    <col min="6418" max="6418" width="6.7109375" style="674" customWidth="1"/>
    <col min="6419" max="6419" width="8.28515625" style="674" customWidth="1"/>
    <col min="6420" max="6420" width="9" style="674" customWidth="1"/>
    <col min="6421" max="6421" width="6.7109375" style="674" customWidth="1"/>
    <col min="6422" max="6422" width="8.85546875" style="674" customWidth="1"/>
    <col min="6423" max="6423" width="8" style="674" customWidth="1"/>
    <col min="6424" max="6424" width="6.7109375" style="674" customWidth="1"/>
    <col min="6425" max="6425" width="8.28515625" style="674" customWidth="1"/>
    <col min="6426" max="6426" width="8" style="674" customWidth="1"/>
    <col min="6427" max="6427" width="6.7109375" style="674" customWidth="1"/>
    <col min="6428" max="6428" width="8.28515625" style="674" customWidth="1"/>
    <col min="6429" max="6429" width="8.140625" style="674" customWidth="1"/>
    <col min="6430" max="6431" width="6.7109375" style="674" customWidth="1"/>
    <col min="6432" max="6432" width="8.140625" style="674" customWidth="1"/>
    <col min="6433" max="6434" width="6.7109375" style="674" customWidth="1"/>
    <col min="6435" max="6435" width="9.140625" style="674" customWidth="1"/>
    <col min="6436" max="6437" width="6.7109375" style="674" customWidth="1"/>
    <col min="6438" max="6438" width="8.28515625" style="674" customWidth="1"/>
    <col min="6439" max="6440" width="6.7109375" style="674" customWidth="1"/>
    <col min="6441" max="6441" width="8.140625" style="674" customWidth="1"/>
    <col min="6442" max="6443" width="6.7109375" style="674" customWidth="1"/>
    <col min="6444" max="6444" width="8.5703125" style="674" customWidth="1"/>
    <col min="6445" max="6446" width="6.7109375" style="674" customWidth="1"/>
    <col min="6447" max="6447" width="8.85546875" style="674" customWidth="1"/>
    <col min="6448" max="6449" width="6.7109375" style="674" customWidth="1"/>
    <col min="6450" max="6450" width="8.5703125" style="674" customWidth="1"/>
    <col min="6451" max="6452" width="6.7109375" style="674" customWidth="1"/>
    <col min="6453" max="6453" width="8.42578125" style="674" customWidth="1"/>
    <col min="6454" max="6455" width="6.7109375" style="674" customWidth="1"/>
    <col min="6456" max="6456" width="8.28515625" style="674" customWidth="1"/>
    <col min="6457" max="6457" width="6.7109375" style="674" customWidth="1"/>
    <col min="6458" max="6458" width="7.5703125" style="674" customWidth="1"/>
    <col min="6459" max="6459" width="8.42578125" style="674" customWidth="1"/>
    <col min="6460" max="6460" width="6.7109375" style="674" customWidth="1"/>
    <col min="6461" max="6462" width="8.42578125" style="674" customWidth="1"/>
    <col min="6463" max="6463" width="6.7109375" style="674" customWidth="1"/>
    <col min="6464" max="6464" width="7.42578125" style="674" customWidth="1"/>
    <col min="6465" max="6465" width="8.140625" style="674" customWidth="1"/>
    <col min="6466" max="6466" width="6.7109375" style="674" customWidth="1"/>
    <col min="6467" max="6467" width="7.28515625" style="674" customWidth="1"/>
    <col min="6468" max="6468" width="8.28515625" style="674" customWidth="1"/>
    <col min="6469" max="6469" width="6.7109375" style="674" customWidth="1"/>
    <col min="6470" max="6470" width="7.42578125" style="674" customWidth="1"/>
    <col min="6471" max="6471" width="8" style="674" customWidth="1"/>
    <col min="6472" max="6472" width="6.7109375" style="674" customWidth="1"/>
    <col min="6473" max="6473" width="7.5703125" style="674" customWidth="1"/>
    <col min="6474" max="6474" width="8.28515625" style="674" customWidth="1"/>
    <col min="6475" max="6475" width="6.7109375" style="674" customWidth="1"/>
    <col min="6476" max="6477" width="8" style="674" customWidth="1"/>
    <col min="6478" max="6478" width="6.7109375" style="674" customWidth="1"/>
    <col min="6479" max="6479" width="7.85546875" style="674" customWidth="1"/>
    <col min="6480" max="6481" width="8" style="674" customWidth="1"/>
    <col min="6482" max="6656" width="9.140625" style="674"/>
    <col min="6657" max="6657" width="3.28515625" style="674" customWidth="1"/>
    <col min="6658" max="6658" width="6.140625" style="674" customWidth="1"/>
    <col min="6659" max="6659" width="6.85546875" style="674" customWidth="1"/>
    <col min="6660" max="6660" width="6" style="674" customWidth="1"/>
    <col min="6661" max="6661" width="5.7109375" style="674" customWidth="1"/>
    <col min="6662" max="6662" width="6.42578125" style="674" customWidth="1"/>
    <col min="6663" max="6663" width="5" style="674" customWidth="1"/>
    <col min="6664" max="6664" width="8" style="674" customWidth="1"/>
    <col min="6665" max="6665" width="6.7109375" style="674" customWidth="1"/>
    <col min="6666" max="6667" width="8.28515625" style="674" customWidth="1"/>
    <col min="6668" max="6668" width="6.7109375" style="674" customWidth="1"/>
    <col min="6669" max="6669" width="8.28515625" style="674" customWidth="1"/>
    <col min="6670" max="6670" width="8.42578125" style="674" customWidth="1"/>
    <col min="6671" max="6671" width="6.7109375" style="674" customWidth="1"/>
    <col min="6672" max="6672" width="8.140625" style="674" customWidth="1"/>
    <col min="6673" max="6673" width="9" style="674" customWidth="1"/>
    <col min="6674" max="6674" width="6.7109375" style="674" customWidth="1"/>
    <col min="6675" max="6675" width="8.28515625" style="674" customWidth="1"/>
    <col min="6676" max="6676" width="9" style="674" customWidth="1"/>
    <col min="6677" max="6677" width="6.7109375" style="674" customWidth="1"/>
    <col min="6678" max="6678" width="8.85546875" style="674" customWidth="1"/>
    <col min="6679" max="6679" width="8" style="674" customWidth="1"/>
    <col min="6680" max="6680" width="6.7109375" style="674" customWidth="1"/>
    <col min="6681" max="6681" width="8.28515625" style="674" customWidth="1"/>
    <col min="6682" max="6682" width="8" style="674" customWidth="1"/>
    <col min="6683" max="6683" width="6.7109375" style="674" customWidth="1"/>
    <col min="6684" max="6684" width="8.28515625" style="674" customWidth="1"/>
    <col min="6685" max="6685" width="8.140625" style="674" customWidth="1"/>
    <col min="6686" max="6687" width="6.7109375" style="674" customWidth="1"/>
    <col min="6688" max="6688" width="8.140625" style="674" customWidth="1"/>
    <col min="6689" max="6690" width="6.7109375" style="674" customWidth="1"/>
    <col min="6691" max="6691" width="9.140625" style="674" customWidth="1"/>
    <col min="6692" max="6693" width="6.7109375" style="674" customWidth="1"/>
    <col min="6694" max="6694" width="8.28515625" style="674" customWidth="1"/>
    <col min="6695" max="6696" width="6.7109375" style="674" customWidth="1"/>
    <col min="6697" max="6697" width="8.140625" style="674" customWidth="1"/>
    <col min="6698" max="6699" width="6.7109375" style="674" customWidth="1"/>
    <col min="6700" max="6700" width="8.5703125" style="674" customWidth="1"/>
    <col min="6701" max="6702" width="6.7109375" style="674" customWidth="1"/>
    <col min="6703" max="6703" width="8.85546875" style="674" customWidth="1"/>
    <col min="6704" max="6705" width="6.7109375" style="674" customWidth="1"/>
    <col min="6706" max="6706" width="8.5703125" style="674" customWidth="1"/>
    <col min="6707" max="6708" width="6.7109375" style="674" customWidth="1"/>
    <col min="6709" max="6709" width="8.42578125" style="674" customWidth="1"/>
    <col min="6710" max="6711" width="6.7109375" style="674" customWidth="1"/>
    <col min="6712" max="6712" width="8.28515625" style="674" customWidth="1"/>
    <col min="6713" max="6713" width="6.7109375" style="674" customWidth="1"/>
    <col min="6714" max="6714" width="7.5703125" style="674" customWidth="1"/>
    <col min="6715" max="6715" width="8.42578125" style="674" customWidth="1"/>
    <col min="6716" max="6716" width="6.7109375" style="674" customWidth="1"/>
    <col min="6717" max="6718" width="8.42578125" style="674" customWidth="1"/>
    <col min="6719" max="6719" width="6.7109375" style="674" customWidth="1"/>
    <col min="6720" max="6720" width="7.42578125" style="674" customWidth="1"/>
    <col min="6721" max="6721" width="8.140625" style="674" customWidth="1"/>
    <col min="6722" max="6722" width="6.7109375" style="674" customWidth="1"/>
    <col min="6723" max="6723" width="7.28515625" style="674" customWidth="1"/>
    <col min="6724" max="6724" width="8.28515625" style="674" customWidth="1"/>
    <col min="6725" max="6725" width="6.7109375" style="674" customWidth="1"/>
    <col min="6726" max="6726" width="7.42578125" style="674" customWidth="1"/>
    <col min="6727" max="6727" width="8" style="674" customWidth="1"/>
    <col min="6728" max="6728" width="6.7109375" style="674" customWidth="1"/>
    <col min="6729" max="6729" width="7.5703125" style="674" customWidth="1"/>
    <col min="6730" max="6730" width="8.28515625" style="674" customWidth="1"/>
    <col min="6731" max="6731" width="6.7109375" style="674" customWidth="1"/>
    <col min="6732" max="6733" width="8" style="674" customWidth="1"/>
    <col min="6734" max="6734" width="6.7109375" style="674" customWidth="1"/>
    <col min="6735" max="6735" width="7.85546875" style="674" customWidth="1"/>
    <col min="6736" max="6737" width="8" style="674" customWidth="1"/>
    <col min="6738" max="6912" width="9.140625" style="674"/>
    <col min="6913" max="6913" width="3.28515625" style="674" customWidth="1"/>
    <col min="6914" max="6914" width="6.140625" style="674" customWidth="1"/>
    <col min="6915" max="6915" width="6.85546875" style="674" customWidth="1"/>
    <col min="6916" max="6916" width="6" style="674" customWidth="1"/>
    <col min="6917" max="6917" width="5.7109375" style="674" customWidth="1"/>
    <col min="6918" max="6918" width="6.42578125" style="674" customWidth="1"/>
    <col min="6919" max="6919" width="5" style="674" customWidth="1"/>
    <col min="6920" max="6920" width="8" style="674" customWidth="1"/>
    <col min="6921" max="6921" width="6.7109375" style="674" customWidth="1"/>
    <col min="6922" max="6923" width="8.28515625" style="674" customWidth="1"/>
    <col min="6924" max="6924" width="6.7109375" style="674" customWidth="1"/>
    <col min="6925" max="6925" width="8.28515625" style="674" customWidth="1"/>
    <col min="6926" max="6926" width="8.42578125" style="674" customWidth="1"/>
    <col min="6927" max="6927" width="6.7109375" style="674" customWidth="1"/>
    <col min="6928" max="6928" width="8.140625" style="674" customWidth="1"/>
    <col min="6929" max="6929" width="9" style="674" customWidth="1"/>
    <col min="6930" max="6930" width="6.7109375" style="674" customWidth="1"/>
    <col min="6931" max="6931" width="8.28515625" style="674" customWidth="1"/>
    <col min="6932" max="6932" width="9" style="674" customWidth="1"/>
    <col min="6933" max="6933" width="6.7109375" style="674" customWidth="1"/>
    <col min="6934" max="6934" width="8.85546875" style="674" customWidth="1"/>
    <col min="6935" max="6935" width="8" style="674" customWidth="1"/>
    <col min="6936" max="6936" width="6.7109375" style="674" customWidth="1"/>
    <col min="6937" max="6937" width="8.28515625" style="674" customWidth="1"/>
    <col min="6938" max="6938" width="8" style="674" customWidth="1"/>
    <col min="6939" max="6939" width="6.7109375" style="674" customWidth="1"/>
    <col min="6940" max="6940" width="8.28515625" style="674" customWidth="1"/>
    <col min="6941" max="6941" width="8.140625" style="674" customWidth="1"/>
    <col min="6942" max="6943" width="6.7109375" style="674" customWidth="1"/>
    <col min="6944" max="6944" width="8.140625" style="674" customWidth="1"/>
    <col min="6945" max="6946" width="6.7109375" style="674" customWidth="1"/>
    <col min="6947" max="6947" width="9.140625" style="674" customWidth="1"/>
    <col min="6948" max="6949" width="6.7109375" style="674" customWidth="1"/>
    <col min="6950" max="6950" width="8.28515625" style="674" customWidth="1"/>
    <col min="6951" max="6952" width="6.7109375" style="674" customWidth="1"/>
    <col min="6953" max="6953" width="8.140625" style="674" customWidth="1"/>
    <col min="6954" max="6955" width="6.7109375" style="674" customWidth="1"/>
    <col min="6956" max="6956" width="8.5703125" style="674" customWidth="1"/>
    <col min="6957" max="6958" width="6.7109375" style="674" customWidth="1"/>
    <col min="6959" max="6959" width="8.85546875" style="674" customWidth="1"/>
    <col min="6960" max="6961" width="6.7109375" style="674" customWidth="1"/>
    <col min="6962" max="6962" width="8.5703125" style="674" customWidth="1"/>
    <col min="6963" max="6964" width="6.7109375" style="674" customWidth="1"/>
    <col min="6965" max="6965" width="8.42578125" style="674" customWidth="1"/>
    <col min="6966" max="6967" width="6.7109375" style="674" customWidth="1"/>
    <col min="6968" max="6968" width="8.28515625" style="674" customWidth="1"/>
    <col min="6969" max="6969" width="6.7109375" style="674" customWidth="1"/>
    <col min="6970" max="6970" width="7.5703125" style="674" customWidth="1"/>
    <col min="6971" max="6971" width="8.42578125" style="674" customWidth="1"/>
    <col min="6972" max="6972" width="6.7109375" style="674" customWidth="1"/>
    <col min="6973" max="6974" width="8.42578125" style="674" customWidth="1"/>
    <col min="6975" max="6975" width="6.7109375" style="674" customWidth="1"/>
    <col min="6976" max="6976" width="7.42578125" style="674" customWidth="1"/>
    <col min="6977" max="6977" width="8.140625" style="674" customWidth="1"/>
    <col min="6978" max="6978" width="6.7109375" style="674" customWidth="1"/>
    <col min="6979" max="6979" width="7.28515625" style="674" customWidth="1"/>
    <col min="6980" max="6980" width="8.28515625" style="674" customWidth="1"/>
    <col min="6981" max="6981" width="6.7109375" style="674" customWidth="1"/>
    <col min="6982" max="6982" width="7.42578125" style="674" customWidth="1"/>
    <col min="6983" max="6983" width="8" style="674" customWidth="1"/>
    <col min="6984" max="6984" width="6.7109375" style="674" customWidth="1"/>
    <col min="6985" max="6985" width="7.5703125" style="674" customWidth="1"/>
    <col min="6986" max="6986" width="8.28515625" style="674" customWidth="1"/>
    <col min="6987" max="6987" width="6.7109375" style="674" customWidth="1"/>
    <col min="6988" max="6989" width="8" style="674" customWidth="1"/>
    <col min="6990" max="6990" width="6.7109375" style="674" customWidth="1"/>
    <col min="6991" max="6991" width="7.85546875" style="674" customWidth="1"/>
    <col min="6992" max="6993" width="8" style="674" customWidth="1"/>
    <col min="6994" max="7168" width="9.140625" style="674"/>
    <col min="7169" max="7169" width="3.28515625" style="674" customWidth="1"/>
    <col min="7170" max="7170" width="6.140625" style="674" customWidth="1"/>
    <col min="7171" max="7171" width="6.85546875" style="674" customWidth="1"/>
    <col min="7172" max="7172" width="6" style="674" customWidth="1"/>
    <col min="7173" max="7173" width="5.7109375" style="674" customWidth="1"/>
    <col min="7174" max="7174" width="6.42578125" style="674" customWidth="1"/>
    <col min="7175" max="7175" width="5" style="674" customWidth="1"/>
    <col min="7176" max="7176" width="8" style="674" customWidth="1"/>
    <col min="7177" max="7177" width="6.7109375" style="674" customWidth="1"/>
    <col min="7178" max="7179" width="8.28515625" style="674" customWidth="1"/>
    <col min="7180" max="7180" width="6.7109375" style="674" customWidth="1"/>
    <col min="7181" max="7181" width="8.28515625" style="674" customWidth="1"/>
    <col min="7182" max="7182" width="8.42578125" style="674" customWidth="1"/>
    <col min="7183" max="7183" width="6.7109375" style="674" customWidth="1"/>
    <col min="7184" max="7184" width="8.140625" style="674" customWidth="1"/>
    <col min="7185" max="7185" width="9" style="674" customWidth="1"/>
    <col min="7186" max="7186" width="6.7109375" style="674" customWidth="1"/>
    <col min="7187" max="7187" width="8.28515625" style="674" customWidth="1"/>
    <col min="7188" max="7188" width="9" style="674" customWidth="1"/>
    <col min="7189" max="7189" width="6.7109375" style="674" customWidth="1"/>
    <col min="7190" max="7190" width="8.85546875" style="674" customWidth="1"/>
    <col min="7191" max="7191" width="8" style="674" customWidth="1"/>
    <col min="7192" max="7192" width="6.7109375" style="674" customWidth="1"/>
    <col min="7193" max="7193" width="8.28515625" style="674" customWidth="1"/>
    <col min="7194" max="7194" width="8" style="674" customWidth="1"/>
    <col min="7195" max="7195" width="6.7109375" style="674" customWidth="1"/>
    <col min="7196" max="7196" width="8.28515625" style="674" customWidth="1"/>
    <col min="7197" max="7197" width="8.140625" style="674" customWidth="1"/>
    <col min="7198" max="7199" width="6.7109375" style="674" customWidth="1"/>
    <col min="7200" max="7200" width="8.140625" style="674" customWidth="1"/>
    <col min="7201" max="7202" width="6.7109375" style="674" customWidth="1"/>
    <col min="7203" max="7203" width="9.140625" style="674" customWidth="1"/>
    <col min="7204" max="7205" width="6.7109375" style="674" customWidth="1"/>
    <col min="7206" max="7206" width="8.28515625" style="674" customWidth="1"/>
    <col min="7207" max="7208" width="6.7109375" style="674" customWidth="1"/>
    <col min="7209" max="7209" width="8.140625" style="674" customWidth="1"/>
    <col min="7210" max="7211" width="6.7109375" style="674" customWidth="1"/>
    <col min="7212" max="7212" width="8.5703125" style="674" customWidth="1"/>
    <col min="7213" max="7214" width="6.7109375" style="674" customWidth="1"/>
    <col min="7215" max="7215" width="8.85546875" style="674" customWidth="1"/>
    <col min="7216" max="7217" width="6.7109375" style="674" customWidth="1"/>
    <col min="7218" max="7218" width="8.5703125" style="674" customWidth="1"/>
    <col min="7219" max="7220" width="6.7109375" style="674" customWidth="1"/>
    <col min="7221" max="7221" width="8.42578125" style="674" customWidth="1"/>
    <col min="7222" max="7223" width="6.7109375" style="674" customWidth="1"/>
    <col min="7224" max="7224" width="8.28515625" style="674" customWidth="1"/>
    <col min="7225" max="7225" width="6.7109375" style="674" customWidth="1"/>
    <col min="7226" max="7226" width="7.5703125" style="674" customWidth="1"/>
    <col min="7227" max="7227" width="8.42578125" style="674" customWidth="1"/>
    <col min="7228" max="7228" width="6.7109375" style="674" customWidth="1"/>
    <col min="7229" max="7230" width="8.42578125" style="674" customWidth="1"/>
    <col min="7231" max="7231" width="6.7109375" style="674" customWidth="1"/>
    <col min="7232" max="7232" width="7.42578125" style="674" customWidth="1"/>
    <col min="7233" max="7233" width="8.140625" style="674" customWidth="1"/>
    <col min="7234" max="7234" width="6.7109375" style="674" customWidth="1"/>
    <col min="7235" max="7235" width="7.28515625" style="674" customWidth="1"/>
    <col min="7236" max="7236" width="8.28515625" style="674" customWidth="1"/>
    <col min="7237" max="7237" width="6.7109375" style="674" customWidth="1"/>
    <col min="7238" max="7238" width="7.42578125" style="674" customWidth="1"/>
    <col min="7239" max="7239" width="8" style="674" customWidth="1"/>
    <col min="7240" max="7240" width="6.7109375" style="674" customWidth="1"/>
    <col min="7241" max="7241" width="7.5703125" style="674" customWidth="1"/>
    <col min="7242" max="7242" width="8.28515625" style="674" customWidth="1"/>
    <col min="7243" max="7243" width="6.7109375" style="674" customWidth="1"/>
    <col min="7244" max="7245" width="8" style="674" customWidth="1"/>
    <col min="7246" max="7246" width="6.7109375" style="674" customWidth="1"/>
    <col min="7247" max="7247" width="7.85546875" style="674" customWidth="1"/>
    <col min="7248" max="7249" width="8" style="674" customWidth="1"/>
    <col min="7250" max="7424" width="9.140625" style="674"/>
    <col min="7425" max="7425" width="3.28515625" style="674" customWidth="1"/>
    <col min="7426" max="7426" width="6.140625" style="674" customWidth="1"/>
    <col min="7427" max="7427" width="6.85546875" style="674" customWidth="1"/>
    <col min="7428" max="7428" width="6" style="674" customWidth="1"/>
    <col min="7429" max="7429" width="5.7109375" style="674" customWidth="1"/>
    <col min="7430" max="7430" width="6.42578125" style="674" customWidth="1"/>
    <col min="7431" max="7431" width="5" style="674" customWidth="1"/>
    <col min="7432" max="7432" width="8" style="674" customWidth="1"/>
    <col min="7433" max="7433" width="6.7109375" style="674" customWidth="1"/>
    <col min="7434" max="7435" width="8.28515625" style="674" customWidth="1"/>
    <col min="7436" max="7436" width="6.7109375" style="674" customWidth="1"/>
    <col min="7437" max="7437" width="8.28515625" style="674" customWidth="1"/>
    <col min="7438" max="7438" width="8.42578125" style="674" customWidth="1"/>
    <col min="7439" max="7439" width="6.7109375" style="674" customWidth="1"/>
    <col min="7440" max="7440" width="8.140625" style="674" customWidth="1"/>
    <col min="7441" max="7441" width="9" style="674" customWidth="1"/>
    <col min="7442" max="7442" width="6.7109375" style="674" customWidth="1"/>
    <col min="7443" max="7443" width="8.28515625" style="674" customWidth="1"/>
    <col min="7444" max="7444" width="9" style="674" customWidth="1"/>
    <col min="7445" max="7445" width="6.7109375" style="674" customWidth="1"/>
    <col min="7446" max="7446" width="8.85546875" style="674" customWidth="1"/>
    <col min="7447" max="7447" width="8" style="674" customWidth="1"/>
    <col min="7448" max="7448" width="6.7109375" style="674" customWidth="1"/>
    <col min="7449" max="7449" width="8.28515625" style="674" customWidth="1"/>
    <col min="7450" max="7450" width="8" style="674" customWidth="1"/>
    <col min="7451" max="7451" width="6.7109375" style="674" customWidth="1"/>
    <col min="7452" max="7452" width="8.28515625" style="674" customWidth="1"/>
    <col min="7453" max="7453" width="8.140625" style="674" customWidth="1"/>
    <col min="7454" max="7455" width="6.7109375" style="674" customWidth="1"/>
    <col min="7456" max="7456" width="8.140625" style="674" customWidth="1"/>
    <col min="7457" max="7458" width="6.7109375" style="674" customWidth="1"/>
    <col min="7459" max="7459" width="9.140625" style="674" customWidth="1"/>
    <col min="7460" max="7461" width="6.7109375" style="674" customWidth="1"/>
    <col min="7462" max="7462" width="8.28515625" style="674" customWidth="1"/>
    <col min="7463" max="7464" width="6.7109375" style="674" customWidth="1"/>
    <col min="7465" max="7465" width="8.140625" style="674" customWidth="1"/>
    <col min="7466" max="7467" width="6.7109375" style="674" customWidth="1"/>
    <col min="7468" max="7468" width="8.5703125" style="674" customWidth="1"/>
    <col min="7469" max="7470" width="6.7109375" style="674" customWidth="1"/>
    <col min="7471" max="7471" width="8.85546875" style="674" customWidth="1"/>
    <col min="7472" max="7473" width="6.7109375" style="674" customWidth="1"/>
    <col min="7474" max="7474" width="8.5703125" style="674" customWidth="1"/>
    <col min="7475" max="7476" width="6.7109375" style="674" customWidth="1"/>
    <col min="7477" max="7477" width="8.42578125" style="674" customWidth="1"/>
    <col min="7478" max="7479" width="6.7109375" style="674" customWidth="1"/>
    <col min="7480" max="7480" width="8.28515625" style="674" customWidth="1"/>
    <col min="7481" max="7481" width="6.7109375" style="674" customWidth="1"/>
    <col min="7482" max="7482" width="7.5703125" style="674" customWidth="1"/>
    <col min="7483" max="7483" width="8.42578125" style="674" customWidth="1"/>
    <col min="7484" max="7484" width="6.7109375" style="674" customWidth="1"/>
    <col min="7485" max="7486" width="8.42578125" style="674" customWidth="1"/>
    <col min="7487" max="7487" width="6.7109375" style="674" customWidth="1"/>
    <col min="7488" max="7488" width="7.42578125" style="674" customWidth="1"/>
    <col min="7489" max="7489" width="8.140625" style="674" customWidth="1"/>
    <col min="7490" max="7490" width="6.7109375" style="674" customWidth="1"/>
    <col min="7491" max="7491" width="7.28515625" style="674" customWidth="1"/>
    <col min="7492" max="7492" width="8.28515625" style="674" customWidth="1"/>
    <col min="7493" max="7493" width="6.7109375" style="674" customWidth="1"/>
    <col min="7494" max="7494" width="7.42578125" style="674" customWidth="1"/>
    <col min="7495" max="7495" width="8" style="674" customWidth="1"/>
    <col min="7496" max="7496" width="6.7109375" style="674" customWidth="1"/>
    <col min="7497" max="7497" width="7.5703125" style="674" customWidth="1"/>
    <col min="7498" max="7498" width="8.28515625" style="674" customWidth="1"/>
    <col min="7499" max="7499" width="6.7109375" style="674" customWidth="1"/>
    <col min="7500" max="7501" width="8" style="674" customWidth="1"/>
    <col min="7502" max="7502" width="6.7109375" style="674" customWidth="1"/>
    <col min="7503" max="7503" width="7.85546875" style="674" customWidth="1"/>
    <col min="7504" max="7505" width="8" style="674" customWidth="1"/>
    <col min="7506" max="7680" width="9.140625" style="674"/>
    <col min="7681" max="7681" width="3.28515625" style="674" customWidth="1"/>
    <col min="7682" max="7682" width="6.140625" style="674" customWidth="1"/>
    <col min="7683" max="7683" width="6.85546875" style="674" customWidth="1"/>
    <col min="7684" max="7684" width="6" style="674" customWidth="1"/>
    <col min="7685" max="7685" width="5.7109375" style="674" customWidth="1"/>
    <col min="7686" max="7686" width="6.42578125" style="674" customWidth="1"/>
    <col min="7687" max="7687" width="5" style="674" customWidth="1"/>
    <col min="7688" max="7688" width="8" style="674" customWidth="1"/>
    <col min="7689" max="7689" width="6.7109375" style="674" customWidth="1"/>
    <col min="7690" max="7691" width="8.28515625" style="674" customWidth="1"/>
    <col min="7692" max="7692" width="6.7109375" style="674" customWidth="1"/>
    <col min="7693" max="7693" width="8.28515625" style="674" customWidth="1"/>
    <col min="7694" max="7694" width="8.42578125" style="674" customWidth="1"/>
    <col min="7695" max="7695" width="6.7109375" style="674" customWidth="1"/>
    <col min="7696" max="7696" width="8.140625" style="674" customWidth="1"/>
    <col min="7697" max="7697" width="9" style="674" customWidth="1"/>
    <col min="7698" max="7698" width="6.7109375" style="674" customWidth="1"/>
    <col min="7699" max="7699" width="8.28515625" style="674" customWidth="1"/>
    <col min="7700" max="7700" width="9" style="674" customWidth="1"/>
    <col min="7701" max="7701" width="6.7109375" style="674" customWidth="1"/>
    <col min="7702" max="7702" width="8.85546875" style="674" customWidth="1"/>
    <col min="7703" max="7703" width="8" style="674" customWidth="1"/>
    <col min="7704" max="7704" width="6.7109375" style="674" customWidth="1"/>
    <col min="7705" max="7705" width="8.28515625" style="674" customWidth="1"/>
    <col min="7706" max="7706" width="8" style="674" customWidth="1"/>
    <col min="7707" max="7707" width="6.7109375" style="674" customWidth="1"/>
    <col min="7708" max="7708" width="8.28515625" style="674" customWidth="1"/>
    <col min="7709" max="7709" width="8.140625" style="674" customWidth="1"/>
    <col min="7710" max="7711" width="6.7109375" style="674" customWidth="1"/>
    <col min="7712" max="7712" width="8.140625" style="674" customWidth="1"/>
    <col min="7713" max="7714" width="6.7109375" style="674" customWidth="1"/>
    <col min="7715" max="7715" width="9.140625" style="674" customWidth="1"/>
    <col min="7716" max="7717" width="6.7109375" style="674" customWidth="1"/>
    <col min="7718" max="7718" width="8.28515625" style="674" customWidth="1"/>
    <col min="7719" max="7720" width="6.7109375" style="674" customWidth="1"/>
    <col min="7721" max="7721" width="8.140625" style="674" customWidth="1"/>
    <col min="7722" max="7723" width="6.7109375" style="674" customWidth="1"/>
    <col min="7724" max="7724" width="8.5703125" style="674" customWidth="1"/>
    <col min="7725" max="7726" width="6.7109375" style="674" customWidth="1"/>
    <col min="7727" max="7727" width="8.85546875" style="674" customWidth="1"/>
    <col min="7728" max="7729" width="6.7109375" style="674" customWidth="1"/>
    <col min="7730" max="7730" width="8.5703125" style="674" customWidth="1"/>
    <col min="7731" max="7732" width="6.7109375" style="674" customWidth="1"/>
    <col min="7733" max="7733" width="8.42578125" style="674" customWidth="1"/>
    <col min="7734" max="7735" width="6.7109375" style="674" customWidth="1"/>
    <col min="7736" max="7736" width="8.28515625" style="674" customWidth="1"/>
    <col min="7737" max="7737" width="6.7109375" style="674" customWidth="1"/>
    <col min="7738" max="7738" width="7.5703125" style="674" customWidth="1"/>
    <col min="7739" max="7739" width="8.42578125" style="674" customWidth="1"/>
    <col min="7740" max="7740" width="6.7109375" style="674" customWidth="1"/>
    <col min="7741" max="7742" width="8.42578125" style="674" customWidth="1"/>
    <col min="7743" max="7743" width="6.7109375" style="674" customWidth="1"/>
    <col min="7744" max="7744" width="7.42578125" style="674" customWidth="1"/>
    <col min="7745" max="7745" width="8.140625" style="674" customWidth="1"/>
    <col min="7746" max="7746" width="6.7109375" style="674" customWidth="1"/>
    <col min="7747" max="7747" width="7.28515625" style="674" customWidth="1"/>
    <col min="7748" max="7748" width="8.28515625" style="674" customWidth="1"/>
    <col min="7749" max="7749" width="6.7109375" style="674" customWidth="1"/>
    <col min="7750" max="7750" width="7.42578125" style="674" customWidth="1"/>
    <col min="7751" max="7751" width="8" style="674" customWidth="1"/>
    <col min="7752" max="7752" width="6.7109375" style="674" customWidth="1"/>
    <col min="7753" max="7753" width="7.5703125" style="674" customWidth="1"/>
    <col min="7754" max="7754" width="8.28515625" style="674" customWidth="1"/>
    <col min="7755" max="7755" width="6.7109375" style="674" customWidth="1"/>
    <col min="7756" max="7757" width="8" style="674" customWidth="1"/>
    <col min="7758" max="7758" width="6.7109375" style="674" customWidth="1"/>
    <col min="7759" max="7759" width="7.85546875" style="674" customWidth="1"/>
    <col min="7760" max="7761" width="8" style="674" customWidth="1"/>
    <col min="7762" max="7936" width="9.140625" style="674"/>
    <col min="7937" max="7937" width="3.28515625" style="674" customWidth="1"/>
    <col min="7938" max="7938" width="6.140625" style="674" customWidth="1"/>
    <col min="7939" max="7939" width="6.85546875" style="674" customWidth="1"/>
    <col min="7940" max="7940" width="6" style="674" customWidth="1"/>
    <col min="7941" max="7941" width="5.7109375" style="674" customWidth="1"/>
    <col min="7942" max="7942" width="6.42578125" style="674" customWidth="1"/>
    <col min="7943" max="7943" width="5" style="674" customWidth="1"/>
    <col min="7944" max="7944" width="8" style="674" customWidth="1"/>
    <col min="7945" max="7945" width="6.7109375" style="674" customWidth="1"/>
    <col min="7946" max="7947" width="8.28515625" style="674" customWidth="1"/>
    <col min="7948" max="7948" width="6.7109375" style="674" customWidth="1"/>
    <col min="7949" max="7949" width="8.28515625" style="674" customWidth="1"/>
    <col min="7950" max="7950" width="8.42578125" style="674" customWidth="1"/>
    <col min="7951" max="7951" width="6.7109375" style="674" customWidth="1"/>
    <col min="7952" max="7952" width="8.140625" style="674" customWidth="1"/>
    <col min="7953" max="7953" width="9" style="674" customWidth="1"/>
    <col min="7954" max="7954" width="6.7109375" style="674" customWidth="1"/>
    <col min="7955" max="7955" width="8.28515625" style="674" customWidth="1"/>
    <col min="7956" max="7956" width="9" style="674" customWidth="1"/>
    <col min="7957" max="7957" width="6.7109375" style="674" customWidth="1"/>
    <col min="7958" max="7958" width="8.85546875" style="674" customWidth="1"/>
    <col min="7959" max="7959" width="8" style="674" customWidth="1"/>
    <col min="7960" max="7960" width="6.7109375" style="674" customWidth="1"/>
    <col min="7961" max="7961" width="8.28515625" style="674" customWidth="1"/>
    <col min="7962" max="7962" width="8" style="674" customWidth="1"/>
    <col min="7963" max="7963" width="6.7109375" style="674" customWidth="1"/>
    <col min="7964" max="7964" width="8.28515625" style="674" customWidth="1"/>
    <col min="7965" max="7965" width="8.140625" style="674" customWidth="1"/>
    <col min="7966" max="7967" width="6.7109375" style="674" customWidth="1"/>
    <col min="7968" max="7968" width="8.140625" style="674" customWidth="1"/>
    <col min="7969" max="7970" width="6.7109375" style="674" customWidth="1"/>
    <col min="7971" max="7971" width="9.140625" style="674" customWidth="1"/>
    <col min="7972" max="7973" width="6.7109375" style="674" customWidth="1"/>
    <col min="7974" max="7974" width="8.28515625" style="674" customWidth="1"/>
    <col min="7975" max="7976" width="6.7109375" style="674" customWidth="1"/>
    <col min="7977" max="7977" width="8.140625" style="674" customWidth="1"/>
    <col min="7978" max="7979" width="6.7109375" style="674" customWidth="1"/>
    <col min="7980" max="7980" width="8.5703125" style="674" customWidth="1"/>
    <col min="7981" max="7982" width="6.7109375" style="674" customWidth="1"/>
    <col min="7983" max="7983" width="8.85546875" style="674" customWidth="1"/>
    <col min="7984" max="7985" width="6.7109375" style="674" customWidth="1"/>
    <col min="7986" max="7986" width="8.5703125" style="674" customWidth="1"/>
    <col min="7987" max="7988" width="6.7109375" style="674" customWidth="1"/>
    <col min="7989" max="7989" width="8.42578125" style="674" customWidth="1"/>
    <col min="7990" max="7991" width="6.7109375" style="674" customWidth="1"/>
    <col min="7992" max="7992" width="8.28515625" style="674" customWidth="1"/>
    <col min="7993" max="7993" width="6.7109375" style="674" customWidth="1"/>
    <col min="7994" max="7994" width="7.5703125" style="674" customWidth="1"/>
    <col min="7995" max="7995" width="8.42578125" style="674" customWidth="1"/>
    <col min="7996" max="7996" width="6.7109375" style="674" customWidth="1"/>
    <col min="7997" max="7998" width="8.42578125" style="674" customWidth="1"/>
    <col min="7999" max="7999" width="6.7109375" style="674" customWidth="1"/>
    <col min="8000" max="8000" width="7.42578125" style="674" customWidth="1"/>
    <col min="8001" max="8001" width="8.140625" style="674" customWidth="1"/>
    <col min="8002" max="8002" width="6.7109375" style="674" customWidth="1"/>
    <col min="8003" max="8003" width="7.28515625" style="674" customWidth="1"/>
    <col min="8004" max="8004" width="8.28515625" style="674" customWidth="1"/>
    <col min="8005" max="8005" width="6.7109375" style="674" customWidth="1"/>
    <col min="8006" max="8006" width="7.42578125" style="674" customWidth="1"/>
    <col min="8007" max="8007" width="8" style="674" customWidth="1"/>
    <col min="8008" max="8008" width="6.7109375" style="674" customWidth="1"/>
    <col min="8009" max="8009" width="7.5703125" style="674" customWidth="1"/>
    <col min="8010" max="8010" width="8.28515625" style="674" customWidth="1"/>
    <col min="8011" max="8011" width="6.7109375" style="674" customWidth="1"/>
    <col min="8012" max="8013" width="8" style="674" customWidth="1"/>
    <col min="8014" max="8014" width="6.7109375" style="674" customWidth="1"/>
    <col min="8015" max="8015" width="7.85546875" style="674" customWidth="1"/>
    <col min="8016" max="8017" width="8" style="674" customWidth="1"/>
    <col min="8018" max="8192" width="9.140625" style="674"/>
    <col min="8193" max="8193" width="3.28515625" style="674" customWidth="1"/>
    <col min="8194" max="8194" width="6.140625" style="674" customWidth="1"/>
    <col min="8195" max="8195" width="6.85546875" style="674" customWidth="1"/>
    <col min="8196" max="8196" width="6" style="674" customWidth="1"/>
    <col min="8197" max="8197" width="5.7109375" style="674" customWidth="1"/>
    <col min="8198" max="8198" width="6.42578125" style="674" customWidth="1"/>
    <col min="8199" max="8199" width="5" style="674" customWidth="1"/>
    <col min="8200" max="8200" width="8" style="674" customWidth="1"/>
    <col min="8201" max="8201" width="6.7109375" style="674" customWidth="1"/>
    <col min="8202" max="8203" width="8.28515625" style="674" customWidth="1"/>
    <col min="8204" max="8204" width="6.7109375" style="674" customWidth="1"/>
    <col min="8205" max="8205" width="8.28515625" style="674" customWidth="1"/>
    <col min="8206" max="8206" width="8.42578125" style="674" customWidth="1"/>
    <col min="8207" max="8207" width="6.7109375" style="674" customWidth="1"/>
    <col min="8208" max="8208" width="8.140625" style="674" customWidth="1"/>
    <col min="8209" max="8209" width="9" style="674" customWidth="1"/>
    <col min="8210" max="8210" width="6.7109375" style="674" customWidth="1"/>
    <col min="8211" max="8211" width="8.28515625" style="674" customWidth="1"/>
    <col min="8212" max="8212" width="9" style="674" customWidth="1"/>
    <col min="8213" max="8213" width="6.7109375" style="674" customWidth="1"/>
    <col min="8214" max="8214" width="8.85546875" style="674" customWidth="1"/>
    <col min="8215" max="8215" width="8" style="674" customWidth="1"/>
    <col min="8216" max="8216" width="6.7109375" style="674" customWidth="1"/>
    <col min="8217" max="8217" width="8.28515625" style="674" customWidth="1"/>
    <col min="8218" max="8218" width="8" style="674" customWidth="1"/>
    <col min="8219" max="8219" width="6.7109375" style="674" customWidth="1"/>
    <col min="8220" max="8220" width="8.28515625" style="674" customWidth="1"/>
    <col min="8221" max="8221" width="8.140625" style="674" customWidth="1"/>
    <col min="8222" max="8223" width="6.7109375" style="674" customWidth="1"/>
    <col min="8224" max="8224" width="8.140625" style="674" customWidth="1"/>
    <col min="8225" max="8226" width="6.7109375" style="674" customWidth="1"/>
    <col min="8227" max="8227" width="9.140625" style="674" customWidth="1"/>
    <col min="8228" max="8229" width="6.7109375" style="674" customWidth="1"/>
    <col min="8230" max="8230" width="8.28515625" style="674" customWidth="1"/>
    <col min="8231" max="8232" width="6.7109375" style="674" customWidth="1"/>
    <col min="8233" max="8233" width="8.140625" style="674" customWidth="1"/>
    <col min="8234" max="8235" width="6.7109375" style="674" customWidth="1"/>
    <col min="8236" max="8236" width="8.5703125" style="674" customWidth="1"/>
    <col min="8237" max="8238" width="6.7109375" style="674" customWidth="1"/>
    <col min="8239" max="8239" width="8.85546875" style="674" customWidth="1"/>
    <col min="8240" max="8241" width="6.7109375" style="674" customWidth="1"/>
    <col min="8242" max="8242" width="8.5703125" style="674" customWidth="1"/>
    <col min="8243" max="8244" width="6.7109375" style="674" customWidth="1"/>
    <col min="8245" max="8245" width="8.42578125" style="674" customWidth="1"/>
    <col min="8246" max="8247" width="6.7109375" style="674" customWidth="1"/>
    <col min="8248" max="8248" width="8.28515625" style="674" customWidth="1"/>
    <col min="8249" max="8249" width="6.7109375" style="674" customWidth="1"/>
    <col min="8250" max="8250" width="7.5703125" style="674" customWidth="1"/>
    <col min="8251" max="8251" width="8.42578125" style="674" customWidth="1"/>
    <col min="8252" max="8252" width="6.7109375" style="674" customWidth="1"/>
    <col min="8253" max="8254" width="8.42578125" style="674" customWidth="1"/>
    <col min="8255" max="8255" width="6.7109375" style="674" customWidth="1"/>
    <col min="8256" max="8256" width="7.42578125" style="674" customWidth="1"/>
    <col min="8257" max="8257" width="8.140625" style="674" customWidth="1"/>
    <col min="8258" max="8258" width="6.7109375" style="674" customWidth="1"/>
    <col min="8259" max="8259" width="7.28515625" style="674" customWidth="1"/>
    <col min="8260" max="8260" width="8.28515625" style="674" customWidth="1"/>
    <col min="8261" max="8261" width="6.7109375" style="674" customWidth="1"/>
    <col min="8262" max="8262" width="7.42578125" style="674" customWidth="1"/>
    <col min="8263" max="8263" width="8" style="674" customWidth="1"/>
    <col min="8264" max="8264" width="6.7109375" style="674" customWidth="1"/>
    <col min="8265" max="8265" width="7.5703125" style="674" customWidth="1"/>
    <col min="8266" max="8266" width="8.28515625" style="674" customWidth="1"/>
    <col min="8267" max="8267" width="6.7109375" style="674" customWidth="1"/>
    <col min="8268" max="8269" width="8" style="674" customWidth="1"/>
    <col min="8270" max="8270" width="6.7109375" style="674" customWidth="1"/>
    <col min="8271" max="8271" width="7.85546875" style="674" customWidth="1"/>
    <col min="8272" max="8273" width="8" style="674" customWidth="1"/>
    <col min="8274" max="8448" width="9.140625" style="674"/>
    <col min="8449" max="8449" width="3.28515625" style="674" customWidth="1"/>
    <col min="8450" max="8450" width="6.140625" style="674" customWidth="1"/>
    <col min="8451" max="8451" width="6.85546875" style="674" customWidth="1"/>
    <col min="8452" max="8452" width="6" style="674" customWidth="1"/>
    <col min="8453" max="8453" width="5.7109375" style="674" customWidth="1"/>
    <col min="8454" max="8454" width="6.42578125" style="674" customWidth="1"/>
    <col min="8455" max="8455" width="5" style="674" customWidth="1"/>
    <col min="8456" max="8456" width="8" style="674" customWidth="1"/>
    <col min="8457" max="8457" width="6.7109375" style="674" customWidth="1"/>
    <col min="8458" max="8459" width="8.28515625" style="674" customWidth="1"/>
    <col min="8460" max="8460" width="6.7109375" style="674" customWidth="1"/>
    <col min="8461" max="8461" width="8.28515625" style="674" customWidth="1"/>
    <col min="8462" max="8462" width="8.42578125" style="674" customWidth="1"/>
    <col min="8463" max="8463" width="6.7109375" style="674" customWidth="1"/>
    <col min="8464" max="8464" width="8.140625" style="674" customWidth="1"/>
    <col min="8465" max="8465" width="9" style="674" customWidth="1"/>
    <col min="8466" max="8466" width="6.7109375" style="674" customWidth="1"/>
    <col min="8467" max="8467" width="8.28515625" style="674" customWidth="1"/>
    <col min="8468" max="8468" width="9" style="674" customWidth="1"/>
    <col min="8469" max="8469" width="6.7109375" style="674" customWidth="1"/>
    <col min="8470" max="8470" width="8.85546875" style="674" customWidth="1"/>
    <col min="8471" max="8471" width="8" style="674" customWidth="1"/>
    <col min="8472" max="8472" width="6.7109375" style="674" customWidth="1"/>
    <col min="8473" max="8473" width="8.28515625" style="674" customWidth="1"/>
    <col min="8474" max="8474" width="8" style="674" customWidth="1"/>
    <col min="8475" max="8475" width="6.7109375" style="674" customWidth="1"/>
    <col min="8476" max="8476" width="8.28515625" style="674" customWidth="1"/>
    <col min="8477" max="8477" width="8.140625" style="674" customWidth="1"/>
    <col min="8478" max="8479" width="6.7109375" style="674" customWidth="1"/>
    <col min="8480" max="8480" width="8.140625" style="674" customWidth="1"/>
    <col min="8481" max="8482" width="6.7109375" style="674" customWidth="1"/>
    <col min="8483" max="8483" width="9.140625" style="674" customWidth="1"/>
    <col min="8484" max="8485" width="6.7109375" style="674" customWidth="1"/>
    <col min="8486" max="8486" width="8.28515625" style="674" customWidth="1"/>
    <col min="8487" max="8488" width="6.7109375" style="674" customWidth="1"/>
    <col min="8489" max="8489" width="8.140625" style="674" customWidth="1"/>
    <col min="8490" max="8491" width="6.7109375" style="674" customWidth="1"/>
    <col min="8492" max="8492" width="8.5703125" style="674" customWidth="1"/>
    <col min="8493" max="8494" width="6.7109375" style="674" customWidth="1"/>
    <col min="8495" max="8495" width="8.85546875" style="674" customWidth="1"/>
    <col min="8496" max="8497" width="6.7109375" style="674" customWidth="1"/>
    <col min="8498" max="8498" width="8.5703125" style="674" customWidth="1"/>
    <col min="8499" max="8500" width="6.7109375" style="674" customWidth="1"/>
    <col min="8501" max="8501" width="8.42578125" style="674" customWidth="1"/>
    <col min="8502" max="8503" width="6.7109375" style="674" customWidth="1"/>
    <col min="8504" max="8504" width="8.28515625" style="674" customWidth="1"/>
    <col min="8505" max="8505" width="6.7109375" style="674" customWidth="1"/>
    <col min="8506" max="8506" width="7.5703125" style="674" customWidth="1"/>
    <col min="8507" max="8507" width="8.42578125" style="674" customWidth="1"/>
    <col min="8508" max="8508" width="6.7109375" style="674" customWidth="1"/>
    <col min="8509" max="8510" width="8.42578125" style="674" customWidth="1"/>
    <col min="8511" max="8511" width="6.7109375" style="674" customWidth="1"/>
    <col min="8512" max="8512" width="7.42578125" style="674" customWidth="1"/>
    <col min="8513" max="8513" width="8.140625" style="674" customWidth="1"/>
    <col min="8514" max="8514" width="6.7109375" style="674" customWidth="1"/>
    <col min="8515" max="8515" width="7.28515625" style="674" customWidth="1"/>
    <col min="8516" max="8516" width="8.28515625" style="674" customWidth="1"/>
    <col min="8517" max="8517" width="6.7109375" style="674" customWidth="1"/>
    <col min="8518" max="8518" width="7.42578125" style="674" customWidth="1"/>
    <col min="8519" max="8519" width="8" style="674" customWidth="1"/>
    <col min="8520" max="8520" width="6.7109375" style="674" customWidth="1"/>
    <col min="8521" max="8521" width="7.5703125" style="674" customWidth="1"/>
    <col min="8522" max="8522" width="8.28515625" style="674" customWidth="1"/>
    <col min="8523" max="8523" width="6.7109375" style="674" customWidth="1"/>
    <col min="8524" max="8525" width="8" style="674" customWidth="1"/>
    <col min="8526" max="8526" width="6.7109375" style="674" customWidth="1"/>
    <col min="8527" max="8527" width="7.85546875" style="674" customWidth="1"/>
    <col min="8528" max="8529" width="8" style="674" customWidth="1"/>
    <col min="8530" max="8704" width="9.140625" style="674"/>
    <col min="8705" max="8705" width="3.28515625" style="674" customWidth="1"/>
    <col min="8706" max="8706" width="6.140625" style="674" customWidth="1"/>
    <col min="8707" max="8707" width="6.85546875" style="674" customWidth="1"/>
    <col min="8708" max="8708" width="6" style="674" customWidth="1"/>
    <col min="8709" max="8709" width="5.7109375" style="674" customWidth="1"/>
    <col min="8710" max="8710" width="6.42578125" style="674" customWidth="1"/>
    <col min="8711" max="8711" width="5" style="674" customWidth="1"/>
    <col min="8712" max="8712" width="8" style="674" customWidth="1"/>
    <col min="8713" max="8713" width="6.7109375" style="674" customWidth="1"/>
    <col min="8714" max="8715" width="8.28515625" style="674" customWidth="1"/>
    <col min="8716" max="8716" width="6.7109375" style="674" customWidth="1"/>
    <col min="8717" max="8717" width="8.28515625" style="674" customWidth="1"/>
    <col min="8718" max="8718" width="8.42578125" style="674" customWidth="1"/>
    <col min="8719" max="8719" width="6.7109375" style="674" customWidth="1"/>
    <col min="8720" max="8720" width="8.140625" style="674" customWidth="1"/>
    <col min="8721" max="8721" width="9" style="674" customWidth="1"/>
    <col min="8722" max="8722" width="6.7109375" style="674" customWidth="1"/>
    <col min="8723" max="8723" width="8.28515625" style="674" customWidth="1"/>
    <col min="8724" max="8724" width="9" style="674" customWidth="1"/>
    <col min="8725" max="8725" width="6.7109375" style="674" customWidth="1"/>
    <col min="8726" max="8726" width="8.85546875" style="674" customWidth="1"/>
    <col min="8727" max="8727" width="8" style="674" customWidth="1"/>
    <col min="8728" max="8728" width="6.7109375" style="674" customWidth="1"/>
    <col min="8729" max="8729" width="8.28515625" style="674" customWidth="1"/>
    <col min="8730" max="8730" width="8" style="674" customWidth="1"/>
    <col min="8731" max="8731" width="6.7109375" style="674" customWidth="1"/>
    <col min="8732" max="8732" width="8.28515625" style="674" customWidth="1"/>
    <col min="8733" max="8733" width="8.140625" style="674" customWidth="1"/>
    <col min="8734" max="8735" width="6.7109375" style="674" customWidth="1"/>
    <col min="8736" max="8736" width="8.140625" style="674" customWidth="1"/>
    <col min="8737" max="8738" width="6.7109375" style="674" customWidth="1"/>
    <col min="8739" max="8739" width="9.140625" style="674" customWidth="1"/>
    <col min="8740" max="8741" width="6.7109375" style="674" customWidth="1"/>
    <col min="8742" max="8742" width="8.28515625" style="674" customWidth="1"/>
    <col min="8743" max="8744" width="6.7109375" style="674" customWidth="1"/>
    <col min="8745" max="8745" width="8.140625" style="674" customWidth="1"/>
    <col min="8746" max="8747" width="6.7109375" style="674" customWidth="1"/>
    <col min="8748" max="8748" width="8.5703125" style="674" customWidth="1"/>
    <col min="8749" max="8750" width="6.7109375" style="674" customWidth="1"/>
    <col min="8751" max="8751" width="8.85546875" style="674" customWidth="1"/>
    <col min="8752" max="8753" width="6.7109375" style="674" customWidth="1"/>
    <col min="8754" max="8754" width="8.5703125" style="674" customWidth="1"/>
    <col min="8755" max="8756" width="6.7109375" style="674" customWidth="1"/>
    <col min="8757" max="8757" width="8.42578125" style="674" customWidth="1"/>
    <col min="8758" max="8759" width="6.7109375" style="674" customWidth="1"/>
    <col min="8760" max="8760" width="8.28515625" style="674" customWidth="1"/>
    <col min="8761" max="8761" width="6.7109375" style="674" customWidth="1"/>
    <col min="8762" max="8762" width="7.5703125" style="674" customWidth="1"/>
    <col min="8763" max="8763" width="8.42578125" style="674" customWidth="1"/>
    <col min="8764" max="8764" width="6.7109375" style="674" customWidth="1"/>
    <col min="8765" max="8766" width="8.42578125" style="674" customWidth="1"/>
    <col min="8767" max="8767" width="6.7109375" style="674" customWidth="1"/>
    <col min="8768" max="8768" width="7.42578125" style="674" customWidth="1"/>
    <col min="8769" max="8769" width="8.140625" style="674" customWidth="1"/>
    <col min="8770" max="8770" width="6.7109375" style="674" customWidth="1"/>
    <col min="8771" max="8771" width="7.28515625" style="674" customWidth="1"/>
    <col min="8772" max="8772" width="8.28515625" style="674" customWidth="1"/>
    <col min="8773" max="8773" width="6.7109375" style="674" customWidth="1"/>
    <col min="8774" max="8774" width="7.42578125" style="674" customWidth="1"/>
    <col min="8775" max="8775" width="8" style="674" customWidth="1"/>
    <col min="8776" max="8776" width="6.7109375" style="674" customWidth="1"/>
    <col min="8777" max="8777" width="7.5703125" style="674" customWidth="1"/>
    <col min="8778" max="8778" width="8.28515625" style="674" customWidth="1"/>
    <col min="8779" max="8779" width="6.7109375" style="674" customWidth="1"/>
    <col min="8780" max="8781" width="8" style="674" customWidth="1"/>
    <col min="8782" max="8782" width="6.7109375" style="674" customWidth="1"/>
    <col min="8783" max="8783" width="7.85546875" style="674" customWidth="1"/>
    <col min="8784" max="8785" width="8" style="674" customWidth="1"/>
    <col min="8786" max="8960" width="9.140625" style="674"/>
    <col min="8961" max="8961" width="3.28515625" style="674" customWidth="1"/>
    <col min="8962" max="8962" width="6.140625" style="674" customWidth="1"/>
    <col min="8963" max="8963" width="6.85546875" style="674" customWidth="1"/>
    <col min="8964" max="8964" width="6" style="674" customWidth="1"/>
    <col min="8965" max="8965" width="5.7109375" style="674" customWidth="1"/>
    <col min="8966" max="8966" width="6.42578125" style="674" customWidth="1"/>
    <col min="8967" max="8967" width="5" style="674" customWidth="1"/>
    <col min="8968" max="8968" width="8" style="674" customWidth="1"/>
    <col min="8969" max="8969" width="6.7109375" style="674" customWidth="1"/>
    <col min="8970" max="8971" width="8.28515625" style="674" customWidth="1"/>
    <col min="8972" max="8972" width="6.7109375" style="674" customWidth="1"/>
    <col min="8973" max="8973" width="8.28515625" style="674" customWidth="1"/>
    <col min="8974" max="8974" width="8.42578125" style="674" customWidth="1"/>
    <col min="8975" max="8975" width="6.7109375" style="674" customWidth="1"/>
    <col min="8976" max="8976" width="8.140625" style="674" customWidth="1"/>
    <col min="8977" max="8977" width="9" style="674" customWidth="1"/>
    <col min="8978" max="8978" width="6.7109375" style="674" customWidth="1"/>
    <col min="8979" max="8979" width="8.28515625" style="674" customWidth="1"/>
    <col min="8980" max="8980" width="9" style="674" customWidth="1"/>
    <col min="8981" max="8981" width="6.7109375" style="674" customWidth="1"/>
    <col min="8982" max="8982" width="8.85546875" style="674" customWidth="1"/>
    <col min="8983" max="8983" width="8" style="674" customWidth="1"/>
    <col min="8984" max="8984" width="6.7109375" style="674" customWidth="1"/>
    <col min="8985" max="8985" width="8.28515625" style="674" customWidth="1"/>
    <col min="8986" max="8986" width="8" style="674" customWidth="1"/>
    <col min="8987" max="8987" width="6.7109375" style="674" customWidth="1"/>
    <col min="8988" max="8988" width="8.28515625" style="674" customWidth="1"/>
    <col min="8989" max="8989" width="8.140625" style="674" customWidth="1"/>
    <col min="8990" max="8991" width="6.7109375" style="674" customWidth="1"/>
    <col min="8992" max="8992" width="8.140625" style="674" customWidth="1"/>
    <col min="8993" max="8994" width="6.7109375" style="674" customWidth="1"/>
    <col min="8995" max="8995" width="9.140625" style="674" customWidth="1"/>
    <col min="8996" max="8997" width="6.7109375" style="674" customWidth="1"/>
    <col min="8998" max="8998" width="8.28515625" style="674" customWidth="1"/>
    <col min="8999" max="9000" width="6.7109375" style="674" customWidth="1"/>
    <col min="9001" max="9001" width="8.140625" style="674" customWidth="1"/>
    <col min="9002" max="9003" width="6.7109375" style="674" customWidth="1"/>
    <col min="9004" max="9004" width="8.5703125" style="674" customWidth="1"/>
    <col min="9005" max="9006" width="6.7109375" style="674" customWidth="1"/>
    <col min="9007" max="9007" width="8.85546875" style="674" customWidth="1"/>
    <col min="9008" max="9009" width="6.7109375" style="674" customWidth="1"/>
    <col min="9010" max="9010" width="8.5703125" style="674" customWidth="1"/>
    <col min="9011" max="9012" width="6.7109375" style="674" customWidth="1"/>
    <col min="9013" max="9013" width="8.42578125" style="674" customWidth="1"/>
    <col min="9014" max="9015" width="6.7109375" style="674" customWidth="1"/>
    <col min="9016" max="9016" width="8.28515625" style="674" customWidth="1"/>
    <col min="9017" max="9017" width="6.7109375" style="674" customWidth="1"/>
    <col min="9018" max="9018" width="7.5703125" style="674" customWidth="1"/>
    <col min="9019" max="9019" width="8.42578125" style="674" customWidth="1"/>
    <col min="9020" max="9020" width="6.7109375" style="674" customWidth="1"/>
    <col min="9021" max="9022" width="8.42578125" style="674" customWidth="1"/>
    <col min="9023" max="9023" width="6.7109375" style="674" customWidth="1"/>
    <col min="9024" max="9024" width="7.42578125" style="674" customWidth="1"/>
    <col min="9025" max="9025" width="8.140625" style="674" customWidth="1"/>
    <col min="9026" max="9026" width="6.7109375" style="674" customWidth="1"/>
    <col min="9027" max="9027" width="7.28515625" style="674" customWidth="1"/>
    <col min="9028" max="9028" width="8.28515625" style="674" customWidth="1"/>
    <col min="9029" max="9029" width="6.7109375" style="674" customWidth="1"/>
    <col min="9030" max="9030" width="7.42578125" style="674" customWidth="1"/>
    <col min="9031" max="9031" width="8" style="674" customWidth="1"/>
    <col min="9032" max="9032" width="6.7109375" style="674" customWidth="1"/>
    <col min="9033" max="9033" width="7.5703125" style="674" customWidth="1"/>
    <col min="9034" max="9034" width="8.28515625" style="674" customWidth="1"/>
    <col min="9035" max="9035" width="6.7109375" style="674" customWidth="1"/>
    <col min="9036" max="9037" width="8" style="674" customWidth="1"/>
    <col min="9038" max="9038" width="6.7109375" style="674" customWidth="1"/>
    <col min="9039" max="9039" width="7.85546875" style="674" customWidth="1"/>
    <col min="9040" max="9041" width="8" style="674" customWidth="1"/>
    <col min="9042" max="9216" width="9.140625" style="674"/>
    <col min="9217" max="9217" width="3.28515625" style="674" customWidth="1"/>
    <col min="9218" max="9218" width="6.140625" style="674" customWidth="1"/>
    <col min="9219" max="9219" width="6.85546875" style="674" customWidth="1"/>
    <col min="9220" max="9220" width="6" style="674" customWidth="1"/>
    <col min="9221" max="9221" width="5.7109375" style="674" customWidth="1"/>
    <col min="9222" max="9222" width="6.42578125" style="674" customWidth="1"/>
    <col min="9223" max="9223" width="5" style="674" customWidth="1"/>
    <col min="9224" max="9224" width="8" style="674" customWidth="1"/>
    <col min="9225" max="9225" width="6.7109375" style="674" customWidth="1"/>
    <col min="9226" max="9227" width="8.28515625" style="674" customWidth="1"/>
    <col min="9228" max="9228" width="6.7109375" style="674" customWidth="1"/>
    <col min="9229" max="9229" width="8.28515625" style="674" customWidth="1"/>
    <col min="9230" max="9230" width="8.42578125" style="674" customWidth="1"/>
    <col min="9231" max="9231" width="6.7109375" style="674" customWidth="1"/>
    <col min="9232" max="9232" width="8.140625" style="674" customWidth="1"/>
    <col min="9233" max="9233" width="9" style="674" customWidth="1"/>
    <col min="9234" max="9234" width="6.7109375" style="674" customWidth="1"/>
    <col min="9235" max="9235" width="8.28515625" style="674" customWidth="1"/>
    <col min="9236" max="9236" width="9" style="674" customWidth="1"/>
    <col min="9237" max="9237" width="6.7109375" style="674" customWidth="1"/>
    <col min="9238" max="9238" width="8.85546875" style="674" customWidth="1"/>
    <col min="9239" max="9239" width="8" style="674" customWidth="1"/>
    <col min="9240" max="9240" width="6.7109375" style="674" customWidth="1"/>
    <col min="9241" max="9241" width="8.28515625" style="674" customWidth="1"/>
    <col min="9242" max="9242" width="8" style="674" customWidth="1"/>
    <col min="9243" max="9243" width="6.7109375" style="674" customWidth="1"/>
    <col min="9244" max="9244" width="8.28515625" style="674" customWidth="1"/>
    <col min="9245" max="9245" width="8.140625" style="674" customWidth="1"/>
    <col min="9246" max="9247" width="6.7109375" style="674" customWidth="1"/>
    <col min="9248" max="9248" width="8.140625" style="674" customWidth="1"/>
    <col min="9249" max="9250" width="6.7109375" style="674" customWidth="1"/>
    <col min="9251" max="9251" width="9.140625" style="674" customWidth="1"/>
    <col min="9252" max="9253" width="6.7109375" style="674" customWidth="1"/>
    <col min="9254" max="9254" width="8.28515625" style="674" customWidth="1"/>
    <col min="9255" max="9256" width="6.7109375" style="674" customWidth="1"/>
    <col min="9257" max="9257" width="8.140625" style="674" customWidth="1"/>
    <col min="9258" max="9259" width="6.7109375" style="674" customWidth="1"/>
    <col min="9260" max="9260" width="8.5703125" style="674" customWidth="1"/>
    <col min="9261" max="9262" width="6.7109375" style="674" customWidth="1"/>
    <col min="9263" max="9263" width="8.85546875" style="674" customWidth="1"/>
    <col min="9264" max="9265" width="6.7109375" style="674" customWidth="1"/>
    <col min="9266" max="9266" width="8.5703125" style="674" customWidth="1"/>
    <col min="9267" max="9268" width="6.7109375" style="674" customWidth="1"/>
    <col min="9269" max="9269" width="8.42578125" style="674" customWidth="1"/>
    <col min="9270" max="9271" width="6.7109375" style="674" customWidth="1"/>
    <col min="9272" max="9272" width="8.28515625" style="674" customWidth="1"/>
    <col min="9273" max="9273" width="6.7109375" style="674" customWidth="1"/>
    <col min="9274" max="9274" width="7.5703125" style="674" customWidth="1"/>
    <col min="9275" max="9275" width="8.42578125" style="674" customWidth="1"/>
    <col min="9276" max="9276" width="6.7109375" style="674" customWidth="1"/>
    <col min="9277" max="9278" width="8.42578125" style="674" customWidth="1"/>
    <col min="9279" max="9279" width="6.7109375" style="674" customWidth="1"/>
    <col min="9280" max="9280" width="7.42578125" style="674" customWidth="1"/>
    <col min="9281" max="9281" width="8.140625" style="674" customWidth="1"/>
    <col min="9282" max="9282" width="6.7109375" style="674" customWidth="1"/>
    <col min="9283" max="9283" width="7.28515625" style="674" customWidth="1"/>
    <col min="9284" max="9284" width="8.28515625" style="674" customWidth="1"/>
    <col min="9285" max="9285" width="6.7109375" style="674" customWidth="1"/>
    <col min="9286" max="9286" width="7.42578125" style="674" customWidth="1"/>
    <col min="9287" max="9287" width="8" style="674" customWidth="1"/>
    <col min="9288" max="9288" width="6.7109375" style="674" customWidth="1"/>
    <col min="9289" max="9289" width="7.5703125" style="674" customWidth="1"/>
    <col min="9290" max="9290" width="8.28515625" style="674" customWidth="1"/>
    <col min="9291" max="9291" width="6.7109375" style="674" customWidth="1"/>
    <col min="9292" max="9293" width="8" style="674" customWidth="1"/>
    <col min="9294" max="9294" width="6.7109375" style="674" customWidth="1"/>
    <col min="9295" max="9295" width="7.85546875" style="674" customWidth="1"/>
    <col min="9296" max="9297" width="8" style="674" customWidth="1"/>
    <col min="9298" max="9472" width="9.140625" style="674"/>
    <col min="9473" max="9473" width="3.28515625" style="674" customWidth="1"/>
    <col min="9474" max="9474" width="6.140625" style="674" customWidth="1"/>
    <col min="9475" max="9475" width="6.85546875" style="674" customWidth="1"/>
    <col min="9476" max="9476" width="6" style="674" customWidth="1"/>
    <col min="9477" max="9477" width="5.7109375" style="674" customWidth="1"/>
    <col min="9478" max="9478" width="6.42578125" style="674" customWidth="1"/>
    <col min="9479" max="9479" width="5" style="674" customWidth="1"/>
    <col min="9480" max="9480" width="8" style="674" customWidth="1"/>
    <col min="9481" max="9481" width="6.7109375" style="674" customWidth="1"/>
    <col min="9482" max="9483" width="8.28515625" style="674" customWidth="1"/>
    <col min="9484" max="9484" width="6.7109375" style="674" customWidth="1"/>
    <col min="9485" max="9485" width="8.28515625" style="674" customWidth="1"/>
    <col min="9486" max="9486" width="8.42578125" style="674" customWidth="1"/>
    <col min="9487" max="9487" width="6.7109375" style="674" customWidth="1"/>
    <col min="9488" max="9488" width="8.140625" style="674" customWidth="1"/>
    <col min="9489" max="9489" width="9" style="674" customWidth="1"/>
    <col min="9490" max="9490" width="6.7109375" style="674" customWidth="1"/>
    <col min="9491" max="9491" width="8.28515625" style="674" customWidth="1"/>
    <col min="9492" max="9492" width="9" style="674" customWidth="1"/>
    <col min="9493" max="9493" width="6.7109375" style="674" customWidth="1"/>
    <col min="9494" max="9494" width="8.85546875" style="674" customWidth="1"/>
    <col min="9495" max="9495" width="8" style="674" customWidth="1"/>
    <col min="9496" max="9496" width="6.7109375" style="674" customWidth="1"/>
    <col min="9497" max="9497" width="8.28515625" style="674" customWidth="1"/>
    <col min="9498" max="9498" width="8" style="674" customWidth="1"/>
    <col min="9499" max="9499" width="6.7109375" style="674" customWidth="1"/>
    <col min="9500" max="9500" width="8.28515625" style="674" customWidth="1"/>
    <col min="9501" max="9501" width="8.140625" style="674" customWidth="1"/>
    <col min="9502" max="9503" width="6.7109375" style="674" customWidth="1"/>
    <col min="9504" max="9504" width="8.140625" style="674" customWidth="1"/>
    <col min="9505" max="9506" width="6.7109375" style="674" customWidth="1"/>
    <col min="9507" max="9507" width="9.140625" style="674" customWidth="1"/>
    <col min="9508" max="9509" width="6.7109375" style="674" customWidth="1"/>
    <col min="9510" max="9510" width="8.28515625" style="674" customWidth="1"/>
    <col min="9511" max="9512" width="6.7109375" style="674" customWidth="1"/>
    <col min="9513" max="9513" width="8.140625" style="674" customWidth="1"/>
    <col min="9514" max="9515" width="6.7109375" style="674" customWidth="1"/>
    <col min="9516" max="9516" width="8.5703125" style="674" customWidth="1"/>
    <col min="9517" max="9518" width="6.7109375" style="674" customWidth="1"/>
    <col min="9519" max="9519" width="8.85546875" style="674" customWidth="1"/>
    <col min="9520" max="9521" width="6.7109375" style="674" customWidth="1"/>
    <col min="9522" max="9522" width="8.5703125" style="674" customWidth="1"/>
    <col min="9523" max="9524" width="6.7109375" style="674" customWidth="1"/>
    <col min="9525" max="9525" width="8.42578125" style="674" customWidth="1"/>
    <col min="9526" max="9527" width="6.7109375" style="674" customWidth="1"/>
    <col min="9528" max="9528" width="8.28515625" style="674" customWidth="1"/>
    <col min="9529" max="9529" width="6.7109375" style="674" customWidth="1"/>
    <col min="9530" max="9530" width="7.5703125" style="674" customWidth="1"/>
    <col min="9531" max="9531" width="8.42578125" style="674" customWidth="1"/>
    <col min="9532" max="9532" width="6.7109375" style="674" customWidth="1"/>
    <col min="9533" max="9534" width="8.42578125" style="674" customWidth="1"/>
    <col min="9535" max="9535" width="6.7109375" style="674" customWidth="1"/>
    <col min="9536" max="9536" width="7.42578125" style="674" customWidth="1"/>
    <col min="9537" max="9537" width="8.140625" style="674" customWidth="1"/>
    <col min="9538" max="9538" width="6.7109375" style="674" customWidth="1"/>
    <col min="9539" max="9539" width="7.28515625" style="674" customWidth="1"/>
    <col min="9540" max="9540" width="8.28515625" style="674" customWidth="1"/>
    <col min="9541" max="9541" width="6.7109375" style="674" customWidth="1"/>
    <col min="9542" max="9542" width="7.42578125" style="674" customWidth="1"/>
    <col min="9543" max="9543" width="8" style="674" customWidth="1"/>
    <col min="9544" max="9544" width="6.7109375" style="674" customWidth="1"/>
    <col min="9545" max="9545" width="7.5703125" style="674" customWidth="1"/>
    <col min="9546" max="9546" width="8.28515625" style="674" customWidth="1"/>
    <col min="9547" max="9547" width="6.7109375" style="674" customWidth="1"/>
    <col min="9548" max="9549" width="8" style="674" customWidth="1"/>
    <col min="9550" max="9550" width="6.7109375" style="674" customWidth="1"/>
    <col min="9551" max="9551" width="7.85546875" style="674" customWidth="1"/>
    <col min="9552" max="9553" width="8" style="674" customWidth="1"/>
    <col min="9554" max="9728" width="9.140625" style="674"/>
    <col min="9729" max="9729" width="3.28515625" style="674" customWidth="1"/>
    <col min="9730" max="9730" width="6.140625" style="674" customWidth="1"/>
    <col min="9731" max="9731" width="6.85546875" style="674" customWidth="1"/>
    <col min="9732" max="9732" width="6" style="674" customWidth="1"/>
    <col min="9733" max="9733" width="5.7109375" style="674" customWidth="1"/>
    <col min="9734" max="9734" width="6.42578125" style="674" customWidth="1"/>
    <col min="9735" max="9735" width="5" style="674" customWidth="1"/>
    <col min="9736" max="9736" width="8" style="674" customWidth="1"/>
    <col min="9737" max="9737" width="6.7109375" style="674" customWidth="1"/>
    <col min="9738" max="9739" width="8.28515625" style="674" customWidth="1"/>
    <col min="9740" max="9740" width="6.7109375" style="674" customWidth="1"/>
    <col min="9741" max="9741" width="8.28515625" style="674" customWidth="1"/>
    <col min="9742" max="9742" width="8.42578125" style="674" customWidth="1"/>
    <col min="9743" max="9743" width="6.7109375" style="674" customWidth="1"/>
    <col min="9744" max="9744" width="8.140625" style="674" customWidth="1"/>
    <col min="9745" max="9745" width="9" style="674" customWidth="1"/>
    <col min="9746" max="9746" width="6.7109375" style="674" customWidth="1"/>
    <col min="9747" max="9747" width="8.28515625" style="674" customWidth="1"/>
    <col min="9748" max="9748" width="9" style="674" customWidth="1"/>
    <col min="9749" max="9749" width="6.7109375" style="674" customWidth="1"/>
    <col min="9750" max="9750" width="8.85546875" style="674" customWidth="1"/>
    <col min="9751" max="9751" width="8" style="674" customWidth="1"/>
    <col min="9752" max="9752" width="6.7109375" style="674" customWidth="1"/>
    <col min="9753" max="9753" width="8.28515625" style="674" customWidth="1"/>
    <col min="9754" max="9754" width="8" style="674" customWidth="1"/>
    <col min="9755" max="9755" width="6.7109375" style="674" customWidth="1"/>
    <col min="9756" max="9756" width="8.28515625" style="674" customWidth="1"/>
    <col min="9757" max="9757" width="8.140625" style="674" customWidth="1"/>
    <col min="9758" max="9759" width="6.7109375" style="674" customWidth="1"/>
    <col min="9760" max="9760" width="8.140625" style="674" customWidth="1"/>
    <col min="9761" max="9762" width="6.7109375" style="674" customWidth="1"/>
    <col min="9763" max="9763" width="9.140625" style="674" customWidth="1"/>
    <col min="9764" max="9765" width="6.7109375" style="674" customWidth="1"/>
    <col min="9766" max="9766" width="8.28515625" style="674" customWidth="1"/>
    <col min="9767" max="9768" width="6.7109375" style="674" customWidth="1"/>
    <col min="9769" max="9769" width="8.140625" style="674" customWidth="1"/>
    <col min="9770" max="9771" width="6.7109375" style="674" customWidth="1"/>
    <col min="9772" max="9772" width="8.5703125" style="674" customWidth="1"/>
    <col min="9773" max="9774" width="6.7109375" style="674" customWidth="1"/>
    <col min="9775" max="9775" width="8.85546875" style="674" customWidth="1"/>
    <col min="9776" max="9777" width="6.7109375" style="674" customWidth="1"/>
    <col min="9778" max="9778" width="8.5703125" style="674" customWidth="1"/>
    <col min="9779" max="9780" width="6.7109375" style="674" customWidth="1"/>
    <col min="9781" max="9781" width="8.42578125" style="674" customWidth="1"/>
    <col min="9782" max="9783" width="6.7109375" style="674" customWidth="1"/>
    <col min="9784" max="9784" width="8.28515625" style="674" customWidth="1"/>
    <col min="9785" max="9785" width="6.7109375" style="674" customWidth="1"/>
    <col min="9786" max="9786" width="7.5703125" style="674" customWidth="1"/>
    <col min="9787" max="9787" width="8.42578125" style="674" customWidth="1"/>
    <col min="9788" max="9788" width="6.7109375" style="674" customWidth="1"/>
    <col min="9789" max="9790" width="8.42578125" style="674" customWidth="1"/>
    <col min="9791" max="9791" width="6.7109375" style="674" customWidth="1"/>
    <col min="9792" max="9792" width="7.42578125" style="674" customWidth="1"/>
    <col min="9793" max="9793" width="8.140625" style="674" customWidth="1"/>
    <col min="9794" max="9794" width="6.7109375" style="674" customWidth="1"/>
    <col min="9795" max="9795" width="7.28515625" style="674" customWidth="1"/>
    <col min="9796" max="9796" width="8.28515625" style="674" customWidth="1"/>
    <col min="9797" max="9797" width="6.7109375" style="674" customWidth="1"/>
    <col min="9798" max="9798" width="7.42578125" style="674" customWidth="1"/>
    <col min="9799" max="9799" width="8" style="674" customWidth="1"/>
    <col min="9800" max="9800" width="6.7109375" style="674" customWidth="1"/>
    <col min="9801" max="9801" width="7.5703125" style="674" customWidth="1"/>
    <col min="9802" max="9802" width="8.28515625" style="674" customWidth="1"/>
    <col min="9803" max="9803" width="6.7109375" style="674" customWidth="1"/>
    <col min="9804" max="9805" width="8" style="674" customWidth="1"/>
    <col min="9806" max="9806" width="6.7109375" style="674" customWidth="1"/>
    <col min="9807" max="9807" width="7.85546875" style="674" customWidth="1"/>
    <col min="9808" max="9809" width="8" style="674" customWidth="1"/>
    <col min="9810" max="9984" width="9.140625" style="674"/>
    <col min="9985" max="9985" width="3.28515625" style="674" customWidth="1"/>
    <col min="9986" max="9986" width="6.140625" style="674" customWidth="1"/>
    <col min="9987" max="9987" width="6.85546875" style="674" customWidth="1"/>
    <col min="9988" max="9988" width="6" style="674" customWidth="1"/>
    <col min="9989" max="9989" width="5.7109375" style="674" customWidth="1"/>
    <col min="9990" max="9990" width="6.42578125" style="674" customWidth="1"/>
    <col min="9991" max="9991" width="5" style="674" customWidth="1"/>
    <col min="9992" max="9992" width="8" style="674" customWidth="1"/>
    <col min="9993" max="9993" width="6.7109375" style="674" customWidth="1"/>
    <col min="9994" max="9995" width="8.28515625" style="674" customWidth="1"/>
    <col min="9996" max="9996" width="6.7109375" style="674" customWidth="1"/>
    <col min="9997" max="9997" width="8.28515625" style="674" customWidth="1"/>
    <col min="9998" max="9998" width="8.42578125" style="674" customWidth="1"/>
    <col min="9999" max="9999" width="6.7109375" style="674" customWidth="1"/>
    <col min="10000" max="10000" width="8.140625" style="674" customWidth="1"/>
    <col min="10001" max="10001" width="9" style="674" customWidth="1"/>
    <col min="10002" max="10002" width="6.7109375" style="674" customWidth="1"/>
    <col min="10003" max="10003" width="8.28515625" style="674" customWidth="1"/>
    <col min="10004" max="10004" width="9" style="674" customWidth="1"/>
    <col min="10005" max="10005" width="6.7109375" style="674" customWidth="1"/>
    <col min="10006" max="10006" width="8.85546875" style="674" customWidth="1"/>
    <col min="10007" max="10007" width="8" style="674" customWidth="1"/>
    <col min="10008" max="10008" width="6.7109375" style="674" customWidth="1"/>
    <col min="10009" max="10009" width="8.28515625" style="674" customWidth="1"/>
    <col min="10010" max="10010" width="8" style="674" customWidth="1"/>
    <col min="10011" max="10011" width="6.7109375" style="674" customWidth="1"/>
    <col min="10012" max="10012" width="8.28515625" style="674" customWidth="1"/>
    <col min="10013" max="10013" width="8.140625" style="674" customWidth="1"/>
    <col min="10014" max="10015" width="6.7109375" style="674" customWidth="1"/>
    <col min="10016" max="10016" width="8.140625" style="674" customWidth="1"/>
    <col min="10017" max="10018" width="6.7109375" style="674" customWidth="1"/>
    <col min="10019" max="10019" width="9.140625" style="674" customWidth="1"/>
    <col min="10020" max="10021" width="6.7109375" style="674" customWidth="1"/>
    <col min="10022" max="10022" width="8.28515625" style="674" customWidth="1"/>
    <col min="10023" max="10024" width="6.7109375" style="674" customWidth="1"/>
    <col min="10025" max="10025" width="8.140625" style="674" customWidth="1"/>
    <col min="10026" max="10027" width="6.7109375" style="674" customWidth="1"/>
    <col min="10028" max="10028" width="8.5703125" style="674" customWidth="1"/>
    <col min="10029" max="10030" width="6.7109375" style="674" customWidth="1"/>
    <col min="10031" max="10031" width="8.85546875" style="674" customWidth="1"/>
    <col min="10032" max="10033" width="6.7109375" style="674" customWidth="1"/>
    <col min="10034" max="10034" width="8.5703125" style="674" customWidth="1"/>
    <col min="10035" max="10036" width="6.7109375" style="674" customWidth="1"/>
    <col min="10037" max="10037" width="8.42578125" style="674" customWidth="1"/>
    <col min="10038" max="10039" width="6.7109375" style="674" customWidth="1"/>
    <col min="10040" max="10040" width="8.28515625" style="674" customWidth="1"/>
    <col min="10041" max="10041" width="6.7109375" style="674" customWidth="1"/>
    <col min="10042" max="10042" width="7.5703125" style="674" customWidth="1"/>
    <col min="10043" max="10043" width="8.42578125" style="674" customWidth="1"/>
    <col min="10044" max="10044" width="6.7109375" style="674" customWidth="1"/>
    <col min="10045" max="10046" width="8.42578125" style="674" customWidth="1"/>
    <col min="10047" max="10047" width="6.7109375" style="674" customWidth="1"/>
    <col min="10048" max="10048" width="7.42578125" style="674" customWidth="1"/>
    <col min="10049" max="10049" width="8.140625" style="674" customWidth="1"/>
    <col min="10050" max="10050" width="6.7109375" style="674" customWidth="1"/>
    <col min="10051" max="10051" width="7.28515625" style="674" customWidth="1"/>
    <col min="10052" max="10052" width="8.28515625" style="674" customWidth="1"/>
    <col min="10053" max="10053" width="6.7109375" style="674" customWidth="1"/>
    <col min="10054" max="10054" width="7.42578125" style="674" customWidth="1"/>
    <col min="10055" max="10055" width="8" style="674" customWidth="1"/>
    <col min="10056" max="10056" width="6.7109375" style="674" customWidth="1"/>
    <col min="10057" max="10057" width="7.5703125" style="674" customWidth="1"/>
    <col min="10058" max="10058" width="8.28515625" style="674" customWidth="1"/>
    <col min="10059" max="10059" width="6.7109375" style="674" customWidth="1"/>
    <col min="10060" max="10061" width="8" style="674" customWidth="1"/>
    <col min="10062" max="10062" width="6.7109375" style="674" customWidth="1"/>
    <col min="10063" max="10063" width="7.85546875" style="674" customWidth="1"/>
    <col min="10064" max="10065" width="8" style="674" customWidth="1"/>
    <col min="10066" max="10240" width="9.140625" style="674"/>
    <col min="10241" max="10241" width="3.28515625" style="674" customWidth="1"/>
    <col min="10242" max="10242" width="6.140625" style="674" customWidth="1"/>
    <col min="10243" max="10243" width="6.85546875" style="674" customWidth="1"/>
    <col min="10244" max="10244" width="6" style="674" customWidth="1"/>
    <col min="10245" max="10245" width="5.7109375" style="674" customWidth="1"/>
    <col min="10246" max="10246" width="6.42578125" style="674" customWidth="1"/>
    <col min="10247" max="10247" width="5" style="674" customWidth="1"/>
    <col min="10248" max="10248" width="8" style="674" customWidth="1"/>
    <col min="10249" max="10249" width="6.7109375" style="674" customWidth="1"/>
    <col min="10250" max="10251" width="8.28515625" style="674" customWidth="1"/>
    <col min="10252" max="10252" width="6.7109375" style="674" customWidth="1"/>
    <col min="10253" max="10253" width="8.28515625" style="674" customWidth="1"/>
    <col min="10254" max="10254" width="8.42578125" style="674" customWidth="1"/>
    <col min="10255" max="10255" width="6.7109375" style="674" customWidth="1"/>
    <col min="10256" max="10256" width="8.140625" style="674" customWidth="1"/>
    <col min="10257" max="10257" width="9" style="674" customWidth="1"/>
    <col min="10258" max="10258" width="6.7109375" style="674" customWidth="1"/>
    <col min="10259" max="10259" width="8.28515625" style="674" customWidth="1"/>
    <col min="10260" max="10260" width="9" style="674" customWidth="1"/>
    <col min="10261" max="10261" width="6.7109375" style="674" customWidth="1"/>
    <col min="10262" max="10262" width="8.85546875" style="674" customWidth="1"/>
    <col min="10263" max="10263" width="8" style="674" customWidth="1"/>
    <col min="10264" max="10264" width="6.7109375" style="674" customWidth="1"/>
    <col min="10265" max="10265" width="8.28515625" style="674" customWidth="1"/>
    <col min="10266" max="10266" width="8" style="674" customWidth="1"/>
    <col min="10267" max="10267" width="6.7109375" style="674" customWidth="1"/>
    <col min="10268" max="10268" width="8.28515625" style="674" customWidth="1"/>
    <col min="10269" max="10269" width="8.140625" style="674" customWidth="1"/>
    <col min="10270" max="10271" width="6.7109375" style="674" customWidth="1"/>
    <col min="10272" max="10272" width="8.140625" style="674" customWidth="1"/>
    <col min="10273" max="10274" width="6.7109375" style="674" customWidth="1"/>
    <col min="10275" max="10275" width="9.140625" style="674" customWidth="1"/>
    <col min="10276" max="10277" width="6.7109375" style="674" customWidth="1"/>
    <col min="10278" max="10278" width="8.28515625" style="674" customWidth="1"/>
    <col min="10279" max="10280" width="6.7109375" style="674" customWidth="1"/>
    <col min="10281" max="10281" width="8.140625" style="674" customWidth="1"/>
    <col min="10282" max="10283" width="6.7109375" style="674" customWidth="1"/>
    <col min="10284" max="10284" width="8.5703125" style="674" customWidth="1"/>
    <col min="10285" max="10286" width="6.7109375" style="674" customWidth="1"/>
    <col min="10287" max="10287" width="8.85546875" style="674" customWidth="1"/>
    <col min="10288" max="10289" width="6.7109375" style="674" customWidth="1"/>
    <col min="10290" max="10290" width="8.5703125" style="674" customWidth="1"/>
    <col min="10291" max="10292" width="6.7109375" style="674" customWidth="1"/>
    <col min="10293" max="10293" width="8.42578125" style="674" customWidth="1"/>
    <col min="10294" max="10295" width="6.7109375" style="674" customWidth="1"/>
    <col min="10296" max="10296" width="8.28515625" style="674" customWidth="1"/>
    <col min="10297" max="10297" width="6.7109375" style="674" customWidth="1"/>
    <col min="10298" max="10298" width="7.5703125" style="674" customWidth="1"/>
    <col min="10299" max="10299" width="8.42578125" style="674" customWidth="1"/>
    <col min="10300" max="10300" width="6.7109375" style="674" customWidth="1"/>
    <col min="10301" max="10302" width="8.42578125" style="674" customWidth="1"/>
    <col min="10303" max="10303" width="6.7109375" style="674" customWidth="1"/>
    <col min="10304" max="10304" width="7.42578125" style="674" customWidth="1"/>
    <col min="10305" max="10305" width="8.140625" style="674" customWidth="1"/>
    <col min="10306" max="10306" width="6.7109375" style="674" customWidth="1"/>
    <col min="10307" max="10307" width="7.28515625" style="674" customWidth="1"/>
    <col min="10308" max="10308" width="8.28515625" style="674" customWidth="1"/>
    <col min="10309" max="10309" width="6.7109375" style="674" customWidth="1"/>
    <col min="10310" max="10310" width="7.42578125" style="674" customWidth="1"/>
    <col min="10311" max="10311" width="8" style="674" customWidth="1"/>
    <col min="10312" max="10312" width="6.7109375" style="674" customWidth="1"/>
    <col min="10313" max="10313" width="7.5703125" style="674" customWidth="1"/>
    <col min="10314" max="10314" width="8.28515625" style="674" customWidth="1"/>
    <col min="10315" max="10315" width="6.7109375" style="674" customWidth="1"/>
    <col min="10316" max="10317" width="8" style="674" customWidth="1"/>
    <col min="10318" max="10318" width="6.7109375" style="674" customWidth="1"/>
    <col min="10319" max="10319" width="7.85546875" style="674" customWidth="1"/>
    <col min="10320" max="10321" width="8" style="674" customWidth="1"/>
    <col min="10322" max="10496" width="9.140625" style="674"/>
    <col min="10497" max="10497" width="3.28515625" style="674" customWidth="1"/>
    <col min="10498" max="10498" width="6.140625" style="674" customWidth="1"/>
    <col min="10499" max="10499" width="6.85546875" style="674" customWidth="1"/>
    <col min="10500" max="10500" width="6" style="674" customWidth="1"/>
    <col min="10501" max="10501" width="5.7109375" style="674" customWidth="1"/>
    <col min="10502" max="10502" width="6.42578125" style="674" customWidth="1"/>
    <col min="10503" max="10503" width="5" style="674" customWidth="1"/>
    <col min="10504" max="10504" width="8" style="674" customWidth="1"/>
    <col min="10505" max="10505" width="6.7109375" style="674" customWidth="1"/>
    <col min="10506" max="10507" width="8.28515625" style="674" customWidth="1"/>
    <col min="10508" max="10508" width="6.7109375" style="674" customWidth="1"/>
    <col min="10509" max="10509" width="8.28515625" style="674" customWidth="1"/>
    <col min="10510" max="10510" width="8.42578125" style="674" customWidth="1"/>
    <col min="10511" max="10511" width="6.7109375" style="674" customWidth="1"/>
    <col min="10512" max="10512" width="8.140625" style="674" customWidth="1"/>
    <col min="10513" max="10513" width="9" style="674" customWidth="1"/>
    <col min="10514" max="10514" width="6.7109375" style="674" customWidth="1"/>
    <col min="10515" max="10515" width="8.28515625" style="674" customWidth="1"/>
    <col min="10516" max="10516" width="9" style="674" customWidth="1"/>
    <col min="10517" max="10517" width="6.7109375" style="674" customWidth="1"/>
    <col min="10518" max="10518" width="8.85546875" style="674" customWidth="1"/>
    <col min="10519" max="10519" width="8" style="674" customWidth="1"/>
    <col min="10520" max="10520" width="6.7109375" style="674" customWidth="1"/>
    <col min="10521" max="10521" width="8.28515625" style="674" customWidth="1"/>
    <col min="10522" max="10522" width="8" style="674" customWidth="1"/>
    <col min="10523" max="10523" width="6.7109375" style="674" customWidth="1"/>
    <col min="10524" max="10524" width="8.28515625" style="674" customWidth="1"/>
    <col min="10525" max="10525" width="8.140625" style="674" customWidth="1"/>
    <col min="10526" max="10527" width="6.7109375" style="674" customWidth="1"/>
    <col min="10528" max="10528" width="8.140625" style="674" customWidth="1"/>
    <col min="10529" max="10530" width="6.7109375" style="674" customWidth="1"/>
    <col min="10531" max="10531" width="9.140625" style="674" customWidth="1"/>
    <col min="10532" max="10533" width="6.7109375" style="674" customWidth="1"/>
    <col min="10534" max="10534" width="8.28515625" style="674" customWidth="1"/>
    <col min="10535" max="10536" width="6.7109375" style="674" customWidth="1"/>
    <col min="10537" max="10537" width="8.140625" style="674" customWidth="1"/>
    <col min="10538" max="10539" width="6.7109375" style="674" customWidth="1"/>
    <col min="10540" max="10540" width="8.5703125" style="674" customWidth="1"/>
    <col min="10541" max="10542" width="6.7109375" style="674" customWidth="1"/>
    <col min="10543" max="10543" width="8.85546875" style="674" customWidth="1"/>
    <col min="10544" max="10545" width="6.7109375" style="674" customWidth="1"/>
    <col min="10546" max="10546" width="8.5703125" style="674" customWidth="1"/>
    <col min="10547" max="10548" width="6.7109375" style="674" customWidth="1"/>
    <col min="10549" max="10549" width="8.42578125" style="674" customWidth="1"/>
    <col min="10550" max="10551" width="6.7109375" style="674" customWidth="1"/>
    <col min="10552" max="10552" width="8.28515625" style="674" customWidth="1"/>
    <col min="10553" max="10553" width="6.7109375" style="674" customWidth="1"/>
    <col min="10554" max="10554" width="7.5703125" style="674" customWidth="1"/>
    <col min="10555" max="10555" width="8.42578125" style="674" customWidth="1"/>
    <col min="10556" max="10556" width="6.7109375" style="674" customWidth="1"/>
    <col min="10557" max="10558" width="8.42578125" style="674" customWidth="1"/>
    <col min="10559" max="10559" width="6.7109375" style="674" customWidth="1"/>
    <col min="10560" max="10560" width="7.42578125" style="674" customWidth="1"/>
    <col min="10561" max="10561" width="8.140625" style="674" customWidth="1"/>
    <col min="10562" max="10562" width="6.7109375" style="674" customWidth="1"/>
    <col min="10563" max="10563" width="7.28515625" style="674" customWidth="1"/>
    <col min="10564" max="10564" width="8.28515625" style="674" customWidth="1"/>
    <col min="10565" max="10565" width="6.7109375" style="674" customWidth="1"/>
    <col min="10566" max="10566" width="7.42578125" style="674" customWidth="1"/>
    <col min="10567" max="10567" width="8" style="674" customWidth="1"/>
    <col min="10568" max="10568" width="6.7109375" style="674" customWidth="1"/>
    <col min="10569" max="10569" width="7.5703125" style="674" customWidth="1"/>
    <col min="10570" max="10570" width="8.28515625" style="674" customWidth="1"/>
    <col min="10571" max="10571" width="6.7109375" style="674" customWidth="1"/>
    <col min="10572" max="10573" width="8" style="674" customWidth="1"/>
    <col min="10574" max="10574" width="6.7109375" style="674" customWidth="1"/>
    <col min="10575" max="10575" width="7.85546875" style="674" customWidth="1"/>
    <col min="10576" max="10577" width="8" style="674" customWidth="1"/>
    <col min="10578" max="10752" width="9.140625" style="674"/>
    <col min="10753" max="10753" width="3.28515625" style="674" customWidth="1"/>
    <col min="10754" max="10754" width="6.140625" style="674" customWidth="1"/>
    <col min="10755" max="10755" width="6.85546875" style="674" customWidth="1"/>
    <col min="10756" max="10756" width="6" style="674" customWidth="1"/>
    <col min="10757" max="10757" width="5.7109375" style="674" customWidth="1"/>
    <col min="10758" max="10758" width="6.42578125" style="674" customWidth="1"/>
    <col min="10759" max="10759" width="5" style="674" customWidth="1"/>
    <col min="10760" max="10760" width="8" style="674" customWidth="1"/>
    <col min="10761" max="10761" width="6.7109375" style="674" customWidth="1"/>
    <col min="10762" max="10763" width="8.28515625" style="674" customWidth="1"/>
    <col min="10764" max="10764" width="6.7109375" style="674" customWidth="1"/>
    <col min="10765" max="10765" width="8.28515625" style="674" customWidth="1"/>
    <col min="10766" max="10766" width="8.42578125" style="674" customWidth="1"/>
    <col min="10767" max="10767" width="6.7109375" style="674" customWidth="1"/>
    <col min="10768" max="10768" width="8.140625" style="674" customWidth="1"/>
    <col min="10769" max="10769" width="9" style="674" customWidth="1"/>
    <col min="10770" max="10770" width="6.7109375" style="674" customWidth="1"/>
    <col min="10771" max="10771" width="8.28515625" style="674" customWidth="1"/>
    <col min="10772" max="10772" width="9" style="674" customWidth="1"/>
    <col min="10773" max="10773" width="6.7109375" style="674" customWidth="1"/>
    <col min="10774" max="10774" width="8.85546875" style="674" customWidth="1"/>
    <col min="10775" max="10775" width="8" style="674" customWidth="1"/>
    <col min="10776" max="10776" width="6.7109375" style="674" customWidth="1"/>
    <col min="10777" max="10777" width="8.28515625" style="674" customWidth="1"/>
    <col min="10778" max="10778" width="8" style="674" customWidth="1"/>
    <col min="10779" max="10779" width="6.7109375" style="674" customWidth="1"/>
    <col min="10780" max="10780" width="8.28515625" style="674" customWidth="1"/>
    <col min="10781" max="10781" width="8.140625" style="674" customWidth="1"/>
    <col min="10782" max="10783" width="6.7109375" style="674" customWidth="1"/>
    <col min="10784" max="10784" width="8.140625" style="674" customWidth="1"/>
    <col min="10785" max="10786" width="6.7109375" style="674" customWidth="1"/>
    <col min="10787" max="10787" width="9.140625" style="674" customWidth="1"/>
    <col min="10788" max="10789" width="6.7109375" style="674" customWidth="1"/>
    <col min="10790" max="10790" width="8.28515625" style="674" customWidth="1"/>
    <col min="10791" max="10792" width="6.7109375" style="674" customWidth="1"/>
    <col min="10793" max="10793" width="8.140625" style="674" customWidth="1"/>
    <col min="10794" max="10795" width="6.7109375" style="674" customWidth="1"/>
    <col min="10796" max="10796" width="8.5703125" style="674" customWidth="1"/>
    <col min="10797" max="10798" width="6.7109375" style="674" customWidth="1"/>
    <col min="10799" max="10799" width="8.85546875" style="674" customWidth="1"/>
    <col min="10800" max="10801" width="6.7109375" style="674" customWidth="1"/>
    <col min="10802" max="10802" width="8.5703125" style="674" customWidth="1"/>
    <col min="10803" max="10804" width="6.7109375" style="674" customWidth="1"/>
    <col min="10805" max="10805" width="8.42578125" style="674" customWidth="1"/>
    <col min="10806" max="10807" width="6.7109375" style="674" customWidth="1"/>
    <col min="10808" max="10808" width="8.28515625" style="674" customWidth="1"/>
    <col min="10809" max="10809" width="6.7109375" style="674" customWidth="1"/>
    <col min="10810" max="10810" width="7.5703125" style="674" customWidth="1"/>
    <col min="10811" max="10811" width="8.42578125" style="674" customWidth="1"/>
    <col min="10812" max="10812" width="6.7109375" style="674" customWidth="1"/>
    <col min="10813" max="10814" width="8.42578125" style="674" customWidth="1"/>
    <col min="10815" max="10815" width="6.7109375" style="674" customWidth="1"/>
    <col min="10816" max="10816" width="7.42578125" style="674" customWidth="1"/>
    <col min="10817" max="10817" width="8.140625" style="674" customWidth="1"/>
    <col min="10818" max="10818" width="6.7109375" style="674" customWidth="1"/>
    <col min="10819" max="10819" width="7.28515625" style="674" customWidth="1"/>
    <col min="10820" max="10820" width="8.28515625" style="674" customWidth="1"/>
    <col min="10821" max="10821" width="6.7109375" style="674" customWidth="1"/>
    <col min="10822" max="10822" width="7.42578125" style="674" customWidth="1"/>
    <col min="10823" max="10823" width="8" style="674" customWidth="1"/>
    <col min="10824" max="10824" width="6.7109375" style="674" customWidth="1"/>
    <col min="10825" max="10825" width="7.5703125" style="674" customWidth="1"/>
    <col min="10826" max="10826" width="8.28515625" style="674" customWidth="1"/>
    <col min="10827" max="10827" width="6.7109375" style="674" customWidth="1"/>
    <col min="10828" max="10829" width="8" style="674" customWidth="1"/>
    <col min="10830" max="10830" width="6.7109375" style="674" customWidth="1"/>
    <col min="10831" max="10831" width="7.85546875" style="674" customWidth="1"/>
    <col min="10832" max="10833" width="8" style="674" customWidth="1"/>
    <col min="10834" max="11008" width="9.140625" style="674"/>
    <col min="11009" max="11009" width="3.28515625" style="674" customWidth="1"/>
    <col min="11010" max="11010" width="6.140625" style="674" customWidth="1"/>
    <col min="11011" max="11011" width="6.85546875" style="674" customWidth="1"/>
    <col min="11012" max="11012" width="6" style="674" customWidth="1"/>
    <col min="11013" max="11013" width="5.7109375" style="674" customWidth="1"/>
    <col min="11014" max="11014" width="6.42578125" style="674" customWidth="1"/>
    <col min="11015" max="11015" width="5" style="674" customWidth="1"/>
    <col min="11016" max="11016" width="8" style="674" customWidth="1"/>
    <col min="11017" max="11017" width="6.7109375" style="674" customWidth="1"/>
    <col min="11018" max="11019" width="8.28515625" style="674" customWidth="1"/>
    <col min="11020" max="11020" width="6.7109375" style="674" customWidth="1"/>
    <col min="11021" max="11021" width="8.28515625" style="674" customWidth="1"/>
    <col min="11022" max="11022" width="8.42578125" style="674" customWidth="1"/>
    <col min="11023" max="11023" width="6.7109375" style="674" customWidth="1"/>
    <col min="11024" max="11024" width="8.140625" style="674" customWidth="1"/>
    <col min="11025" max="11025" width="9" style="674" customWidth="1"/>
    <col min="11026" max="11026" width="6.7109375" style="674" customWidth="1"/>
    <col min="11027" max="11027" width="8.28515625" style="674" customWidth="1"/>
    <col min="11028" max="11028" width="9" style="674" customWidth="1"/>
    <col min="11029" max="11029" width="6.7109375" style="674" customWidth="1"/>
    <col min="11030" max="11030" width="8.85546875" style="674" customWidth="1"/>
    <col min="11031" max="11031" width="8" style="674" customWidth="1"/>
    <col min="11032" max="11032" width="6.7109375" style="674" customWidth="1"/>
    <col min="11033" max="11033" width="8.28515625" style="674" customWidth="1"/>
    <col min="11034" max="11034" width="8" style="674" customWidth="1"/>
    <col min="11035" max="11035" width="6.7109375" style="674" customWidth="1"/>
    <col min="11036" max="11036" width="8.28515625" style="674" customWidth="1"/>
    <col min="11037" max="11037" width="8.140625" style="674" customWidth="1"/>
    <col min="11038" max="11039" width="6.7109375" style="674" customWidth="1"/>
    <col min="11040" max="11040" width="8.140625" style="674" customWidth="1"/>
    <col min="11041" max="11042" width="6.7109375" style="674" customWidth="1"/>
    <col min="11043" max="11043" width="9.140625" style="674" customWidth="1"/>
    <col min="11044" max="11045" width="6.7109375" style="674" customWidth="1"/>
    <col min="11046" max="11046" width="8.28515625" style="674" customWidth="1"/>
    <col min="11047" max="11048" width="6.7109375" style="674" customWidth="1"/>
    <col min="11049" max="11049" width="8.140625" style="674" customWidth="1"/>
    <col min="11050" max="11051" width="6.7109375" style="674" customWidth="1"/>
    <col min="11052" max="11052" width="8.5703125" style="674" customWidth="1"/>
    <col min="11053" max="11054" width="6.7109375" style="674" customWidth="1"/>
    <col min="11055" max="11055" width="8.85546875" style="674" customWidth="1"/>
    <col min="11056" max="11057" width="6.7109375" style="674" customWidth="1"/>
    <col min="11058" max="11058" width="8.5703125" style="674" customWidth="1"/>
    <col min="11059" max="11060" width="6.7109375" style="674" customWidth="1"/>
    <col min="11061" max="11061" width="8.42578125" style="674" customWidth="1"/>
    <col min="11062" max="11063" width="6.7109375" style="674" customWidth="1"/>
    <col min="11064" max="11064" width="8.28515625" style="674" customWidth="1"/>
    <col min="11065" max="11065" width="6.7109375" style="674" customWidth="1"/>
    <col min="11066" max="11066" width="7.5703125" style="674" customWidth="1"/>
    <col min="11067" max="11067" width="8.42578125" style="674" customWidth="1"/>
    <col min="11068" max="11068" width="6.7109375" style="674" customWidth="1"/>
    <col min="11069" max="11070" width="8.42578125" style="674" customWidth="1"/>
    <col min="11071" max="11071" width="6.7109375" style="674" customWidth="1"/>
    <col min="11072" max="11072" width="7.42578125" style="674" customWidth="1"/>
    <col min="11073" max="11073" width="8.140625" style="674" customWidth="1"/>
    <col min="11074" max="11074" width="6.7109375" style="674" customWidth="1"/>
    <col min="11075" max="11075" width="7.28515625" style="674" customWidth="1"/>
    <col min="11076" max="11076" width="8.28515625" style="674" customWidth="1"/>
    <col min="11077" max="11077" width="6.7109375" style="674" customWidth="1"/>
    <col min="11078" max="11078" width="7.42578125" style="674" customWidth="1"/>
    <col min="11079" max="11079" width="8" style="674" customWidth="1"/>
    <col min="11080" max="11080" width="6.7109375" style="674" customWidth="1"/>
    <col min="11081" max="11081" width="7.5703125" style="674" customWidth="1"/>
    <col min="11082" max="11082" width="8.28515625" style="674" customWidth="1"/>
    <col min="11083" max="11083" width="6.7109375" style="674" customWidth="1"/>
    <col min="11084" max="11085" width="8" style="674" customWidth="1"/>
    <col min="11086" max="11086" width="6.7109375" style="674" customWidth="1"/>
    <col min="11087" max="11087" width="7.85546875" style="674" customWidth="1"/>
    <col min="11088" max="11089" width="8" style="674" customWidth="1"/>
    <col min="11090" max="11264" width="9.140625" style="674"/>
    <col min="11265" max="11265" width="3.28515625" style="674" customWidth="1"/>
    <col min="11266" max="11266" width="6.140625" style="674" customWidth="1"/>
    <col min="11267" max="11267" width="6.85546875" style="674" customWidth="1"/>
    <col min="11268" max="11268" width="6" style="674" customWidth="1"/>
    <col min="11269" max="11269" width="5.7109375" style="674" customWidth="1"/>
    <col min="11270" max="11270" width="6.42578125" style="674" customWidth="1"/>
    <col min="11271" max="11271" width="5" style="674" customWidth="1"/>
    <col min="11272" max="11272" width="8" style="674" customWidth="1"/>
    <col min="11273" max="11273" width="6.7109375" style="674" customWidth="1"/>
    <col min="11274" max="11275" width="8.28515625" style="674" customWidth="1"/>
    <col min="11276" max="11276" width="6.7109375" style="674" customWidth="1"/>
    <col min="11277" max="11277" width="8.28515625" style="674" customWidth="1"/>
    <col min="11278" max="11278" width="8.42578125" style="674" customWidth="1"/>
    <col min="11279" max="11279" width="6.7109375" style="674" customWidth="1"/>
    <col min="11280" max="11280" width="8.140625" style="674" customWidth="1"/>
    <col min="11281" max="11281" width="9" style="674" customWidth="1"/>
    <col min="11282" max="11282" width="6.7109375" style="674" customWidth="1"/>
    <col min="11283" max="11283" width="8.28515625" style="674" customWidth="1"/>
    <col min="11284" max="11284" width="9" style="674" customWidth="1"/>
    <col min="11285" max="11285" width="6.7109375" style="674" customWidth="1"/>
    <col min="11286" max="11286" width="8.85546875" style="674" customWidth="1"/>
    <col min="11287" max="11287" width="8" style="674" customWidth="1"/>
    <col min="11288" max="11288" width="6.7109375" style="674" customWidth="1"/>
    <col min="11289" max="11289" width="8.28515625" style="674" customWidth="1"/>
    <col min="11290" max="11290" width="8" style="674" customWidth="1"/>
    <col min="11291" max="11291" width="6.7109375" style="674" customWidth="1"/>
    <col min="11292" max="11292" width="8.28515625" style="674" customWidth="1"/>
    <col min="11293" max="11293" width="8.140625" style="674" customWidth="1"/>
    <col min="11294" max="11295" width="6.7109375" style="674" customWidth="1"/>
    <col min="11296" max="11296" width="8.140625" style="674" customWidth="1"/>
    <col min="11297" max="11298" width="6.7109375" style="674" customWidth="1"/>
    <col min="11299" max="11299" width="9.140625" style="674" customWidth="1"/>
    <col min="11300" max="11301" width="6.7109375" style="674" customWidth="1"/>
    <col min="11302" max="11302" width="8.28515625" style="674" customWidth="1"/>
    <col min="11303" max="11304" width="6.7109375" style="674" customWidth="1"/>
    <col min="11305" max="11305" width="8.140625" style="674" customWidth="1"/>
    <col min="11306" max="11307" width="6.7109375" style="674" customWidth="1"/>
    <col min="11308" max="11308" width="8.5703125" style="674" customWidth="1"/>
    <col min="11309" max="11310" width="6.7109375" style="674" customWidth="1"/>
    <col min="11311" max="11311" width="8.85546875" style="674" customWidth="1"/>
    <col min="11312" max="11313" width="6.7109375" style="674" customWidth="1"/>
    <col min="11314" max="11314" width="8.5703125" style="674" customWidth="1"/>
    <col min="11315" max="11316" width="6.7109375" style="674" customWidth="1"/>
    <col min="11317" max="11317" width="8.42578125" style="674" customWidth="1"/>
    <col min="11318" max="11319" width="6.7109375" style="674" customWidth="1"/>
    <col min="11320" max="11320" width="8.28515625" style="674" customWidth="1"/>
    <col min="11321" max="11321" width="6.7109375" style="674" customWidth="1"/>
    <col min="11322" max="11322" width="7.5703125" style="674" customWidth="1"/>
    <col min="11323" max="11323" width="8.42578125" style="674" customWidth="1"/>
    <col min="11324" max="11324" width="6.7109375" style="674" customWidth="1"/>
    <col min="11325" max="11326" width="8.42578125" style="674" customWidth="1"/>
    <col min="11327" max="11327" width="6.7109375" style="674" customWidth="1"/>
    <col min="11328" max="11328" width="7.42578125" style="674" customWidth="1"/>
    <col min="11329" max="11329" width="8.140625" style="674" customWidth="1"/>
    <col min="11330" max="11330" width="6.7109375" style="674" customWidth="1"/>
    <col min="11331" max="11331" width="7.28515625" style="674" customWidth="1"/>
    <col min="11332" max="11332" width="8.28515625" style="674" customWidth="1"/>
    <col min="11333" max="11333" width="6.7109375" style="674" customWidth="1"/>
    <col min="11334" max="11334" width="7.42578125" style="674" customWidth="1"/>
    <col min="11335" max="11335" width="8" style="674" customWidth="1"/>
    <col min="11336" max="11336" width="6.7109375" style="674" customWidth="1"/>
    <col min="11337" max="11337" width="7.5703125" style="674" customWidth="1"/>
    <col min="11338" max="11338" width="8.28515625" style="674" customWidth="1"/>
    <col min="11339" max="11339" width="6.7109375" style="674" customWidth="1"/>
    <col min="11340" max="11341" width="8" style="674" customWidth="1"/>
    <col min="11342" max="11342" width="6.7109375" style="674" customWidth="1"/>
    <col min="11343" max="11343" width="7.85546875" style="674" customWidth="1"/>
    <col min="11344" max="11345" width="8" style="674" customWidth="1"/>
    <col min="11346" max="11520" width="9.140625" style="674"/>
    <col min="11521" max="11521" width="3.28515625" style="674" customWidth="1"/>
    <col min="11522" max="11522" width="6.140625" style="674" customWidth="1"/>
    <col min="11523" max="11523" width="6.85546875" style="674" customWidth="1"/>
    <col min="11524" max="11524" width="6" style="674" customWidth="1"/>
    <col min="11525" max="11525" width="5.7109375" style="674" customWidth="1"/>
    <col min="11526" max="11526" width="6.42578125" style="674" customWidth="1"/>
    <col min="11527" max="11527" width="5" style="674" customWidth="1"/>
    <col min="11528" max="11528" width="8" style="674" customWidth="1"/>
    <col min="11529" max="11529" width="6.7109375" style="674" customWidth="1"/>
    <col min="11530" max="11531" width="8.28515625" style="674" customWidth="1"/>
    <col min="11532" max="11532" width="6.7109375" style="674" customWidth="1"/>
    <col min="11533" max="11533" width="8.28515625" style="674" customWidth="1"/>
    <col min="11534" max="11534" width="8.42578125" style="674" customWidth="1"/>
    <col min="11535" max="11535" width="6.7109375" style="674" customWidth="1"/>
    <col min="11536" max="11536" width="8.140625" style="674" customWidth="1"/>
    <col min="11537" max="11537" width="9" style="674" customWidth="1"/>
    <col min="11538" max="11538" width="6.7109375" style="674" customWidth="1"/>
    <col min="11539" max="11539" width="8.28515625" style="674" customWidth="1"/>
    <col min="11540" max="11540" width="9" style="674" customWidth="1"/>
    <col min="11541" max="11541" width="6.7109375" style="674" customWidth="1"/>
    <col min="11542" max="11542" width="8.85546875" style="674" customWidth="1"/>
    <col min="11543" max="11543" width="8" style="674" customWidth="1"/>
    <col min="11544" max="11544" width="6.7109375" style="674" customWidth="1"/>
    <col min="11545" max="11545" width="8.28515625" style="674" customWidth="1"/>
    <col min="11546" max="11546" width="8" style="674" customWidth="1"/>
    <col min="11547" max="11547" width="6.7109375" style="674" customWidth="1"/>
    <col min="11548" max="11548" width="8.28515625" style="674" customWidth="1"/>
    <col min="11549" max="11549" width="8.140625" style="674" customWidth="1"/>
    <col min="11550" max="11551" width="6.7109375" style="674" customWidth="1"/>
    <col min="11552" max="11552" width="8.140625" style="674" customWidth="1"/>
    <col min="11553" max="11554" width="6.7109375" style="674" customWidth="1"/>
    <col min="11555" max="11555" width="9.140625" style="674" customWidth="1"/>
    <col min="11556" max="11557" width="6.7109375" style="674" customWidth="1"/>
    <col min="11558" max="11558" width="8.28515625" style="674" customWidth="1"/>
    <col min="11559" max="11560" width="6.7109375" style="674" customWidth="1"/>
    <col min="11561" max="11561" width="8.140625" style="674" customWidth="1"/>
    <col min="11562" max="11563" width="6.7109375" style="674" customWidth="1"/>
    <col min="11564" max="11564" width="8.5703125" style="674" customWidth="1"/>
    <col min="11565" max="11566" width="6.7109375" style="674" customWidth="1"/>
    <col min="11567" max="11567" width="8.85546875" style="674" customWidth="1"/>
    <col min="11568" max="11569" width="6.7109375" style="674" customWidth="1"/>
    <col min="11570" max="11570" width="8.5703125" style="674" customWidth="1"/>
    <col min="11571" max="11572" width="6.7109375" style="674" customWidth="1"/>
    <col min="11573" max="11573" width="8.42578125" style="674" customWidth="1"/>
    <col min="11574" max="11575" width="6.7109375" style="674" customWidth="1"/>
    <col min="11576" max="11576" width="8.28515625" style="674" customWidth="1"/>
    <col min="11577" max="11577" width="6.7109375" style="674" customWidth="1"/>
    <col min="11578" max="11578" width="7.5703125" style="674" customWidth="1"/>
    <col min="11579" max="11579" width="8.42578125" style="674" customWidth="1"/>
    <col min="11580" max="11580" width="6.7109375" style="674" customWidth="1"/>
    <col min="11581" max="11582" width="8.42578125" style="674" customWidth="1"/>
    <col min="11583" max="11583" width="6.7109375" style="674" customWidth="1"/>
    <col min="11584" max="11584" width="7.42578125" style="674" customWidth="1"/>
    <col min="11585" max="11585" width="8.140625" style="674" customWidth="1"/>
    <col min="11586" max="11586" width="6.7109375" style="674" customWidth="1"/>
    <col min="11587" max="11587" width="7.28515625" style="674" customWidth="1"/>
    <col min="11588" max="11588" width="8.28515625" style="674" customWidth="1"/>
    <col min="11589" max="11589" width="6.7109375" style="674" customWidth="1"/>
    <col min="11590" max="11590" width="7.42578125" style="674" customWidth="1"/>
    <col min="11591" max="11591" width="8" style="674" customWidth="1"/>
    <col min="11592" max="11592" width="6.7109375" style="674" customWidth="1"/>
    <col min="11593" max="11593" width="7.5703125" style="674" customWidth="1"/>
    <col min="11594" max="11594" width="8.28515625" style="674" customWidth="1"/>
    <col min="11595" max="11595" width="6.7109375" style="674" customWidth="1"/>
    <col min="11596" max="11597" width="8" style="674" customWidth="1"/>
    <col min="11598" max="11598" width="6.7109375" style="674" customWidth="1"/>
    <col min="11599" max="11599" width="7.85546875" style="674" customWidth="1"/>
    <col min="11600" max="11601" width="8" style="674" customWidth="1"/>
    <col min="11602" max="11776" width="9.140625" style="674"/>
    <col min="11777" max="11777" width="3.28515625" style="674" customWidth="1"/>
    <col min="11778" max="11778" width="6.140625" style="674" customWidth="1"/>
    <col min="11779" max="11779" width="6.85546875" style="674" customWidth="1"/>
    <col min="11780" max="11780" width="6" style="674" customWidth="1"/>
    <col min="11781" max="11781" width="5.7109375" style="674" customWidth="1"/>
    <col min="11782" max="11782" width="6.42578125" style="674" customWidth="1"/>
    <col min="11783" max="11783" width="5" style="674" customWidth="1"/>
    <col min="11784" max="11784" width="8" style="674" customWidth="1"/>
    <col min="11785" max="11785" width="6.7109375" style="674" customWidth="1"/>
    <col min="11786" max="11787" width="8.28515625" style="674" customWidth="1"/>
    <col min="11788" max="11788" width="6.7109375" style="674" customWidth="1"/>
    <col min="11789" max="11789" width="8.28515625" style="674" customWidth="1"/>
    <col min="11790" max="11790" width="8.42578125" style="674" customWidth="1"/>
    <col min="11791" max="11791" width="6.7109375" style="674" customWidth="1"/>
    <col min="11792" max="11792" width="8.140625" style="674" customWidth="1"/>
    <col min="11793" max="11793" width="9" style="674" customWidth="1"/>
    <col min="11794" max="11794" width="6.7109375" style="674" customWidth="1"/>
    <col min="11795" max="11795" width="8.28515625" style="674" customWidth="1"/>
    <col min="11796" max="11796" width="9" style="674" customWidth="1"/>
    <col min="11797" max="11797" width="6.7109375" style="674" customWidth="1"/>
    <col min="11798" max="11798" width="8.85546875" style="674" customWidth="1"/>
    <col min="11799" max="11799" width="8" style="674" customWidth="1"/>
    <col min="11800" max="11800" width="6.7109375" style="674" customWidth="1"/>
    <col min="11801" max="11801" width="8.28515625" style="674" customWidth="1"/>
    <col min="11802" max="11802" width="8" style="674" customWidth="1"/>
    <col min="11803" max="11803" width="6.7109375" style="674" customWidth="1"/>
    <col min="11804" max="11804" width="8.28515625" style="674" customWidth="1"/>
    <col min="11805" max="11805" width="8.140625" style="674" customWidth="1"/>
    <col min="11806" max="11807" width="6.7109375" style="674" customWidth="1"/>
    <col min="11808" max="11808" width="8.140625" style="674" customWidth="1"/>
    <col min="11809" max="11810" width="6.7109375" style="674" customWidth="1"/>
    <col min="11811" max="11811" width="9.140625" style="674" customWidth="1"/>
    <col min="11812" max="11813" width="6.7109375" style="674" customWidth="1"/>
    <col min="11814" max="11814" width="8.28515625" style="674" customWidth="1"/>
    <col min="11815" max="11816" width="6.7109375" style="674" customWidth="1"/>
    <col min="11817" max="11817" width="8.140625" style="674" customWidth="1"/>
    <col min="11818" max="11819" width="6.7109375" style="674" customWidth="1"/>
    <col min="11820" max="11820" width="8.5703125" style="674" customWidth="1"/>
    <col min="11821" max="11822" width="6.7109375" style="674" customWidth="1"/>
    <col min="11823" max="11823" width="8.85546875" style="674" customWidth="1"/>
    <col min="11824" max="11825" width="6.7109375" style="674" customWidth="1"/>
    <col min="11826" max="11826" width="8.5703125" style="674" customWidth="1"/>
    <col min="11827" max="11828" width="6.7109375" style="674" customWidth="1"/>
    <col min="11829" max="11829" width="8.42578125" style="674" customWidth="1"/>
    <col min="11830" max="11831" width="6.7109375" style="674" customWidth="1"/>
    <col min="11832" max="11832" width="8.28515625" style="674" customWidth="1"/>
    <col min="11833" max="11833" width="6.7109375" style="674" customWidth="1"/>
    <col min="11834" max="11834" width="7.5703125" style="674" customWidth="1"/>
    <col min="11835" max="11835" width="8.42578125" style="674" customWidth="1"/>
    <col min="11836" max="11836" width="6.7109375" style="674" customWidth="1"/>
    <col min="11837" max="11838" width="8.42578125" style="674" customWidth="1"/>
    <col min="11839" max="11839" width="6.7109375" style="674" customWidth="1"/>
    <col min="11840" max="11840" width="7.42578125" style="674" customWidth="1"/>
    <col min="11841" max="11841" width="8.140625" style="674" customWidth="1"/>
    <col min="11842" max="11842" width="6.7109375" style="674" customWidth="1"/>
    <col min="11843" max="11843" width="7.28515625" style="674" customWidth="1"/>
    <col min="11844" max="11844" width="8.28515625" style="674" customWidth="1"/>
    <col min="11845" max="11845" width="6.7109375" style="674" customWidth="1"/>
    <col min="11846" max="11846" width="7.42578125" style="674" customWidth="1"/>
    <col min="11847" max="11847" width="8" style="674" customWidth="1"/>
    <col min="11848" max="11848" width="6.7109375" style="674" customWidth="1"/>
    <col min="11849" max="11849" width="7.5703125" style="674" customWidth="1"/>
    <col min="11850" max="11850" width="8.28515625" style="674" customWidth="1"/>
    <col min="11851" max="11851" width="6.7109375" style="674" customWidth="1"/>
    <col min="11852" max="11853" width="8" style="674" customWidth="1"/>
    <col min="11854" max="11854" width="6.7109375" style="674" customWidth="1"/>
    <col min="11855" max="11855" width="7.85546875" style="674" customWidth="1"/>
    <col min="11856" max="11857" width="8" style="674" customWidth="1"/>
    <col min="11858" max="12032" width="9.140625" style="674"/>
    <col min="12033" max="12033" width="3.28515625" style="674" customWidth="1"/>
    <col min="12034" max="12034" width="6.140625" style="674" customWidth="1"/>
    <col min="12035" max="12035" width="6.85546875" style="674" customWidth="1"/>
    <col min="12036" max="12036" width="6" style="674" customWidth="1"/>
    <col min="12037" max="12037" width="5.7109375" style="674" customWidth="1"/>
    <col min="12038" max="12038" width="6.42578125" style="674" customWidth="1"/>
    <col min="12039" max="12039" width="5" style="674" customWidth="1"/>
    <col min="12040" max="12040" width="8" style="674" customWidth="1"/>
    <col min="12041" max="12041" width="6.7109375" style="674" customWidth="1"/>
    <col min="12042" max="12043" width="8.28515625" style="674" customWidth="1"/>
    <col min="12044" max="12044" width="6.7109375" style="674" customWidth="1"/>
    <col min="12045" max="12045" width="8.28515625" style="674" customWidth="1"/>
    <col min="12046" max="12046" width="8.42578125" style="674" customWidth="1"/>
    <col min="12047" max="12047" width="6.7109375" style="674" customWidth="1"/>
    <col min="12048" max="12048" width="8.140625" style="674" customWidth="1"/>
    <col min="12049" max="12049" width="9" style="674" customWidth="1"/>
    <col min="12050" max="12050" width="6.7109375" style="674" customWidth="1"/>
    <col min="12051" max="12051" width="8.28515625" style="674" customWidth="1"/>
    <col min="12052" max="12052" width="9" style="674" customWidth="1"/>
    <col min="12053" max="12053" width="6.7109375" style="674" customWidth="1"/>
    <col min="12054" max="12054" width="8.85546875" style="674" customWidth="1"/>
    <col min="12055" max="12055" width="8" style="674" customWidth="1"/>
    <col min="12056" max="12056" width="6.7109375" style="674" customWidth="1"/>
    <col min="12057" max="12057" width="8.28515625" style="674" customWidth="1"/>
    <col min="12058" max="12058" width="8" style="674" customWidth="1"/>
    <col min="12059" max="12059" width="6.7109375" style="674" customWidth="1"/>
    <col min="12060" max="12060" width="8.28515625" style="674" customWidth="1"/>
    <col min="12061" max="12061" width="8.140625" style="674" customWidth="1"/>
    <col min="12062" max="12063" width="6.7109375" style="674" customWidth="1"/>
    <col min="12064" max="12064" width="8.140625" style="674" customWidth="1"/>
    <col min="12065" max="12066" width="6.7109375" style="674" customWidth="1"/>
    <col min="12067" max="12067" width="9.140625" style="674" customWidth="1"/>
    <col min="12068" max="12069" width="6.7109375" style="674" customWidth="1"/>
    <col min="12070" max="12070" width="8.28515625" style="674" customWidth="1"/>
    <col min="12071" max="12072" width="6.7109375" style="674" customWidth="1"/>
    <col min="12073" max="12073" width="8.140625" style="674" customWidth="1"/>
    <col min="12074" max="12075" width="6.7109375" style="674" customWidth="1"/>
    <col min="12076" max="12076" width="8.5703125" style="674" customWidth="1"/>
    <col min="12077" max="12078" width="6.7109375" style="674" customWidth="1"/>
    <col min="12079" max="12079" width="8.85546875" style="674" customWidth="1"/>
    <col min="12080" max="12081" width="6.7109375" style="674" customWidth="1"/>
    <col min="12082" max="12082" width="8.5703125" style="674" customWidth="1"/>
    <col min="12083" max="12084" width="6.7109375" style="674" customWidth="1"/>
    <col min="12085" max="12085" width="8.42578125" style="674" customWidth="1"/>
    <col min="12086" max="12087" width="6.7109375" style="674" customWidth="1"/>
    <col min="12088" max="12088" width="8.28515625" style="674" customWidth="1"/>
    <col min="12089" max="12089" width="6.7109375" style="674" customWidth="1"/>
    <col min="12090" max="12090" width="7.5703125" style="674" customWidth="1"/>
    <col min="12091" max="12091" width="8.42578125" style="674" customWidth="1"/>
    <col min="12092" max="12092" width="6.7109375" style="674" customWidth="1"/>
    <col min="12093" max="12094" width="8.42578125" style="674" customWidth="1"/>
    <col min="12095" max="12095" width="6.7109375" style="674" customWidth="1"/>
    <col min="12096" max="12096" width="7.42578125" style="674" customWidth="1"/>
    <col min="12097" max="12097" width="8.140625" style="674" customWidth="1"/>
    <col min="12098" max="12098" width="6.7109375" style="674" customWidth="1"/>
    <col min="12099" max="12099" width="7.28515625" style="674" customWidth="1"/>
    <col min="12100" max="12100" width="8.28515625" style="674" customWidth="1"/>
    <col min="12101" max="12101" width="6.7109375" style="674" customWidth="1"/>
    <col min="12102" max="12102" width="7.42578125" style="674" customWidth="1"/>
    <col min="12103" max="12103" width="8" style="674" customWidth="1"/>
    <col min="12104" max="12104" width="6.7109375" style="674" customWidth="1"/>
    <col min="12105" max="12105" width="7.5703125" style="674" customWidth="1"/>
    <col min="12106" max="12106" width="8.28515625" style="674" customWidth="1"/>
    <col min="12107" max="12107" width="6.7109375" style="674" customWidth="1"/>
    <col min="12108" max="12109" width="8" style="674" customWidth="1"/>
    <col min="12110" max="12110" width="6.7109375" style="674" customWidth="1"/>
    <col min="12111" max="12111" width="7.85546875" style="674" customWidth="1"/>
    <col min="12112" max="12113" width="8" style="674" customWidth="1"/>
    <col min="12114" max="12288" width="9.140625" style="674"/>
    <col min="12289" max="12289" width="3.28515625" style="674" customWidth="1"/>
    <col min="12290" max="12290" width="6.140625" style="674" customWidth="1"/>
    <col min="12291" max="12291" width="6.85546875" style="674" customWidth="1"/>
    <col min="12292" max="12292" width="6" style="674" customWidth="1"/>
    <col min="12293" max="12293" width="5.7109375" style="674" customWidth="1"/>
    <col min="12294" max="12294" width="6.42578125" style="674" customWidth="1"/>
    <col min="12295" max="12295" width="5" style="674" customWidth="1"/>
    <col min="12296" max="12296" width="8" style="674" customWidth="1"/>
    <col min="12297" max="12297" width="6.7109375" style="674" customWidth="1"/>
    <col min="12298" max="12299" width="8.28515625" style="674" customWidth="1"/>
    <col min="12300" max="12300" width="6.7109375" style="674" customWidth="1"/>
    <col min="12301" max="12301" width="8.28515625" style="674" customWidth="1"/>
    <col min="12302" max="12302" width="8.42578125" style="674" customWidth="1"/>
    <col min="12303" max="12303" width="6.7109375" style="674" customWidth="1"/>
    <col min="12304" max="12304" width="8.140625" style="674" customWidth="1"/>
    <col min="12305" max="12305" width="9" style="674" customWidth="1"/>
    <col min="12306" max="12306" width="6.7109375" style="674" customWidth="1"/>
    <col min="12307" max="12307" width="8.28515625" style="674" customWidth="1"/>
    <col min="12308" max="12308" width="9" style="674" customWidth="1"/>
    <col min="12309" max="12309" width="6.7109375" style="674" customWidth="1"/>
    <col min="12310" max="12310" width="8.85546875" style="674" customWidth="1"/>
    <col min="12311" max="12311" width="8" style="674" customWidth="1"/>
    <col min="12312" max="12312" width="6.7109375" style="674" customWidth="1"/>
    <col min="12313" max="12313" width="8.28515625" style="674" customWidth="1"/>
    <col min="12314" max="12314" width="8" style="674" customWidth="1"/>
    <col min="12315" max="12315" width="6.7109375" style="674" customWidth="1"/>
    <col min="12316" max="12316" width="8.28515625" style="674" customWidth="1"/>
    <col min="12317" max="12317" width="8.140625" style="674" customWidth="1"/>
    <col min="12318" max="12319" width="6.7109375" style="674" customWidth="1"/>
    <col min="12320" max="12320" width="8.140625" style="674" customWidth="1"/>
    <col min="12321" max="12322" width="6.7109375" style="674" customWidth="1"/>
    <col min="12323" max="12323" width="9.140625" style="674" customWidth="1"/>
    <col min="12324" max="12325" width="6.7109375" style="674" customWidth="1"/>
    <col min="12326" max="12326" width="8.28515625" style="674" customWidth="1"/>
    <col min="12327" max="12328" width="6.7109375" style="674" customWidth="1"/>
    <col min="12329" max="12329" width="8.140625" style="674" customWidth="1"/>
    <col min="12330" max="12331" width="6.7109375" style="674" customWidth="1"/>
    <col min="12332" max="12332" width="8.5703125" style="674" customWidth="1"/>
    <col min="12333" max="12334" width="6.7109375" style="674" customWidth="1"/>
    <col min="12335" max="12335" width="8.85546875" style="674" customWidth="1"/>
    <col min="12336" max="12337" width="6.7109375" style="674" customWidth="1"/>
    <col min="12338" max="12338" width="8.5703125" style="674" customWidth="1"/>
    <col min="12339" max="12340" width="6.7109375" style="674" customWidth="1"/>
    <col min="12341" max="12341" width="8.42578125" style="674" customWidth="1"/>
    <col min="12342" max="12343" width="6.7109375" style="674" customWidth="1"/>
    <col min="12344" max="12344" width="8.28515625" style="674" customWidth="1"/>
    <col min="12345" max="12345" width="6.7109375" style="674" customWidth="1"/>
    <col min="12346" max="12346" width="7.5703125" style="674" customWidth="1"/>
    <col min="12347" max="12347" width="8.42578125" style="674" customWidth="1"/>
    <col min="12348" max="12348" width="6.7109375" style="674" customWidth="1"/>
    <col min="12349" max="12350" width="8.42578125" style="674" customWidth="1"/>
    <col min="12351" max="12351" width="6.7109375" style="674" customWidth="1"/>
    <col min="12352" max="12352" width="7.42578125" style="674" customWidth="1"/>
    <col min="12353" max="12353" width="8.140625" style="674" customWidth="1"/>
    <col min="12354" max="12354" width="6.7109375" style="674" customWidth="1"/>
    <col min="12355" max="12355" width="7.28515625" style="674" customWidth="1"/>
    <col min="12356" max="12356" width="8.28515625" style="674" customWidth="1"/>
    <col min="12357" max="12357" width="6.7109375" style="674" customWidth="1"/>
    <col min="12358" max="12358" width="7.42578125" style="674" customWidth="1"/>
    <col min="12359" max="12359" width="8" style="674" customWidth="1"/>
    <col min="12360" max="12360" width="6.7109375" style="674" customWidth="1"/>
    <col min="12361" max="12361" width="7.5703125" style="674" customWidth="1"/>
    <col min="12362" max="12362" width="8.28515625" style="674" customWidth="1"/>
    <col min="12363" max="12363" width="6.7109375" style="674" customWidth="1"/>
    <col min="12364" max="12365" width="8" style="674" customWidth="1"/>
    <col min="12366" max="12366" width="6.7109375" style="674" customWidth="1"/>
    <col min="12367" max="12367" width="7.85546875" style="674" customWidth="1"/>
    <col min="12368" max="12369" width="8" style="674" customWidth="1"/>
    <col min="12370" max="12544" width="9.140625" style="674"/>
    <col min="12545" max="12545" width="3.28515625" style="674" customWidth="1"/>
    <col min="12546" max="12546" width="6.140625" style="674" customWidth="1"/>
    <col min="12547" max="12547" width="6.85546875" style="674" customWidth="1"/>
    <col min="12548" max="12548" width="6" style="674" customWidth="1"/>
    <col min="12549" max="12549" width="5.7109375" style="674" customWidth="1"/>
    <col min="12550" max="12550" width="6.42578125" style="674" customWidth="1"/>
    <col min="12551" max="12551" width="5" style="674" customWidth="1"/>
    <col min="12552" max="12552" width="8" style="674" customWidth="1"/>
    <col min="12553" max="12553" width="6.7109375" style="674" customWidth="1"/>
    <col min="12554" max="12555" width="8.28515625" style="674" customWidth="1"/>
    <col min="12556" max="12556" width="6.7109375" style="674" customWidth="1"/>
    <col min="12557" max="12557" width="8.28515625" style="674" customWidth="1"/>
    <col min="12558" max="12558" width="8.42578125" style="674" customWidth="1"/>
    <col min="12559" max="12559" width="6.7109375" style="674" customWidth="1"/>
    <col min="12560" max="12560" width="8.140625" style="674" customWidth="1"/>
    <col min="12561" max="12561" width="9" style="674" customWidth="1"/>
    <col min="12562" max="12562" width="6.7109375" style="674" customWidth="1"/>
    <col min="12563" max="12563" width="8.28515625" style="674" customWidth="1"/>
    <col min="12564" max="12564" width="9" style="674" customWidth="1"/>
    <col min="12565" max="12565" width="6.7109375" style="674" customWidth="1"/>
    <col min="12566" max="12566" width="8.85546875" style="674" customWidth="1"/>
    <col min="12567" max="12567" width="8" style="674" customWidth="1"/>
    <col min="12568" max="12568" width="6.7109375" style="674" customWidth="1"/>
    <col min="12569" max="12569" width="8.28515625" style="674" customWidth="1"/>
    <col min="12570" max="12570" width="8" style="674" customWidth="1"/>
    <col min="12571" max="12571" width="6.7109375" style="674" customWidth="1"/>
    <col min="12572" max="12572" width="8.28515625" style="674" customWidth="1"/>
    <col min="12573" max="12573" width="8.140625" style="674" customWidth="1"/>
    <col min="12574" max="12575" width="6.7109375" style="674" customWidth="1"/>
    <col min="12576" max="12576" width="8.140625" style="674" customWidth="1"/>
    <col min="12577" max="12578" width="6.7109375" style="674" customWidth="1"/>
    <col min="12579" max="12579" width="9.140625" style="674" customWidth="1"/>
    <col min="12580" max="12581" width="6.7109375" style="674" customWidth="1"/>
    <col min="12582" max="12582" width="8.28515625" style="674" customWidth="1"/>
    <col min="12583" max="12584" width="6.7109375" style="674" customWidth="1"/>
    <col min="12585" max="12585" width="8.140625" style="674" customWidth="1"/>
    <col min="12586" max="12587" width="6.7109375" style="674" customWidth="1"/>
    <col min="12588" max="12588" width="8.5703125" style="674" customWidth="1"/>
    <col min="12589" max="12590" width="6.7109375" style="674" customWidth="1"/>
    <col min="12591" max="12591" width="8.85546875" style="674" customWidth="1"/>
    <col min="12592" max="12593" width="6.7109375" style="674" customWidth="1"/>
    <col min="12594" max="12594" width="8.5703125" style="674" customWidth="1"/>
    <col min="12595" max="12596" width="6.7109375" style="674" customWidth="1"/>
    <col min="12597" max="12597" width="8.42578125" style="674" customWidth="1"/>
    <col min="12598" max="12599" width="6.7109375" style="674" customWidth="1"/>
    <col min="12600" max="12600" width="8.28515625" style="674" customWidth="1"/>
    <col min="12601" max="12601" width="6.7109375" style="674" customWidth="1"/>
    <col min="12602" max="12602" width="7.5703125" style="674" customWidth="1"/>
    <col min="12603" max="12603" width="8.42578125" style="674" customWidth="1"/>
    <col min="12604" max="12604" width="6.7109375" style="674" customWidth="1"/>
    <col min="12605" max="12606" width="8.42578125" style="674" customWidth="1"/>
    <col min="12607" max="12607" width="6.7109375" style="674" customWidth="1"/>
    <col min="12608" max="12608" width="7.42578125" style="674" customWidth="1"/>
    <col min="12609" max="12609" width="8.140625" style="674" customWidth="1"/>
    <col min="12610" max="12610" width="6.7109375" style="674" customWidth="1"/>
    <col min="12611" max="12611" width="7.28515625" style="674" customWidth="1"/>
    <col min="12612" max="12612" width="8.28515625" style="674" customWidth="1"/>
    <col min="12613" max="12613" width="6.7109375" style="674" customWidth="1"/>
    <col min="12614" max="12614" width="7.42578125" style="674" customWidth="1"/>
    <col min="12615" max="12615" width="8" style="674" customWidth="1"/>
    <col min="12616" max="12616" width="6.7109375" style="674" customWidth="1"/>
    <col min="12617" max="12617" width="7.5703125" style="674" customWidth="1"/>
    <col min="12618" max="12618" width="8.28515625" style="674" customWidth="1"/>
    <col min="12619" max="12619" width="6.7109375" style="674" customWidth="1"/>
    <col min="12620" max="12621" width="8" style="674" customWidth="1"/>
    <col min="12622" max="12622" width="6.7109375" style="674" customWidth="1"/>
    <col min="12623" max="12623" width="7.85546875" style="674" customWidth="1"/>
    <col min="12624" max="12625" width="8" style="674" customWidth="1"/>
    <col min="12626" max="12800" width="9.140625" style="674"/>
    <col min="12801" max="12801" width="3.28515625" style="674" customWidth="1"/>
    <col min="12802" max="12802" width="6.140625" style="674" customWidth="1"/>
    <col min="12803" max="12803" width="6.85546875" style="674" customWidth="1"/>
    <col min="12804" max="12804" width="6" style="674" customWidth="1"/>
    <col min="12805" max="12805" width="5.7109375" style="674" customWidth="1"/>
    <col min="12806" max="12806" width="6.42578125" style="674" customWidth="1"/>
    <col min="12807" max="12807" width="5" style="674" customWidth="1"/>
    <col min="12808" max="12808" width="8" style="674" customWidth="1"/>
    <col min="12809" max="12809" width="6.7109375" style="674" customWidth="1"/>
    <col min="12810" max="12811" width="8.28515625" style="674" customWidth="1"/>
    <col min="12812" max="12812" width="6.7109375" style="674" customWidth="1"/>
    <col min="12813" max="12813" width="8.28515625" style="674" customWidth="1"/>
    <col min="12814" max="12814" width="8.42578125" style="674" customWidth="1"/>
    <col min="12815" max="12815" width="6.7109375" style="674" customWidth="1"/>
    <col min="12816" max="12816" width="8.140625" style="674" customWidth="1"/>
    <col min="12817" max="12817" width="9" style="674" customWidth="1"/>
    <col min="12818" max="12818" width="6.7109375" style="674" customWidth="1"/>
    <col min="12819" max="12819" width="8.28515625" style="674" customWidth="1"/>
    <col min="12820" max="12820" width="9" style="674" customWidth="1"/>
    <col min="12821" max="12821" width="6.7109375" style="674" customWidth="1"/>
    <col min="12822" max="12822" width="8.85546875" style="674" customWidth="1"/>
    <col min="12823" max="12823" width="8" style="674" customWidth="1"/>
    <col min="12824" max="12824" width="6.7109375" style="674" customWidth="1"/>
    <col min="12825" max="12825" width="8.28515625" style="674" customWidth="1"/>
    <col min="12826" max="12826" width="8" style="674" customWidth="1"/>
    <col min="12827" max="12827" width="6.7109375" style="674" customWidth="1"/>
    <col min="12828" max="12828" width="8.28515625" style="674" customWidth="1"/>
    <col min="12829" max="12829" width="8.140625" style="674" customWidth="1"/>
    <col min="12830" max="12831" width="6.7109375" style="674" customWidth="1"/>
    <col min="12832" max="12832" width="8.140625" style="674" customWidth="1"/>
    <col min="12833" max="12834" width="6.7109375" style="674" customWidth="1"/>
    <col min="12835" max="12835" width="9.140625" style="674" customWidth="1"/>
    <col min="12836" max="12837" width="6.7109375" style="674" customWidth="1"/>
    <col min="12838" max="12838" width="8.28515625" style="674" customWidth="1"/>
    <col min="12839" max="12840" width="6.7109375" style="674" customWidth="1"/>
    <col min="12841" max="12841" width="8.140625" style="674" customWidth="1"/>
    <col min="12842" max="12843" width="6.7109375" style="674" customWidth="1"/>
    <col min="12844" max="12844" width="8.5703125" style="674" customWidth="1"/>
    <col min="12845" max="12846" width="6.7109375" style="674" customWidth="1"/>
    <col min="12847" max="12847" width="8.85546875" style="674" customWidth="1"/>
    <col min="12848" max="12849" width="6.7109375" style="674" customWidth="1"/>
    <col min="12850" max="12850" width="8.5703125" style="674" customWidth="1"/>
    <col min="12851" max="12852" width="6.7109375" style="674" customWidth="1"/>
    <col min="12853" max="12853" width="8.42578125" style="674" customWidth="1"/>
    <col min="12854" max="12855" width="6.7109375" style="674" customWidth="1"/>
    <col min="12856" max="12856" width="8.28515625" style="674" customWidth="1"/>
    <col min="12857" max="12857" width="6.7109375" style="674" customWidth="1"/>
    <col min="12858" max="12858" width="7.5703125" style="674" customWidth="1"/>
    <col min="12859" max="12859" width="8.42578125" style="674" customWidth="1"/>
    <col min="12860" max="12860" width="6.7109375" style="674" customWidth="1"/>
    <col min="12861" max="12862" width="8.42578125" style="674" customWidth="1"/>
    <col min="12863" max="12863" width="6.7109375" style="674" customWidth="1"/>
    <col min="12864" max="12864" width="7.42578125" style="674" customWidth="1"/>
    <col min="12865" max="12865" width="8.140625" style="674" customWidth="1"/>
    <col min="12866" max="12866" width="6.7109375" style="674" customWidth="1"/>
    <col min="12867" max="12867" width="7.28515625" style="674" customWidth="1"/>
    <col min="12868" max="12868" width="8.28515625" style="674" customWidth="1"/>
    <col min="12869" max="12869" width="6.7109375" style="674" customWidth="1"/>
    <col min="12870" max="12870" width="7.42578125" style="674" customWidth="1"/>
    <col min="12871" max="12871" width="8" style="674" customWidth="1"/>
    <col min="12872" max="12872" width="6.7109375" style="674" customWidth="1"/>
    <col min="12873" max="12873" width="7.5703125" style="674" customWidth="1"/>
    <col min="12874" max="12874" width="8.28515625" style="674" customWidth="1"/>
    <col min="12875" max="12875" width="6.7109375" style="674" customWidth="1"/>
    <col min="12876" max="12877" width="8" style="674" customWidth="1"/>
    <col min="12878" max="12878" width="6.7109375" style="674" customWidth="1"/>
    <col min="12879" max="12879" width="7.85546875" style="674" customWidth="1"/>
    <col min="12880" max="12881" width="8" style="674" customWidth="1"/>
    <col min="12882" max="13056" width="9.140625" style="674"/>
    <col min="13057" max="13057" width="3.28515625" style="674" customWidth="1"/>
    <col min="13058" max="13058" width="6.140625" style="674" customWidth="1"/>
    <col min="13059" max="13059" width="6.85546875" style="674" customWidth="1"/>
    <col min="13060" max="13060" width="6" style="674" customWidth="1"/>
    <col min="13061" max="13061" width="5.7109375" style="674" customWidth="1"/>
    <col min="13062" max="13062" width="6.42578125" style="674" customWidth="1"/>
    <col min="13063" max="13063" width="5" style="674" customWidth="1"/>
    <col min="13064" max="13064" width="8" style="674" customWidth="1"/>
    <col min="13065" max="13065" width="6.7109375" style="674" customWidth="1"/>
    <col min="13066" max="13067" width="8.28515625" style="674" customWidth="1"/>
    <col min="13068" max="13068" width="6.7109375" style="674" customWidth="1"/>
    <col min="13069" max="13069" width="8.28515625" style="674" customWidth="1"/>
    <col min="13070" max="13070" width="8.42578125" style="674" customWidth="1"/>
    <col min="13071" max="13071" width="6.7109375" style="674" customWidth="1"/>
    <col min="13072" max="13072" width="8.140625" style="674" customWidth="1"/>
    <col min="13073" max="13073" width="9" style="674" customWidth="1"/>
    <col min="13074" max="13074" width="6.7109375" style="674" customWidth="1"/>
    <col min="13075" max="13075" width="8.28515625" style="674" customWidth="1"/>
    <col min="13076" max="13076" width="9" style="674" customWidth="1"/>
    <col min="13077" max="13077" width="6.7109375" style="674" customWidth="1"/>
    <col min="13078" max="13078" width="8.85546875" style="674" customWidth="1"/>
    <col min="13079" max="13079" width="8" style="674" customWidth="1"/>
    <col min="13080" max="13080" width="6.7109375" style="674" customWidth="1"/>
    <col min="13081" max="13081" width="8.28515625" style="674" customWidth="1"/>
    <col min="13082" max="13082" width="8" style="674" customWidth="1"/>
    <col min="13083" max="13083" width="6.7109375" style="674" customWidth="1"/>
    <col min="13084" max="13084" width="8.28515625" style="674" customWidth="1"/>
    <col min="13085" max="13085" width="8.140625" style="674" customWidth="1"/>
    <col min="13086" max="13087" width="6.7109375" style="674" customWidth="1"/>
    <col min="13088" max="13088" width="8.140625" style="674" customWidth="1"/>
    <col min="13089" max="13090" width="6.7109375" style="674" customWidth="1"/>
    <col min="13091" max="13091" width="9.140625" style="674" customWidth="1"/>
    <col min="13092" max="13093" width="6.7109375" style="674" customWidth="1"/>
    <col min="13094" max="13094" width="8.28515625" style="674" customWidth="1"/>
    <col min="13095" max="13096" width="6.7109375" style="674" customWidth="1"/>
    <col min="13097" max="13097" width="8.140625" style="674" customWidth="1"/>
    <col min="13098" max="13099" width="6.7109375" style="674" customWidth="1"/>
    <col min="13100" max="13100" width="8.5703125" style="674" customWidth="1"/>
    <col min="13101" max="13102" width="6.7109375" style="674" customWidth="1"/>
    <col min="13103" max="13103" width="8.85546875" style="674" customWidth="1"/>
    <col min="13104" max="13105" width="6.7109375" style="674" customWidth="1"/>
    <col min="13106" max="13106" width="8.5703125" style="674" customWidth="1"/>
    <col min="13107" max="13108" width="6.7109375" style="674" customWidth="1"/>
    <col min="13109" max="13109" width="8.42578125" style="674" customWidth="1"/>
    <col min="13110" max="13111" width="6.7109375" style="674" customWidth="1"/>
    <col min="13112" max="13112" width="8.28515625" style="674" customWidth="1"/>
    <col min="13113" max="13113" width="6.7109375" style="674" customWidth="1"/>
    <col min="13114" max="13114" width="7.5703125" style="674" customWidth="1"/>
    <col min="13115" max="13115" width="8.42578125" style="674" customWidth="1"/>
    <col min="13116" max="13116" width="6.7109375" style="674" customWidth="1"/>
    <col min="13117" max="13118" width="8.42578125" style="674" customWidth="1"/>
    <col min="13119" max="13119" width="6.7109375" style="674" customWidth="1"/>
    <col min="13120" max="13120" width="7.42578125" style="674" customWidth="1"/>
    <col min="13121" max="13121" width="8.140625" style="674" customWidth="1"/>
    <col min="13122" max="13122" width="6.7109375" style="674" customWidth="1"/>
    <col min="13123" max="13123" width="7.28515625" style="674" customWidth="1"/>
    <col min="13124" max="13124" width="8.28515625" style="674" customWidth="1"/>
    <col min="13125" max="13125" width="6.7109375" style="674" customWidth="1"/>
    <col min="13126" max="13126" width="7.42578125" style="674" customWidth="1"/>
    <col min="13127" max="13127" width="8" style="674" customWidth="1"/>
    <col min="13128" max="13128" width="6.7109375" style="674" customWidth="1"/>
    <col min="13129" max="13129" width="7.5703125" style="674" customWidth="1"/>
    <col min="13130" max="13130" width="8.28515625" style="674" customWidth="1"/>
    <col min="13131" max="13131" width="6.7109375" style="674" customWidth="1"/>
    <col min="13132" max="13133" width="8" style="674" customWidth="1"/>
    <col min="13134" max="13134" width="6.7109375" style="674" customWidth="1"/>
    <col min="13135" max="13135" width="7.85546875" style="674" customWidth="1"/>
    <col min="13136" max="13137" width="8" style="674" customWidth="1"/>
    <col min="13138" max="13312" width="9.140625" style="674"/>
    <col min="13313" max="13313" width="3.28515625" style="674" customWidth="1"/>
    <col min="13314" max="13314" width="6.140625" style="674" customWidth="1"/>
    <col min="13315" max="13315" width="6.85546875" style="674" customWidth="1"/>
    <col min="13316" max="13316" width="6" style="674" customWidth="1"/>
    <col min="13317" max="13317" width="5.7109375" style="674" customWidth="1"/>
    <col min="13318" max="13318" width="6.42578125" style="674" customWidth="1"/>
    <col min="13319" max="13319" width="5" style="674" customWidth="1"/>
    <col min="13320" max="13320" width="8" style="674" customWidth="1"/>
    <col min="13321" max="13321" width="6.7109375" style="674" customWidth="1"/>
    <col min="13322" max="13323" width="8.28515625" style="674" customWidth="1"/>
    <col min="13324" max="13324" width="6.7109375" style="674" customWidth="1"/>
    <col min="13325" max="13325" width="8.28515625" style="674" customWidth="1"/>
    <col min="13326" max="13326" width="8.42578125" style="674" customWidth="1"/>
    <col min="13327" max="13327" width="6.7109375" style="674" customWidth="1"/>
    <col min="13328" max="13328" width="8.140625" style="674" customWidth="1"/>
    <col min="13329" max="13329" width="9" style="674" customWidth="1"/>
    <col min="13330" max="13330" width="6.7109375" style="674" customWidth="1"/>
    <col min="13331" max="13331" width="8.28515625" style="674" customWidth="1"/>
    <col min="13332" max="13332" width="9" style="674" customWidth="1"/>
    <col min="13333" max="13333" width="6.7109375" style="674" customWidth="1"/>
    <col min="13334" max="13334" width="8.85546875" style="674" customWidth="1"/>
    <col min="13335" max="13335" width="8" style="674" customWidth="1"/>
    <col min="13336" max="13336" width="6.7109375" style="674" customWidth="1"/>
    <col min="13337" max="13337" width="8.28515625" style="674" customWidth="1"/>
    <col min="13338" max="13338" width="8" style="674" customWidth="1"/>
    <col min="13339" max="13339" width="6.7109375" style="674" customWidth="1"/>
    <col min="13340" max="13340" width="8.28515625" style="674" customWidth="1"/>
    <col min="13341" max="13341" width="8.140625" style="674" customWidth="1"/>
    <col min="13342" max="13343" width="6.7109375" style="674" customWidth="1"/>
    <col min="13344" max="13344" width="8.140625" style="674" customWidth="1"/>
    <col min="13345" max="13346" width="6.7109375" style="674" customWidth="1"/>
    <col min="13347" max="13347" width="9.140625" style="674" customWidth="1"/>
    <col min="13348" max="13349" width="6.7109375" style="674" customWidth="1"/>
    <col min="13350" max="13350" width="8.28515625" style="674" customWidth="1"/>
    <col min="13351" max="13352" width="6.7109375" style="674" customWidth="1"/>
    <col min="13353" max="13353" width="8.140625" style="674" customWidth="1"/>
    <col min="13354" max="13355" width="6.7109375" style="674" customWidth="1"/>
    <col min="13356" max="13356" width="8.5703125" style="674" customWidth="1"/>
    <col min="13357" max="13358" width="6.7109375" style="674" customWidth="1"/>
    <col min="13359" max="13359" width="8.85546875" style="674" customWidth="1"/>
    <col min="13360" max="13361" width="6.7109375" style="674" customWidth="1"/>
    <col min="13362" max="13362" width="8.5703125" style="674" customWidth="1"/>
    <col min="13363" max="13364" width="6.7109375" style="674" customWidth="1"/>
    <col min="13365" max="13365" width="8.42578125" style="674" customWidth="1"/>
    <col min="13366" max="13367" width="6.7109375" style="674" customWidth="1"/>
    <col min="13368" max="13368" width="8.28515625" style="674" customWidth="1"/>
    <col min="13369" max="13369" width="6.7109375" style="674" customWidth="1"/>
    <col min="13370" max="13370" width="7.5703125" style="674" customWidth="1"/>
    <col min="13371" max="13371" width="8.42578125" style="674" customWidth="1"/>
    <col min="13372" max="13372" width="6.7109375" style="674" customWidth="1"/>
    <col min="13373" max="13374" width="8.42578125" style="674" customWidth="1"/>
    <col min="13375" max="13375" width="6.7109375" style="674" customWidth="1"/>
    <col min="13376" max="13376" width="7.42578125" style="674" customWidth="1"/>
    <col min="13377" max="13377" width="8.140625" style="674" customWidth="1"/>
    <col min="13378" max="13378" width="6.7109375" style="674" customWidth="1"/>
    <col min="13379" max="13379" width="7.28515625" style="674" customWidth="1"/>
    <col min="13380" max="13380" width="8.28515625" style="674" customWidth="1"/>
    <col min="13381" max="13381" width="6.7109375" style="674" customWidth="1"/>
    <col min="13382" max="13382" width="7.42578125" style="674" customWidth="1"/>
    <col min="13383" max="13383" width="8" style="674" customWidth="1"/>
    <col min="13384" max="13384" width="6.7109375" style="674" customWidth="1"/>
    <col min="13385" max="13385" width="7.5703125" style="674" customWidth="1"/>
    <col min="13386" max="13386" width="8.28515625" style="674" customWidth="1"/>
    <col min="13387" max="13387" width="6.7109375" style="674" customWidth="1"/>
    <col min="13388" max="13389" width="8" style="674" customWidth="1"/>
    <col min="13390" max="13390" width="6.7109375" style="674" customWidth="1"/>
    <col min="13391" max="13391" width="7.85546875" style="674" customWidth="1"/>
    <col min="13392" max="13393" width="8" style="674" customWidth="1"/>
    <col min="13394" max="13568" width="9.140625" style="674"/>
    <col min="13569" max="13569" width="3.28515625" style="674" customWidth="1"/>
    <col min="13570" max="13570" width="6.140625" style="674" customWidth="1"/>
    <col min="13571" max="13571" width="6.85546875" style="674" customWidth="1"/>
    <col min="13572" max="13572" width="6" style="674" customWidth="1"/>
    <col min="13573" max="13573" width="5.7109375" style="674" customWidth="1"/>
    <col min="13574" max="13574" width="6.42578125" style="674" customWidth="1"/>
    <col min="13575" max="13575" width="5" style="674" customWidth="1"/>
    <col min="13576" max="13576" width="8" style="674" customWidth="1"/>
    <col min="13577" max="13577" width="6.7109375" style="674" customWidth="1"/>
    <col min="13578" max="13579" width="8.28515625" style="674" customWidth="1"/>
    <col min="13580" max="13580" width="6.7109375" style="674" customWidth="1"/>
    <col min="13581" max="13581" width="8.28515625" style="674" customWidth="1"/>
    <col min="13582" max="13582" width="8.42578125" style="674" customWidth="1"/>
    <col min="13583" max="13583" width="6.7109375" style="674" customWidth="1"/>
    <col min="13584" max="13584" width="8.140625" style="674" customWidth="1"/>
    <col min="13585" max="13585" width="9" style="674" customWidth="1"/>
    <col min="13586" max="13586" width="6.7109375" style="674" customWidth="1"/>
    <col min="13587" max="13587" width="8.28515625" style="674" customWidth="1"/>
    <col min="13588" max="13588" width="9" style="674" customWidth="1"/>
    <col min="13589" max="13589" width="6.7109375" style="674" customWidth="1"/>
    <col min="13590" max="13590" width="8.85546875" style="674" customWidth="1"/>
    <col min="13591" max="13591" width="8" style="674" customWidth="1"/>
    <col min="13592" max="13592" width="6.7109375" style="674" customWidth="1"/>
    <col min="13593" max="13593" width="8.28515625" style="674" customWidth="1"/>
    <col min="13594" max="13594" width="8" style="674" customWidth="1"/>
    <col min="13595" max="13595" width="6.7109375" style="674" customWidth="1"/>
    <col min="13596" max="13596" width="8.28515625" style="674" customWidth="1"/>
    <col min="13597" max="13597" width="8.140625" style="674" customWidth="1"/>
    <col min="13598" max="13599" width="6.7109375" style="674" customWidth="1"/>
    <col min="13600" max="13600" width="8.140625" style="674" customWidth="1"/>
    <col min="13601" max="13602" width="6.7109375" style="674" customWidth="1"/>
    <col min="13603" max="13603" width="9.140625" style="674" customWidth="1"/>
    <col min="13604" max="13605" width="6.7109375" style="674" customWidth="1"/>
    <col min="13606" max="13606" width="8.28515625" style="674" customWidth="1"/>
    <col min="13607" max="13608" width="6.7109375" style="674" customWidth="1"/>
    <col min="13609" max="13609" width="8.140625" style="674" customWidth="1"/>
    <col min="13610" max="13611" width="6.7109375" style="674" customWidth="1"/>
    <col min="13612" max="13612" width="8.5703125" style="674" customWidth="1"/>
    <col min="13613" max="13614" width="6.7109375" style="674" customWidth="1"/>
    <col min="13615" max="13615" width="8.85546875" style="674" customWidth="1"/>
    <col min="13616" max="13617" width="6.7109375" style="674" customWidth="1"/>
    <col min="13618" max="13618" width="8.5703125" style="674" customWidth="1"/>
    <col min="13619" max="13620" width="6.7109375" style="674" customWidth="1"/>
    <col min="13621" max="13621" width="8.42578125" style="674" customWidth="1"/>
    <col min="13622" max="13623" width="6.7109375" style="674" customWidth="1"/>
    <col min="13624" max="13624" width="8.28515625" style="674" customWidth="1"/>
    <col min="13625" max="13625" width="6.7109375" style="674" customWidth="1"/>
    <col min="13626" max="13626" width="7.5703125" style="674" customWidth="1"/>
    <col min="13627" max="13627" width="8.42578125" style="674" customWidth="1"/>
    <col min="13628" max="13628" width="6.7109375" style="674" customWidth="1"/>
    <col min="13629" max="13630" width="8.42578125" style="674" customWidth="1"/>
    <col min="13631" max="13631" width="6.7109375" style="674" customWidth="1"/>
    <col min="13632" max="13632" width="7.42578125" style="674" customWidth="1"/>
    <col min="13633" max="13633" width="8.140625" style="674" customWidth="1"/>
    <col min="13634" max="13634" width="6.7109375" style="674" customWidth="1"/>
    <col min="13635" max="13635" width="7.28515625" style="674" customWidth="1"/>
    <col min="13636" max="13636" width="8.28515625" style="674" customWidth="1"/>
    <col min="13637" max="13637" width="6.7109375" style="674" customWidth="1"/>
    <col min="13638" max="13638" width="7.42578125" style="674" customWidth="1"/>
    <col min="13639" max="13639" width="8" style="674" customWidth="1"/>
    <col min="13640" max="13640" width="6.7109375" style="674" customWidth="1"/>
    <col min="13641" max="13641" width="7.5703125" style="674" customWidth="1"/>
    <col min="13642" max="13642" width="8.28515625" style="674" customWidth="1"/>
    <col min="13643" max="13643" width="6.7109375" style="674" customWidth="1"/>
    <col min="13644" max="13645" width="8" style="674" customWidth="1"/>
    <col min="13646" max="13646" width="6.7109375" style="674" customWidth="1"/>
    <col min="13647" max="13647" width="7.85546875" style="674" customWidth="1"/>
    <col min="13648" max="13649" width="8" style="674" customWidth="1"/>
    <col min="13650" max="13824" width="9.140625" style="674"/>
    <col min="13825" max="13825" width="3.28515625" style="674" customWidth="1"/>
    <col min="13826" max="13826" width="6.140625" style="674" customWidth="1"/>
    <col min="13827" max="13827" width="6.85546875" style="674" customWidth="1"/>
    <col min="13828" max="13828" width="6" style="674" customWidth="1"/>
    <col min="13829" max="13829" width="5.7109375" style="674" customWidth="1"/>
    <col min="13830" max="13830" width="6.42578125" style="674" customWidth="1"/>
    <col min="13831" max="13831" width="5" style="674" customWidth="1"/>
    <col min="13832" max="13832" width="8" style="674" customWidth="1"/>
    <col min="13833" max="13833" width="6.7109375" style="674" customWidth="1"/>
    <col min="13834" max="13835" width="8.28515625" style="674" customWidth="1"/>
    <col min="13836" max="13836" width="6.7109375" style="674" customWidth="1"/>
    <col min="13837" max="13837" width="8.28515625" style="674" customWidth="1"/>
    <col min="13838" max="13838" width="8.42578125" style="674" customWidth="1"/>
    <col min="13839" max="13839" width="6.7109375" style="674" customWidth="1"/>
    <col min="13840" max="13840" width="8.140625" style="674" customWidth="1"/>
    <col min="13841" max="13841" width="9" style="674" customWidth="1"/>
    <col min="13842" max="13842" width="6.7109375" style="674" customWidth="1"/>
    <col min="13843" max="13843" width="8.28515625" style="674" customWidth="1"/>
    <col min="13844" max="13844" width="9" style="674" customWidth="1"/>
    <col min="13845" max="13845" width="6.7109375" style="674" customWidth="1"/>
    <col min="13846" max="13846" width="8.85546875" style="674" customWidth="1"/>
    <col min="13847" max="13847" width="8" style="674" customWidth="1"/>
    <col min="13848" max="13848" width="6.7109375" style="674" customWidth="1"/>
    <col min="13849" max="13849" width="8.28515625" style="674" customWidth="1"/>
    <col min="13850" max="13850" width="8" style="674" customWidth="1"/>
    <col min="13851" max="13851" width="6.7109375" style="674" customWidth="1"/>
    <col min="13852" max="13852" width="8.28515625" style="674" customWidth="1"/>
    <col min="13853" max="13853" width="8.140625" style="674" customWidth="1"/>
    <col min="13854" max="13855" width="6.7109375" style="674" customWidth="1"/>
    <col min="13856" max="13856" width="8.140625" style="674" customWidth="1"/>
    <col min="13857" max="13858" width="6.7109375" style="674" customWidth="1"/>
    <col min="13859" max="13859" width="9.140625" style="674" customWidth="1"/>
    <col min="13860" max="13861" width="6.7109375" style="674" customWidth="1"/>
    <col min="13862" max="13862" width="8.28515625" style="674" customWidth="1"/>
    <col min="13863" max="13864" width="6.7109375" style="674" customWidth="1"/>
    <col min="13865" max="13865" width="8.140625" style="674" customWidth="1"/>
    <col min="13866" max="13867" width="6.7109375" style="674" customWidth="1"/>
    <col min="13868" max="13868" width="8.5703125" style="674" customWidth="1"/>
    <col min="13869" max="13870" width="6.7109375" style="674" customWidth="1"/>
    <col min="13871" max="13871" width="8.85546875" style="674" customWidth="1"/>
    <col min="13872" max="13873" width="6.7109375" style="674" customWidth="1"/>
    <col min="13874" max="13874" width="8.5703125" style="674" customWidth="1"/>
    <col min="13875" max="13876" width="6.7109375" style="674" customWidth="1"/>
    <col min="13877" max="13877" width="8.42578125" style="674" customWidth="1"/>
    <col min="13878" max="13879" width="6.7109375" style="674" customWidth="1"/>
    <col min="13880" max="13880" width="8.28515625" style="674" customWidth="1"/>
    <col min="13881" max="13881" width="6.7109375" style="674" customWidth="1"/>
    <col min="13882" max="13882" width="7.5703125" style="674" customWidth="1"/>
    <col min="13883" max="13883" width="8.42578125" style="674" customWidth="1"/>
    <col min="13884" max="13884" width="6.7109375" style="674" customWidth="1"/>
    <col min="13885" max="13886" width="8.42578125" style="674" customWidth="1"/>
    <col min="13887" max="13887" width="6.7109375" style="674" customWidth="1"/>
    <col min="13888" max="13888" width="7.42578125" style="674" customWidth="1"/>
    <col min="13889" max="13889" width="8.140625" style="674" customWidth="1"/>
    <col min="13890" max="13890" width="6.7109375" style="674" customWidth="1"/>
    <col min="13891" max="13891" width="7.28515625" style="674" customWidth="1"/>
    <col min="13892" max="13892" width="8.28515625" style="674" customWidth="1"/>
    <col min="13893" max="13893" width="6.7109375" style="674" customWidth="1"/>
    <col min="13894" max="13894" width="7.42578125" style="674" customWidth="1"/>
    <col min="13895" max="13895" width="8" style="674" customWidth="1"/>
    <col min="13896" max="13896" width="6.7109375" style="674" customWidth="1"/>
    <col min="13897" max="13897" width="7.5703125" style="674" customWidth="1"/>
    <col min="13898" max="13898" width="8.28515625" style="674" customWidth="1"/>
    <col min="13899" max="13899" width="6.7109375" style="674" customWidth="1"/>
    <col min="13900" max="13901" width="8" style="674" customWidth="1"/>
    <col min="13902" max="13902" width="6.7109375" style="674" customWidth="1"/>
    <col min="13903" max="13903" width="7.85546875" style="674" customWidth="1"/>
    <col min="13904" max="13905" width="8" style="674" customWidth="1"/>
    <col min="13906" max="14080" width="9.140625" style="674"/>
    <col min="14081" max="14081" width="3.28515625" style="674" customWidth="1"/>
    <col min="14082" max="14082" width="6.140625" style="674" customWidth="1"/>
    <col min="14083" max="14083" width="6.85546875" style="674" customWidth="1"/>
    <col min="14084" max="14084" width="6" style="674" customWidth="1"/>
    <col min="14085" max="14085" width="5.7109375" style="674" customWidth="1"/>
    <col min="14086" max="14086" width="6.42578125" style="674" customWidth="1"/>
    <col min="14087" max="14087" width="5" style="674" customWidth="1"/>
    <col min="14088" max="14088" width="8" style="674" customWidth="1"/>
    <col min="14089" max="14089" width="6.7109375" style="674" customWidth="1"/>
    <col min="14090" max="14091" width="8.28515625" style="674" customWidth="1"/>
    <col min="14092" max="14092" width="6.7109375" style="674" customWidth="1"/>
    <col min="14093" max="14093" width="8.28515625" style="674" customWidth="1"/>
    <col min="14094" max="14094" width="8.42578125" style="674" customWidth="1"/>
    <col min="14095" max="14095" width="6.7109375" style="674" customWidth="1"/>
    <col min="14096" max="14096" width="8.140625" style="674" customWidth="1"/>
    <col min="14097" max="14097" width="9" style="674" customWidth="1"/>
    <col min="14098" max="14098" width="6.7109375" style="674" customWidth="1"/>
    <col min="14099" max="14099" width="8.28515625" style="674" customWidth="1"/>
    <col min="14100" max="14100" width="9" style="674" customWidth="1"/>
    <col min="14101" max="14101" width="6.7109375" style="674" customWidth="1"/>
    <col min="14102" max="14102" width="8.85546875" style="674" customWidth="1"/>
    <col min="14103" max="14103" width="8" style="674" customWidth="1"/>
    <col min="14104" max="14104" width="6.7109375" style="674" customWidth="1"/>
    <col min="14105" max="14105" width="8.28515625" style="674" customWidth="1"/>
    <col min="14106" max="14106" width="8" style="674" customWidth="1"/>
    <col min="14107" max="14107" width="6.7109375" style="674" customWidth="1"/>
    <col min="14108" max="14108" width="8.28515625" style="674" customWidth="1"/>
    <col min="14109" max="14109" width="8.140625" style="674" customWidth="1"/>
    <col min="14110" max="14111" width="6.7109375" style="674" customWidth="1"/>
    <col min="14112" max="14112" width="8.140625" style="674" customWidth="1"/>
    <col min="14113" max="14114" width="6.7109375" style="674" customWidth="1"/>
    <col min="14115" max="14115" width="9.140625" style="674" customWidth="1"/>
    <col min="14116" max="14117" width="6.7109375" style="674" customWidth="1"/>
    <col min="14118" max="14118" width="8.28515625" style="674" customWidth="1"/>
    <col min="14119" max="14120" width="6.7109375" style="674" customWidth="1"/>
    <col min="14121" max="14121" width="8.140625" style="674" customWidth="1"/>
    <col min="14122" max="14123" width="6.7109375" style="674" customWidth="1"/>
    <col min="14124" max="14124" width="8.5703125" style="674" customWidth="1"/>
    <col min="14125" max="14126" width="6.7109375" style="674" customWidth="1"/>
    <col min="14127" max="14127" width="8.85546875" style="674" customWidth="1"/>
    <col min="14128" max="14129" width="6.7109375" style="674" customWidth="1"/>
    <col min="14130" max="14130" width="8.5703125" style="674" customWidth="1"/>
    <col min="14131" max="14132" width="6.7109375" style="674" customWidth="1"/>
    <col min="14133" max="14133" width="8.42578125" style="674" customWidth="1"/>
    <col min="14134" max="14135" width="6.7109375" style="674" customWidth="1"/>
    <col min="14136" max="14136" width="8.28515625" style="674" customWidth="1"/>
    <col min="14137" max="14137" width="6.7109375" style="674" customWidth="1"/>
    <col min="14138" max="14138" width="7.5703125" style="674" customWidth="1"/>
    <col min="14139" max="14139" width="8.42578125" style="674" customWidth="1"/>
    <col min="14140" max="14140" width="6.7109375" style="674" customWidth="1"/>
    <col min="14141" max="14142" width="8.42578125" style="674" customWidth="1"/>
    <col min="14143" max="14143" width="6.7109375" style="674" customWidth="1"/>
    <col min="14144" max="14144" width="7.42578125" style="674" customWidth="1"/>
    <col min="14145" max="14145" width="8.140625" style="674" customWidth="1"/>
    <col min="14146" max="14146" width="6.7109375" style="674" customWidth="1"/>
    <col min="14147" max="14147" width="7.28515625" style="674" customWidth="1"/>
    <col min="14148" max="14148" width="8.28515625" style="674" customWidth="1"/>
    <col min="14149" max="14149" width="6.7109375" style="674" customWidth="1"/>
    <col min="14150" max="14150" width="7.42578125" style="674" customWidth="1"/>
    <col min="14151" max="14151" width="8" style="674" customWidth="1"/>
    <col min="14152" max="14152" width="6.7109375" style="674" customWidth="1"/>
    <col min="14153" max="14153" width="7.5703125" style="674" customWidth="1"/>
    <col min="14154" max="14154" width="8.28515625" style="674" customWidth="1"/>
    <col min="14155" max="14155" width="6.7109375" style="674" customWidth="1"/>
    <col min="14156" max="14157" width="8" style="674" customWidth="1"/>
    <col min="14158" max="14158" width="6.7109375" style="674" customWidth="1"/>
    <col min="14159" max="14159" width="7.85546875" style="674" customWidth="1"/>
    <col min="14160" max="14161" width="8" style="674" customWidth="1"/>
    <col min="14162" max="14336" width="9.140625" style="674"/>
    <col min="14337" max="14337" width="3.28515625" style="674" customWidth="1"/>
    <col min="14338" max="14338" width="6.140625" style="674" customWidth="1"/>
    <col min="14339" max="14339" width="6.85546875" style="674" customWidth="1"/>
    <col min="14340" max="14340" width="6" style="674" customWidth="1"/>
    <col min="14341" max="14341" width="5.7109375" style="674" customWidth="1"/>
    <col min="14342" max="14342" width="6.42578125" style="674" customWidth="1"/>
    <col min="14343" max="14343" width="5" style="674" customWidth="1"/>
    <col min="14344" max="14344" width="8" style="674" customWidth="1"/>
    <col min="14345" max="14345" width="6.7109375" style="674" customWidth="1"/>
    <col min="14346" max="14347" width="8.28515625" style="674" customWidth="1"/>
    <col min="14348" max="14348" width="6.7109375" style="674" customWidth="1"/>
    <col min="14349" max="14349" width="8.28515625" style="674" customWidth="1"/>
    <col min="14350" max="14350" width="8.42578125" style="674" customWidth="1"/>
    <col min="14351" max="14351" width="6.7109375" style="674" customWidth="1"/>
    <col min="14352" max="14352" width="8.140625" style="674" customWidth="1"/>
    <col min="14353" max="14353" width="9" style="674" customWidth="1"/>
    <col min="14354" max="14354" width="6.7109375" style="674" customWidth="1"/>
    <col min="14355" max="14355" width="8.28515625" style="674" customWidth="1"/>
    <col min="14356" max="14356" width="9" style="674" customWidth="1"/>
    <col min="14357" max="14357" width="6.7109375" style="674" customWidth="1"/>
    <col min="14358" max="14358" width="8.85546875" style="674" customWidth="1"/>
    <col min="14359" max="14359" width="8" style="674" customWidth="1"/>
    <col min="14360" max="14360" width="6.7109375" style="674" customWidth="1"/>
    <col min="14361" max="14361" width="8.28515625" style="674" customWidth="1"/>
    <col min="14362" max="14362" width="8" style="674" customWidth="1"/>
    <col min="14363" max="14363" width="6.7109375" style="674" customWidth="1"/>
    <col min="14364" max="14364" width="8.28515625" style="674" customWidth="1"/>
    <col min="14365" max="14365" width="8.140625" style="674" customWidth="1"/>
    <col min="14366" max="14367" width="6.7109375" style="674" customWidth="1"/>
    <col min="14368" max="14368" width="8.140625" style="674" customWidth="1"/>
    <col min="14369" max="14370" width="6.7109375" style="674" customWidth="1"/>
    <col min="14371" max="14371" width="9.140625" style="674" customWidth="1"/>
    <col min="14372" max="14373" width="6.7109375" style="674" customWidth="1"/>
    <col min="14374" max="14374" width="8.28515625" style="674" customWidth="1"/>
    <col min="14375" max="14376" width="6.7109375" style="674" customWidth="1"/>
    <col min="14377" max="14377" width="8.140625" style="674" customWidth="1"/>
    <col min="14378" max="14379" width="6.7109375" style="674" customWidth="1"/>
    <col min="14380" max="14380" width="8.5703125" style="674" customWidth="1"/>
    <col min="14381" max="14382" width="6.7109375" style="674" customWidth="1"/>
    <col min="14383" max="14383" width="8.85546875" style="674" customWidth="1"/>
    <col min="14384" max="14385" width="6.7109375" style="674" customWidth="1"/>
    <col min="14386" max="14386" width="8.5703125" style="674" customWidth="1"/>
    <col min="14387" max="14388" width="6.7109375" style="674" customWidth="1"/>
    <col min="14389" max="14389" width="8.42578125" style="674" customWidth="1"/>
    <col min="14390" max="14391" width="6.7109375" style="674" customWidth="1"/>
    <col min="14392" max="14392" width="8.28515625" style="674" customWidth="1"/>
    <col min="14393" max="14393" width="6.7109375" style="674" customWidth="1"/>
    <col min="14394" max="14394" width="7.5703125" style="674" customWidth="1"/>
    <col min="14395" max="14395" width="8.42578125" style="674" customWidth="1"/>
    <col min="14396" max="14396" width="6.7109375" style="674" customWidth="1"/>
    <col min="14397" max="14398" width="8.42578125" style="674" customWidth="1"/>
    <col min="14399" max="14399" width="6.7109375" style="674" customWidth="1"/>
    <col min="14400" max="14400" width="7.42578125" style="674" customWidth="1"/>
    <col min="14401" max="14401" width="8.140625" style="674" customWidth="1"/>
    <col min="14402" max="14402" width="6.7109375" style="674" customWidth="1"/>
    <col min="14403" max="14403" width="7.28515625" style="674" customWidth="1"/>
    <col min="14404" max="14404" width="8.28515625" style="674" customWidth="1"/>
    <col min="14405" max="14405" width="6.7109375" style="674" customWidth="1"/>
    <col min="14406" max="14406" width="7.42578125" style="674" customWidth="1"/>
    <col min="14407" max="14407" width="8" style="674" customWidth="1"/>
    <col min="14408" max="14408" width="6.7109375" style="674" customWidth="1"/>
    <col min="14409" max="14409" width="7.5703125" style="674" customWidth="1"/>
    <col min="14410" max="14410" width="8.28515625" style="674" customWidth="1"/>
    <col min="14411" max="14411" width="6.7109375" style="674" customWidth="1"/>
    <col min="14412" max="14413" width="8" style="674" customWidth="1"/>
    <col min="14414" max="14414" width="6.7109375" style="674" customWidth="1"/>
    <col min="14415" max="14415" width="7.85546875" style="674" customWidth="1"/>
    <col min="14416" max="14417" width="8" style="674" customWidth="1"/>
    <col min="14418" max="14592" width="9.140625" style="674"/>
    <col min="14593" max="14593" width="3.28515625" style="674" customWidth="1"/>
    <col min="14594" max="14594" width="6.140625" style="674" customWidth="1"/>
    <col min="14595" max="14595" width="6.85546875" style="674" customWidth="1"/>
    <col min="14596" max="14596" width="6" style="674" customWidth="1"/>
    <col min="14597" max="14597" width="5.7109375" style="674" customWidth="1"/>
    <col min="14598" max="14598" width="6.42578125" style="674" customWidth="1"/>
    <col min="14599" max="14599" width="5" style="674" customWidth="1"/>
    <col min="14600" max="14600" width="8" style="674" customWidth="1"/>
    <col min="14601" max="14601" width="6.7109375" style="674" customWidth="1"/>
    <col min="14602" max="14603" width="8.28515625" style="674" customWidth="1"/>
    <col min="14604" max="14604" width="6.7109375" style="674" customWidth="1"/>
    <col min="14605" max="14605" width="8.28515625" style="674" customWidth="1"/>
    <col min="14606" max="14606" width="8.42578125" style="674" customWidth="1"/>
    <col min="14607" max="14607" width="6.7109375" style="674" customWidth="1"/>
    <col min="14608" max="14608" width="8.140625" style="674" customWidth="1"/>
    <col min="14609" max="14609" width="9" style="674" customWidth="1"/>
    <col min="14610" max="14610" width="6.7109375" style="674" customWidth="1"/>
    <col min="14611" max="14611" width="8.28515625" style="674" customWidth="1"/>
    <col min="14612" max="14612" width="9" style="674" customWidth="1"/>
    <col min="14613" max="14613" width="6.7109375" style="674" customWidth="1"/>
    <col min="14614" max="14614" width="8.85546875" style="674" customWidth="1"/>
    <col min="14615" max="14615" width="8" style="674" customWidth="1"/>
    <col min="14616" max="14616" width="6.7109375" style="674" customWidth="1"/>
    <col min="14617" max="14617" width="8.28515625" style="674" customWidth="1"/>
    <col min="14618" max="14618" width="8" style="674" customWidth="1"/>
    <col min="14619" max="14619" width="6.7109375" style="674" customWidth="1"/>
    <col min="14620" max="14620" width="8.28515625" style="674" customWidth="1"/>
    <col min="14621" max="14621" width="8.140625" style="674" customWidth="1"/>
    <col min="14622" max="14623" width="6.7109375" style="674" customWidth="1"/>
    <col min="14624" max="14624" width="8.140625" style="674" customWidth="1"/>
    <col min="14625" max="14626" width="6.7109375" style="674" customWidth="1"/>
    <col min="14627" max="14627" width="9.140625" style="674" customWidth="1"/>
    <col min="14628" max="14629" width="6.7109375" style="674" customWidth="1"/>
    <col min="14630" max="14630" width="8.28515625" style="674" customWidth="1"/>
    <col min="14631" max="14632" width="6.7109375" style="674" customWidth="1"/>
    <col min="14633" max="14633" width="8.140625" style="674" customWidth="1"/>
    <col min="14634" max="14635" width="6.7109375" style="674" customWidth="1"/>
    <col min="14636" max="14636" width="8.5703125" style="674" customWidth="1"/>
    <col min="14637" max="14638" width="6.7109375" style="674" customWidth="1"/>
    <col min="14639" max="14639" width="8.85546875" style="674" customWidth="1"/>
    <col min="14640" max="14641" width="6.7109375" style="674" customWidth="1"/>
    <col min="14642" max="14642" width="8.5703125" style="674" customWidth="1"/>
    <col min="14643" max="14644" width="6.7109375" style="674" customWidth="1"/>
    <col min="14645" max="14645" width="8.42578125" style="674" customWidth="1"/>
    <col min="14646" max="14647" width="6.7109375" style="674" customWidth="1"/>
    <col min="14648" max="14648" width="8.28515625" style="674" customWidth="1"/>
    <col min="14649" max="14649" width="6.7109375" style="674" customWidth="1"/>
    <col min="14650" max="14650" width="7.5703125" style="674" customWidth="1"/>
    <col min="14651" max="14651" width="8.42578125" style="674" customWidth="1"/>
    <col min="14652" max="14652" width="6.7109375" style="674" customWidth="1"/>
    <col min="14653" max="14654" width="8.42578125" style="674" customWidth="1"/>
    <col min="14655" max="14655" width="6.7109375" style="674" customWidth="1"/>
    <col min="14656" max="14656" width="7.42578125" style="674" customWidth="1"/>
    <col min="14657" max="14657" width="8.140625" style="674" customWidth="1"/>
    <col min="14658" max="14658" width="6.7109375" style="674" customWidth="1"/>
    <col min="14659" max="14659" width="7.28515625" style="674" customWidth="1"/>
    <col min="14660" max="14660" width="8.28515625" style="674" customWidth="1"/>
    <col min="14661" max="14661" width="6.7109375" style="674" customWidth="1"/>
    <col min="14662" max="14662" width="7.42578125" style="674" customWidth="1"/>
    <col min="14663" max="14663" width="8" style="674" customWidth="1"/>
    <col min="14664" max="14664" width="6.7109375" style="674" customWidth="1"/>
    <col min="14665" max="14665" width="7.5703125" style="674" customWidth="1"/>
    <col min="14666" max="14666" width="8.28515625" style="674" customWidth="1"/>
    <col min="14667" max="14667" width="6.7109375" style="674" customWidth="1"/>
    <col min="14668" max="14669" width="8" style="674" customWidth="1"/>
    <col min="14670" max="14670" width="6.7109375" style="674" customWidth="1"/>
    <col min="14671" max="14671" width="7.85546875" style="674" customWidth="1"/>
    <col min="14672" max="14673" width="8" style="674" customWidth="1"/>
    <col min="14674" max="14848" width="9.140625" style="674"/>
    <col min="14849" max="14849" width="3.28515625" style="674" customWidth="1"/>
    <col min="14850" max="14850" width="6.140625" style="674" customWidth="1"/>
    <col min="14851" max="14851" width="6.85546875" style="674" customWidth="1"/>
    <col min="14852" max="14852" width="6" style="674" customWidth="1"/>
    <col min="14853" max="14853" width="5.7109375" style="674" customWidth="1"/>
    <col min="14854" max="14854" width="6.42578125" style="674" customWidth="1"/>
    <col min="14855" max="14855" width="5" style="674" customWidth="1"/>
    <col min="14856" max="14856" width="8" style="674" customWidth="1"/>
    <col min="14857" max="14857" width="6.7109375" style="674" customWidth="1"/>
    <col min="14858" max="14859" width="8.28515625" style="674" customWidth="1"/>
    <col min="14860" max="14860" width="6.7109375" style="674" customWidth="1"/>
    <col min="14861" max="14861" width="8.28515625" style="674" customWidth="1"/>
    <col min="14862" max="14862" width="8.42578125" style="674" customWidth="1"/>
    <col min="14863" max="14863" width="6.7109375" style="674" customWidth="1"/>
    <col min="14864" max="14864" width="8.140625" style="674" customWidth="1"/>
    <col min="14865" max="14865" width="9" style="674" customWidth="1"/>
    <col min="14866" max="14866" width="6.7109375" style="674" customWidth="1"/>
    <col min="14867" max="14867" width="8.28515625" style="674" customWidth="1"/>
    <col min="14868" max="14868" width="9" style="674" customWidth="1"/>
    <col min="14869" max="14869" width="6.7109375" style="674" customWidth="1"/>
    <col min="14870" max="14870" width="8.85546875" style="674" customWidth="1"/>
    <col min="14871" max="14871" width="8" style="674" customWidth="1"/>
    <col min="14872" max="14872" width="6.7109375" style="674" customWidth="1"/>
    <col min="14873" max="14873" width="8.28515625" style="674" customWidth="1"/>
    <col min="14874" max="14874" width="8" style="674" customWidth="1"/>
    <col min="14875" max="14875" width="6.7109375" style="674" customWidth="1"/>
    <col min="14876" max="14876" width="8.28515625" style="674" customWidth="1"/>
    <col min="14877" max="14877" width="8.140625" style="674" customWidth="1"/>
    <col min="14878" max="14879" width="6.7109375" style="674" customWidth="1"/>
    <col min="14880" max="14880" width="8.140625" style="674" customWidth="1"/>
    <col min="14881" max="14882" width="6.7109375" style="674" customWidth="1"/>
    <col min="14883" max="14883" width="9.140625" style="674" customWidth="1"/>
    <col min="14884" max="14885" width="6.7109375" style="674" customWidth="1"/>
    <col min="14886" max="14886" width="8.28515625" style="674" customWidth="1"/>
    <col min="14887" max="14888" width="6.7109375" style="674" customWidth="1"/>
    <col min="14889" max="14889" width="8.140625" style="674" customWidth="1"/>
    <col min="14890" max="14891" width="6.7109375" style="674" customWidth="1"/>
    <col min="14892" max="14892" width="8.5703125" style="674" customWidth="1"/>
    <col min="14893" max="14894" width="6.7109375" style="674" customWidth="1"/>
    <col min="14895" max="14895" width="8.85546875" style="674" customWidth="1"/>
    <col min="14896" max="14897" width="6.7109375" style="674" customWidth="1"/>
    <col min="14898" max="14898" width="8.5703125" style="674" customWidth="1"/>
    <col min="14899" max="14900" width="6.7109375" style="674" customWidth="1"/>
    <col min="14901" max="14901" width="8.42578125" style="674" customWidth="1"/>
    <col min="14902" max="14903" width="6.7109375" style="674" customWidth="1"/>
    <col min="14904" max="14904" width="8.28515625" style="674" customWidth="1"/>
    <col min="14905" max="14905" width="6.7109375" style="674" customWidth="1"/>
    <col min="14906" max="14906" width="7.5703125" style="674" customWidth="1"/>
    <col min="14907" max="14907" width="8.42578125" style="674" customWidth="1"/>
    <col min="14908" max="14908" width="6.7109375" style="674" customWidth="1"/>
    <col min="14909" max="14910" width="8.42578125" style="674" customWidth="1"/>
    <col min="14911" max="14911" width="6.7109375" style="674" customWidth="1"/>
    <col min="14912" max="14912" width="7.42578125" style="674" customWidth="1"/>
    <col min="14913" max="14913" width="8.140625" style="674" customWidth="1"/>
    <col min="14914" max="14914" width="6.7109375" style="674" customWidth="1"/>
    <col min="14915" max="14915" width="7.28515625" style="674" customWidth="1"/>
    <col min="14916" max="14916" width="8.28515625" style="674" customWidth="1"/>
    <col min="14917" max="14917" width="6.7109375" style="674" customWidth="1"/>
    <col min="14918" max="14918" width="7.42578125" style="674" customWidth="1"/>
    <col min="14919" max="14919" width="8" style="674" customWidth="1"/>
    <col min="14920" max="14920" width="6.7109375" style="674" customWidth="1"/>
    <col min="14921" max="14921" width="7.5703125" style="674" customWidth="1"/>
    <col min="14922" max="14922" width="8.28515625" style="674" customWidth="1"/>
    <col min="14923" max="14923" width="6.7109375" style="674" customWidth="1"/>
    <col min="14924" max="14925" width="8" style="674" customWidth="1"/>
    <col min="14926" max="14926" width="6.7109375" style="674" customWidth="1"/>
    <col min="14927" max="14927" width="7.85546875" style="674" customWidth="1"/>
    <col min="14928" max="14929" width="8" style="674" customWidth="1"/>
    <col min="14930" max="15104" width="9.140625" style="674"/>
    <col min="15105" max="15105" width="3.28515625" style="674" customWidth="1"/>
    <col min="15106" max="15106" width="6.140625" style="674" customWidth="1"/>
    <col min="15107" max="15107" width="6.85546875" style="674" customWidth="1"/>
    <col min="15108" max="15108" width="6" style="674" customWidth="1"/>
    <col min="15109" max="15109" width="5.7109375" style="674" customWidth="1"/>
    <col min="15110" max="15110" width="6.42578125" style="674" customWidth="1"/>
    <col min="15111" max="15111" width="5" style="674" customWidth="1"/>
    <col min="15112" max="15112" width="8" style="674" customWidth="1"/>
    <col min="15113" max="15113" width="6.7109375" style="674" customWidth="1"/>
    <col min="15114" max="15115" width="8.28515625" style="674" customWidth="1"/>
    <col min="15116" max="15116" width="6.7109375" style="674" customWidth="1"/>
    <col min="15117" max="15117" width="8.28515625" style="674" customWidth="1"/>
    <col min="15118" max="15118" width="8.42578125" style="674" customWidth="1"/>
    <col min="15119" max="15119" width="6.7109375" style="674" customWidth="1"/>
    <col min="15120" max="15120" width="8.140625" style="674" customWidth="1"/>
    <col min="15121" max="15121" width="9" style="674" customWidth="1"/>
    <col min="15122" max="15122" width="6.7109375" style="674" customWidth="1"/>
    <col min="15123" max="15123" width="8.28515625" style="674" customWidth="1"/>
    <col min="15124" max="15124" width="9" style="674" customWidth="1"/>
    <col min="15125" max="15125" width="6.7109375" style="674" customWidth="1"/>
    <col min="15126" max="15126" width="8.85546875" style="674" customWidth="1"/>
    <col min="15127" max="15127" width="8" style="674" customWidth="1"/>
    <col min="15128" max="15128" width="6.7109375" style="674" customWidth="1"/>
    <col min="15129" max="15129" width="8.28515625" style="674" customWidth="1"/>
    <col min="15130" max="15130" width="8" style="674" customWidth="1"/>
    <col min="15131" max="15131" width="6.7109375" style="674" customWidth="1"/>
    <col min="15132" max="15132" width="8.28515625" style="674" customWidth="1"/>
    <col min="15133" max="15133" width="8.140625" style="674" customWidth="1"/>
    <col min="15134" max="15135" width="6.7109375" style="674" customWidth="1"/>
    <col min="15136" max="15136" width="8.140625" style="674" customWidth="1"/>
    <col min="15137" max="15138" width="6.7109375" style="674" customWidth="1"/>
    <col min="15139" max="15139" width="9.140625" style="674" customWidth="1"/>
    <col min="15140" max="15141" width="6.7109375" style="674" customWidth="1"/>
    <col min="15142" max="15142" width="8.28515625" style="674" customWidth="1"/>
    <col min="15143" max="15144" width="6.7109375" style="674" customWidth="1"/>
    <col min="15145" max="15145" width="8.140625" style="674" customWidth="1"/>
    <col min="15146" max="15147" width="6.7109375" style="674" customWidth="1"/>
    <col min="15148" max="15148" width="8.5703125" style="674" customWidth="1"/>
    <col min="15149" max="15150" width="6.7109375" style="674" customWidth="1"/>
    <col min="15151" max="15151" width="8.85546875" style="674" customWidth="1"/>
    <col min="15152" max="15153" width="6.7109375" style="674" customWidth="1"/>
    <col min="15154" max="15154" width="8.5703125" style="674" customWidth="1"/>
    <col min="15155" max="15156" width="6.7109375" style="674" customWidth="1"/>
    <col min="15157" max="15157" width="8.42578125" style="674" customWidth="1"/>
    <col min="15158" max="15159" width="6.7109375" style="674" customWidth="1"/>
    <col min="15160" max="15160" width="8.28515625" style="674" customWidth="1"/>
    <col min="15161" max="15161" width="6.7109375" style="674" customWidth="1"/>
    <col min="15162" max="15162" width="7.5703125" style="674" customWidth="1"/>
    <col min="15163" max="15163" width="8.42578125" style="674" customWidth="1"/>
    <col min="15164" max="15164" width="6.7109375" style="674" customWidth="1"/>
    <col min="15165" max="15166" width="8.42578125" style="674" customWidth="1"/>
    <col min="15167" max="15167" width="6.7109375" style="674" customWidth="1"/>
    <col min="15168" max="15168" width="7.42578125" style="674" customWidth="1"/>
    <col min="15169" max="15169" width="8.140625" style="674" customWidth="1"/>
    <col min="15170" max="15170" width="6.7109375" style="674" customWidth="1"/>
    <col min="15171" max="15171" width="7.28515625" style="674" customWidth="1"/>
    <col min="15172" max="15172" width="8.28515625" style="674" customWidth="1"/>
    <col min="15173" max="15173" width="6.7109375" style="674" customWidth="1"/>
    <col min="15174" max="15174" width="7.42578125" style="674" customWidth="1"/>
    <col min="15175" max="15175" width="8" style="674" customWidth="1"/>
    <col min="15176" max="15176" width="6.7109375" style="674" customWidth="1"/>
    <col min="15177" max="15177" width="7.5703125" style="674" customWidth="1"/>
    <col min="15178" max="15178" width="8.28515625" style="674" customWidth="1"/>
    <col min="15179" max="15179" width="6.7109375" style="674" customWidth="1"/>
    <col min="15180" max="15181" width="8" style="674" customWidth="1"/>
    <col min="15182" max="15182" width="6.7109375" style="674" customWidth="1"/>
    <col min="15183" max="15183" width="7.85546875" style="674" customWidth="1"/>
    <col min="15184" max="15185" width="8" style="674" customWidth="1"/>
    <col min="15186" max="15360" width="9.140625" style="674"/>
    <col min="15361" max="15361" width="3.28515625" style="674" customWidth="1"/>
    <col min="15362" max="15362" width="6.140625" style="674" customWidth="1"/>
    <col min="15363" max="15363" width="6.85546875" style="674" customWidth="1"/>
    <col min="15364" max="15364" width="6" style="674" customWidth="1"/>
    <col min="15365" max="15365" width="5.7109375" style="674" customWidth="1"/>
    <col min="15366" max="15366" width="6.42578125" style="674" customWidth="1"/>
    <col min="15367" max="15367" width="5" style="674" customWidth="1"/>
    <col min="15368" max="15368" width="8" style="674" customWidth="1"/>
    <col min="15369" max="15369" width="6.7109375" style="674" customWidth="1"/>
    <col min="15370" max="15371" width="8.28515625" style="674" customWidth="1"/>
    <col min="15372" max="15372" width="6.7109375" style="674" customWidth="1"/>
    <col min="15373" max="15373" width="8.28515625" style="674" customWidth="1"/>
    <col min="15374" max="15374" width="8.42578125" style="674" customWidth="1"/>
    <col min="15375" max="15375" width="6.7109375" style="674" customWidth="1"/>
    <col min="15376" max="15376" width="8.140625" style="674" customWidth="1"/>
    <col min="15377" max="15377" width="9" style="674" customWidth="1"/>
    <col min="15378" max="15378" width="6.7109375" style="674" customWidth="1"/>
    <col min="15379" max="15379" width="8.28515625" style="674" customWidth="1"/>
    <col min="15380" max="15380" width="9" style="674" customWidth="1"/>
    <col min="15381" max="15381" width="6.7109375" style="674" customWidth="1"/>
    <col min="15382" max="15382" width="8.85546875" style="674" customWidth="1"/>
    <col min="15383" max="15383" width="8" style="674" customWidth="1"/>
    <col min="15384" max="15384" width="6.7109375" style="674" customWidth="1"/>
    <col min="15385" max="15385" width="8.28515625" style="674" customWidth="1"/>
    <col min="15386" max="15386" width="8" style="674" customWidth="1"/>
    <col min="15387" max="15387" width="6.7109375" style="674" customWidth="1"/>
    <col min="15388" max="15388" width="8.28515625" style="674" customWidth="1"/>
    <col min="15389" max="15389" width="8.140625" style="674" customWidth="1"/>
    <col min="15390" max="15391" width="6.7109375" style="674" customWidth="1"/>
    <col min="15392" max="15392" width="8.140625" style="674" customWidth="1"/>
    <col min="15393" max="15394" width="6.7109375" style="674" customWidth="1"/>
    <col min="15395" max="15395" width="9.140625" style="674" customWidth="1"/>
    <col min="15396" max="15397" width="6.7109375" style="674" customWidth="1"/>
    <col min="15398" max="15398" width="8.28515625" style="674" customWidth="1"/>
    <col min="15399" max="15400" width="6.7109375" style="674" customWidth="1"/>
    <col min="15401" max="15401" width="8.140625" style="674" customWidth="1"/>
    <col min="15402" max="15403" width="6.7109375" style="674" customWidth="1"/>
    <col min="15404" max="15404" width="8.5703125" style="674" customWidth="1"/>
    <col min="15405" max="15406" width="6.7109375" style="674" customWidth="1"/>
    <col min="15407" max="15407" width="8.85546875" style="674" customWidth="1"/>
    <col min="15408" max="15409" width="6.7109375" style="674" customWidth="1"/>
    <col min="15410" max="15410" width="8.5703125" style="674" customWidth="1"/>
    <col min="15411" max="15412" width="6.7109375" style="674" customWidth="1"/>
    <col min="15413" max="15413" width="8.42578125" style="674" customWidth="1"/>
    <col min="15414" max="15415" width="6.7109375" style="674" customWidth="1"/>
    <col min="15416" max="15416" width="8.28515625" style="674" customWidth="1"/>
    <col min="15417" max="15417" width="6.7109375" style="674" customWidth="1"/>
    <col min="15418" max="15418" width="7.5703125" style="674" customWidth="1"/>
    <col min="15419" max="15419" width="8.42578125" style="674" customWidth="1"/>
    <col min="15420" max="15420" width="6.7109375" style="674" customWidth="1"/>
    <col min="15421" max="15422" width="8.42578125" style="674" customWidth="1"/>
    <col min="15423" max="15423" width="6.7109375" style="674" customWidth="1"/>
    <col min="15424" max="15424" width="7.42578125" style="674" customWidth="1"/>
    <col min="15425" max="15425" width="8.140625" style="674" customWidth="1"/>
    <col min="15426" max="15426" width="6.7109375" style="674" customWidth="1"/>
    <col min="15427" max="15427" width="7.28515625" style="674" customWidth="1"/>
    <col min="15428" max="15428" width="8.28515625" style="674" customWidth="1"/>
    <col min="15429" max="15429" width="6.7109375" style="674" customWidth="1"/>
    <col min="15430" max="15430" width="7.42578125" style="674" customWidth="1"/>
    <col min="15431" max="15431" width="8" style="674" customWidth="1"/>
    <col min="15432" max="15432" width="6.7109375" style="674" customWidth="1"/>
    <col min="15433" max="15433" width="7.5703125" style="674" customWidth="1"/>
    <col min="15434" max="15434" width="8.28515625" style="674" customWidth="1"/>
    <col min="15435" max="15435" width="6.7109375" style="674" customWidth="1"/>
    <col min="15436" max="15437" width="8" style="674" customWidth="1"/>
    <col min="15438" max="15438" width="6.7109375" style="674" customWidth="1"/>
    <col min="15439" max="15439" width="7.85546875" style="674" customWidth="1"/>
    <col min="15440" max="15441" width="8" style="674" customWidth="1"/>
    <col min="15442" max="15616" width="9.140625" style="674"/>
    <col min="15617" max="15617" width="3.28515625" style="674" customWidth="1"/>
    <col min="15618" max="15618" width="6.140625" style="674" customWidth="1"/>
    <col min="15619" max="15619" width="6.85546875" style="674" customWidth="1"/>
    <col min="15620" max="15620" width="6" style="674" customWidth="1"/>
    <col min="15621" max="15621" width="5.7109375" style="674" customWidth="1"/>
    <col min="15622" max="15622" width="6.42578125" style="674" customWidth="1"/>
    <col min="15623" max="15623" width="5" style="674" customWidth="1"/>
    <col min="15624" max="15624" width="8" style="674" customWidth="1"/>
    <col min="15625" max="15625" width="6.7109375" style="674" customWidth="1"/>
    <col min="15626" max="15627" width="8.28515625" style="674" customWidth="1"/>
    <col min="15628" max="15628" width="6.7109375" style="674" customWidth="1"/>
    <col min="15629" max="15629" width="8.28515625" style="674" customWidth="1"/>
    <col min="15630" max="15630" width="8.42578125" style="674" customWidth="1"/>
    <col min="15631" max="15631" width="6.7109375" style="674" customWidth="1"/>
    <col min="15632" max="15632" width="8.140625" style="674" customWidth="1"/>
    <col min="15633" max="15633" width="9" style="674" customWidth="1"/>
    <col min="15634" max="15634" width="6.7109375" style="674" customWidth="1"/>
    <col min="15635" max="15635" width="8.28515625" style="674" customWidth="1"/>
    <col min="15636" max="15636" width="9" style="674" customWidth="1"/>
    <col min="15637" max="15637" width="6.7109375" style="674" customWidth="1"/>
    <col min="15638" max="15638" width="8.85546875" style="674" customWidth="1"/>
    <col min="15639" max="15639" width="8" style="674" customWidth="1"/>
    <col min="15640" max="15640" width="6.7109375" style="674" customWidth="1"/>
    <col min="15641" max="15641" width="8.28515625" style="674" customWidth="1"/>
    <col min="15642" max="15642" width="8" style="674" customWidth="1"/>
    <col min="15643" max="15643" width="6.7109375" style="674" customWidth="1"/>
    <col min="15644" max="15644" width="8.28515625" style="674" customWidth="1"/>
    <col min="15645" max="15645" width="8.140625" style="674" customWidth="1"/>
    <col min="15646" max="15647" width="6.7109375" style="674" customWidth="1"/>
    <col min="15648" max="15648" width="8.140625" style="674" customWidth="1"/>
    <col min="15649" max="15650" width="6.7109375" style="674" customWidth="1"/>
    <col min="15651" max="15651" width="9.140625" style="674" customWidth="1"/>
    <col min="15652" max="15653" width="6.7109375" style="674" customWidth="1"/>
    <col min="15654" max="15654" width="8.28515625" style="674" customWidth="1"/>
    <col min="15655" max="15656" width="6.7109375" style="674" customWidth="1"/>
    <col min="15657" max="15657" width="8.140625" style="674" customWidth="1"/>
    <col min="15658" max="15659" width="6.7109375" style="674" customWidth="1"/>
    <col min="15660" max="15660" width="8.5703125" style="674" customWidth="1"/>
    <col min="15661" max="15662" width="6.7109375" style="674" customWidth="1"/>
    <col min="15663" max="15663" width="8.85546875" style="674" customWidth="1"/>
    <col min="15664" max="15665" width="6.7109375" style="674" customWidth="1"/>
    <col min="15666" max="15666" width="8.5703125" style="674" customWidth="1"/>
    <col min="15667" max="15668" width="6.7109375" style="674" customWidth="1"/>
    <col min="15669" max="15669" width="8.42578125" style="674" customWidth="1"/>
    <col min="15670" max="15671" width="6.7109375" style="674" customWidth="1"/>
    <col min="15672" max="15672" width="8.28515625" style="674" customWidth="1"/>
    <col min="15673" max="15673" width="6.7109375" style="674" customWidth="1"/>
    <col min="15674" max="15674" width="7.5703125" style="674" customWidth="1"/>
    <col min="15675" max="15675" width="8.42578125" style="674" customWidth="1"/>
    <col min="15676" max="15676" width="6.7109375" style="674" customWidth="1"/>
    <col min="15677" max="15678" width="8.42578125" style="674" customWidth="1"/>
    <col min="15679" max="15679" width="6.7109375" style="674" customWidth="1"/>
    <col min="15680" max="15680" width="7.42578125" style="674" customWidth="1"/>
    <col min="15681" max="15681" width="8.140625" style="674" customWidth="1"/>
    <col min="15682" max="15682" width="6.7109375" style="674" customWidth="1"/>
    <col min="15683" max="15683" width="7.28515625" style="674" customWidth="1"/>
    <col min="15684" max="15684" width="8.28515625" style="674" customWidth="1"/>
    <col min="15685" max="15685" width="6.7109375" style="674" customWidth="1"/>
    <col min="15686" max="15686" width="7.42578125" style="674" customWidth="1"/>
    <col min="15687" max="15687" width="8" style="674" customWidth="1"/>
    <col min="15688" max="15688" width="6.7109375" style="674" customWidth="1"/>
    <col min="15689" max="15689" width="7.5703125" style="674" customWidth="1"/>
    <col min="15690" max="15690" width="8.28515625" style="674" customWidth="1"/>
    <col min="15691" max="15691" width="6.7109375" style="674" customWidth="1"/>
    <col min="15692" max="15693" width="8" style="674" customWidth="1"/>
    <col min="15694" max="15694" width="6.7109375" style="674" customWidth="1"/>
    <col min="15695" max="15695" width="7.85546875" style="674" customWidth="1"/>
    <col min="15696" max="15697" width="8" style="674" customWidth="1"/>
    <col min="15698" max="15872" width="9.140625" style="674"/>
    <col min="15873" max="15873" width="3.28515625" style="674" customWidth="1"/>
    <col min="15874" max="15874" width="6.140625" style="674" customWidth="1"/>
    <col min="15875" max="15875" width="6.85546875" style="674" customWidth="1"/>
    <col min="15876" max="15876" width="6" style="674" customWidth="1"/>
    <col min="15877" max="15877" width="5.7109375" style="674" customWidth="1"/>
    <col min="15878" max="15878" width="6.42578125" style="674" customWidth="1"/>
    <col min="15879" max="15879" width="5" style="674" customWidth="1"/>
    <col min="15880" max="15880" width="8" style="674" customWidth="1"/>
    <col min="15881" max="15881" width="6.7109375" style="674" customWidth="1"/>
    <col min="15882" max="15883" width="8.28515625" style="674" customWidth="1"/>
    <col min="15884" max="15884" width="6.7109375" style="674" customWidth="1"/>
    <col min="15885" max="15885" width="8.28515625" style="674" customWidth="1"/>
    <col min="15886" max="15886" width="8.42578125" style="674" customWidth="1"/>
    <col min="15887" max="15887" width="6.7109375" style="674" customWidth="1"/>
    <col min="15888" max="15888" width="8.140625" style="674" customWidth="1"/>
    <col min="15889" max="15889" width="9" style="674" customWidth="1"/>
    <col min="15890" max="15890" width="6.7109375" style="674" customWidth="1"/>
    <col min="15891" max="15891" width="8.28515625" style="674" customWidth="1"/>
    <col min="15892" max="15892" width="9" style="674" customWidth="1"/>
    <col min="15893" max="15893" width="6.7109375" style="674" customWidth="1"/>
    <col min="15894" max="15894" width="8.85546875" style="674" customWidth="1"/>
    <col min="15895" max="15895" width="8" style="674" customWidth="1"/>
    <col min="15896" max="15896" width="6.7109375" style="674" customWidth="1"/>
    <col min="15897" max="15897" width="8.28515625" style="674" customWidth="1"/>
    <col min="15898" max="15898" width="8" style="674" customWidth="1"/>
    <col min="15899" max="15899" width="6.7109375" style="674" customWidth="1"/>
    <col min="15900" max="15900" width="8.28515625" style="674" customWidth="1"/>
    <col min="15901" max="15901" width="8.140625" style="674" customWidth="1"/>
    <col min="15902" max="15903" width="6.7109375" style="674" customWidth="1"/>
    <col min="15904" max="15904" width="8.140625" style="674" customWidth="1"/>
    <col min="15905" max="15906" width="6.7109375" style="674" customWidth="1"/>
    <col min="15907" max="15907" width="9.140625" style="674" customWidth="1"/>
    <col min="15908" max="15909" width="6.7109375" style="674" customWidth="1"/>
    <col min="15910" max="15910" width="8.28515625" style="674" customWidth="1"/>
    <col min="15911" max="15912" width="6.7109375" style="674" customWidth="1"/>
    <col min="15913" max="15913" width="8.140625" style="674" customWidth="1"/>
    <col min="15914" max="15915" width="6.7109375" style="674" customWidth="1"/>
    <col min="15916" max="15916" width="8.5703125" style="674" customWidth="1"/>
    <col min="15917" max="15918" width="6.7109375" style="674" customWidth="1"/>
    <col min="15919" max="15919" width="8.85546875" style="674" customWidth="1"/>
    <col min="15920" max="15921" width="6.7109375" style="674" customWidth="1"/>
    <col min="15922" max="15922" width="8.5703125" style="674" customWidth="1"/>
    <col min="15923" max="15924" width="6.7109375" style="674" customWidth="1"/>
    <col min="15925" max="15925" width="8.42578125" style="674" customWidth="1"/>
    <col min="15926" max="15927" width="6.7109375" style="674" customWidth="1"/>
    <col min="15928" max="15928" width="8.28515625" style="674" customWidth="1"/>
    <col min="15929" max="15929" width="6.7109375" style="674" customWidth="1"/>
    <col min="15930" max="15930" width="7.5703125" style="674" customWidth="1"/>
    <col min="15931" max="15931" width="8.42578125" style="674" customWidth="1"/>
    <col min="15932" max="15932" width="6.7109375" style="674" customWidth="1"/>
    <col min="15933" max="15934" width="8.42578125" style="674" customWidth="1"/>
    <col min="15935" max="15935" width="6.7109375" style="674" customWidth="1"/>
    <col min="15936" max="15936" width="7.42578125" style="674" customWidth="1"/>
    <col min="15937" max="15937" width="8.140625" style="674" customWidth="1"/>
    <col min="15938" max="15938" width="6.7109375" style="674" customWidth="1"/>
    <col min="15939" max="15939" width="7.28515625" style="674" customWidth="1"/>
    <col min="15940" max="15940" width="8.28515625" style="674" customWidth="1"/>
    <col min="15941" max="15941" width="6.7109375" style="674" customWidth="1"/>
    <col min="15942" max="15942" width="7.42578125" style="674" customWidth="1"/>
    <col min="15943" max="15943" width="8" style="674" customWidth="1"/>
    <col min="15944" max="15944" width="6.7109375" style="674" customWidth="1"/>
    <col min="15945" max="15945" width="7.5703125" style="674" customWidth="1"/>
    <col min="15946" max="15946" width="8.28515625" style="674" customWidth="1"/>
    <col min="15947" max="15947" width="6.7109375" style="674" customWidth="1"/>
    <col min="15948" max="15949" width="8" style="674" customWidth="1"/>
    <col min="15950" max="15950" width="6.7109375" style="674" customWidth="1"/>
    <col min="15951" max="15951" width="7.85546875" style="674" customWidth="1"/>
    <col min="15952" max="15953" width="8" style="674" customWidth="1"/>
    <col min="15954" max="16128" width="9.140625" style="674"/>
    <col min="16129" max="16129" width="3.28515625" style="674" customWidth="1"/>
    <col min="16130" max="16130" width="6.140625" style="674" customWidth="1"/>
    <col min="16131" max="16131" width="6.85546875" style="674" customWidth="1"/>
    <col min="16132" max="16132" width="6" style="674" customWidth="1"/>
    <col min="16133" max="16133" width="5.7109375" style="674" customWidth="1"/>
    <col min="16134" max="16134" width="6.42578125" style="674" customWidth="1"/>
    <col min="16135" max="16135" width="5" style="674" customWidth="1"/>
    <col min="16136" max="16136" width="8" style="674" customWidth="1"/>
    <col min="16137" max="16137" width="6.7109375" style="674" customWidth="1"/>
    <col min="16138" max="16139" width="8.28515625" style="674" customWidth="1"/>
    <col min="16140" max="16140" width="6.7109375" style="674" customWidth="1"/>
    <col min="16141" max="16141" width="8.28515625" style="674" customWidth="1"/>
    <col min="16142" max="16142" width="8.42578125" style="674" customWidth="1"/>
    <col min="16143" max="16143" width="6.7109375" style="674" customWidth="1"/>
    <col min="16144" max="16144" width="8.140625" style="674" customWidth="1"/>
    <col min="16145" max="16145" width="9" style="674" customWidth="1"/>
    <col min="16146" max="16146" width="6.7109375" style="674" customWidth="1"/>
    <col min="16147" max="16147" width="8.28515625" style="674" customWidth="1"/>
    <col min="16148" max="16148" width="9" style="674" customWidth="1"/>
    <col min="16149" max="16149" width="6.7109375" style="674" customWidth="1"/>
    <col min="16150" max="16150" width="8.85546875" style="674" customWidth="1"/>
    <col min="16151" max="16151" width="8" style="674" customWidth="1"/>
    <col min="16152" max="16152" width="6.7109375" style="674" customWidth="1"/>
    <col min="16153" max="16153" width="8.28515625" style="674" customWidth="1"/>
    <col min="16154" max="16154" width="8" style="674" customWidth="1"/>
    <col min="16155" max="16155" width="6.7109375" style="674" customWidth="1"/>
    <col min="16156" max="16156" width="8.28515625" style="674" customWidth="1"/>
    <col min="16157" max="16157" width="8.140625" style="674" customWidth="1"/>
    <col min="16158" max="16159" width="6.7109375" style="674" customWidth="1"/>
    <col min="16160" max="16160" width="8.140625" style="674" customWidth="1"/>
    <col min="16161" max="16162" width="6.7109375" style="674" customWidth="1"/>
    <col min="16163" max="16163" width="9.140625" style="674" customWidth="1"/>
    <col min="16164" max="16165" width="6.7109375" style="674" customWidth="1"/>
    <col min="16166" max="16166" width="8.28515625" style="674" customWidth="1"/>
    <col min="16167" max="16168" width="6.7109375" style="674" customWidth="1"/>
    <col min="16169" max="16169" width="8.140625" style="674" customWidth="1"/>
    <col min="16170" max="16171" width="6.7109375" style="674" customWidth="1"/>
    <col min="16172" max="16172" width="8.5703125" style="674" customWidth="1"/>
    <col min="16173" max="16174" width="6.7109375" style="674" customWidth="1"/>
    <col min="16175" max="16175" width="8.85546875" style="674" customWidth="1"/>
    <col min="16176" max="16177" width="6.7109375" style="674" customWidth="1"/>
    <col min="16178" max="16178" width="8.5703125" style="674" customWidth="1"/>
    <col min="16179" max="16180" width="6.7109375" style="674" customWidth="1"/>
    <col min="16181" max="16181" width="8.42578125" style="674" customWidth="1"/>
    <col min="16182" max="16183" width="6.7109375" style="674" customWidth="1"/>
    <col min="16184" max="16184" width="8.28515625" style="674" customWidth="1"/>
    <col min="16185" max="16185" width="6.7109375" style="674" customWidth="1"/>
    <col min="16186" max="16186" width="7.5703125" style="674" customWidth="1"/>
    <col min="16187" max="16187" width="8.42578125" style="674" customWidth="1"/>
    <col min="16188" max="16188" width="6.7109375" style="674" customWidth="1"/>
    <col min="16189" max="16190" width="8.42578125" style="674" customWidth="1"/>
    <col min="16191" max="16191" width="6.7109375" style="674" customWidth="1"/>
    <col min="16192" max="16192" width="7.42578125" style="674" customWidth="1"/>
    <col min="16193" max="16193" width="8.140625" style="674" customWidth="1"/>
    <col min="16194" max="16194" width="6.7109375" style="674" customWidth="1"/>
    <col min="16195" max="16195" width="7.28515625" style="674" customWidth="1"/>
    <col min="16196" max="16196" width="8.28515625" style="674" customWidth="1"/>
    <col min="16197" max="16197" width="6.7109375" style="674" customWidth="1"/>
    <col min="16198" max="16198" width="7.42578125" style="674" customWidth="1"/>
    <col min="16199" max="16199" width="8" style="674" customWidth="1"/>
    <col min="16200" max="16200" width="6.7109375" style="674" customWidth="1"/>
    <col min="16201" max="16201" width="7.5703125" style="674" customWidth="1"/>
    <col min="16202" max="16202" width="8.28515625" style="674" customWidth="1"/>
    <col min="16203" max="16203" width="6.7109375" style="674" customWidth="1"/>
    <col min="16204" max="16205" width="8" style="674" customWidth="1"/>
    <col min="16206" max="16206" width="6.7109375" style="674" customWidth="1"/>
    <col min="16207" max="16207" width="7.85546875" style="674" customWidth="1"/>
    <col min="16208" max="16209" width="8" style="674" customWidth="1"/>
    <col min="16210" max="16384" width="9.140625" style="674"/>
  </cols>
  <sheetData>
    <row r="1" spans="1:84" ht="13.5" thickBot="1" x14ac:dyDescent="0.25"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  <c r="BB1" s="698"/>
      <c r="BC1" s="698"/>
      <c r="BD1" s="698"/>
      <c r="BE1" s="698"/>
      <c r="BF1" s="698"/>
      <c r="BG1" s="698"/>
      <c r="BH1" s="698"/>
      <c r="BI1" s="698"/>
      <c r="BJ1" s="698"/>
      <c r="BK1" s="698"/>
      <c r="BL1" s="698"/>
      <c r="BM1" s="698"/>
      <c r="BN1" s="698"/>
      <c r="BO1" s="698"/>
      <c r="BP1" s="698"/>
      <c r="BQ1" s="698"/>
      <c r="BR1" s="698"/>
      <c r="BS1" s="698"/>
      <c r="BT1" s="698"/>
      <c r="BU1" s="698"/>
      <c r="BV1" s="867"/>
      <c r="BW1" s="698"/>
      <c r="BX1" s="698"/>
    </row>
    <row r="2" spans="1:84" ht="13.5" thickBot="1" x14ac:dyDescent="0.25">
      <c r="A2" s="662" t="s">
        <v>2</v>
      </c>
      <c r="B2" s="663"/>
      <c r="C2" s="663"/>
      <c r="D2" s="664"/>
      <c r="E2" s="664"/>
      <c r="F2" s="664"/>
      <c r="G2" s="665"/>
      <c r="H2" s="666"/>
      <c r="I2" s="868">
        <v>1</v>
      </c>
      <c r="J2" s="869" t="s">
        <v>216</v>
      </c>
      <c r="K2" s="666"/>
      <c r="L2" s="868">
        <v>2</v>
      </c>
      <c r="M2" s="869" t="s">
        <v>216</v>
      </c>
      <c r="N2" s="666"/>
      <c r="O2" s="868">
        <v>3</v>
      </c>
      <c r="P2" s="869" t="s">
        <v>216</v>
      </c>
      <c r="Q2" s="666"/>
      <c r="R2" s="868">
        <v>4</v>
      </c>
      <c r="S2" s="869" t="s">
        <v>216</v>
      </c>
      <c r="T2" s="666"/>
      <c r="U2" s="868">
        <v>5</v>
      </c>
      <c r="V2" s="869" t="s">
        <v>216</v>
      </c>
      <c r="W2" s="666"/>
      <c r="X2" s="868">
        <v>6</v>
      </c>
      <c r="Y2" s="869" t="s">
        <v>216</v>
      </c>
      <c r="Z2" s="669"/>
      <c r="AA2" s="868">
        <v>7</v>
      </c>
      <c r="AB2" s="667" t="s">
        <v>216</v>
      </c>
      <c r="AC2" s="666"/>
      <c r="AD2" s="667">
        <v>8</v>
      </c>
      <c r="AE2" s="668" t="s">
        <v>216</v>
      </c>
      <c r="AF2" s="666"/>
      <c r="AG2" s="667">
        <v>9</v>
      </c>
      <c r="AH2" s="668" t="s">
        <v>216</v>
      </c>
      <c r="AI2" s="666"/>
      <c r="AJ2" s="667">
        <v>10</v>
      </c>
      <c r="AK2" s="668" t="s">
        <v>216</v>
      </c>
      <c r="AL2" s="666"/>
      <c r="AM2" s="667">
        <v>11</v>
      </c>
      <c r="AN2" s="668" t="s">
        <v>216</v>
      </c>
      <c r="AO2" s="666"/>
      <c r="AP2" s="667">
        <v>12</v>
      </c>
      <c r="AQ2" s="668" t="s">
        <v>216</v>
      </c>
      <c r="AR2" s="666"/>
      <c r="AS2" s="667">
        <v>13</v>
      </c>
      <c r="AT2" s="668" t="s">
        <v>216</v>
      </c>
      <c r="AU2" s="666"/>
      <c r="AV2" s="667">
        <v>14</v>
      </c>
      <c r="AW2" s="668" t="s">
        <v>216</v>
      </c>
      <c r="AX2" s="669"/>
      <c r="AY2" s="667">
        <v>15</v>
      </c>
      <c r="AZ2" s="670" t="s">
        <v>216</v>
      </c>
      <c r="BA2" s="666"/>
      <c r="BB2" s="667">
        <v>16</v>
      </c>
      <c r="BC2" s="668" t="s">
        <v>216</v>
      </c>
      <c r="BD2" s="666"/>
      <c r="BE2" s="667">
        <v>17</v>
      </c>
      <c r="BF2" s="668" t="s">
        <v>216</v>
      </c>
      <c r="BG2" s="669"/>
      <c r="BH2" s="667">
        <v>18</v>
      </c>
      <c r="BI2" s="668" t="s">
        <v>216</v>
      </c>
      <c r="BJ2" s="669"/>
      <c r="BK2" s="667">
        <v>19</v>
      </c>
      <c r="BL2" s="668" t="s">
        <v>216</v>
      </c>
      <c r="BM2" s="666"/>
      <c r="BN2" s="667">
        <v>20</v>
      </c>
      <c r="BO2" s="668" t="s">
        <v>216</v>
      </c>
      <c r="BP2" s="666"/>
      <c r="BQ2" s="667">
        <v>21</v>
      </c>
      <c r="BR2" s="668" t="s">
        <v>216</v>
      </c>
      <c r="BS2" s="669"/>
      <c r="BT2" s="667">
        <v>22</v>
      </c>
      <c r="BU2" s="668" t="s">
        <v>216</v>
      </c>
      <c r="BV2" s="669"/>
      <c r="BW2" s="667">
        <v>23</v>
      </c>
      <c r="BX2" s="668" t="s">
        <v>216</v>
      </c>
      <c r="BY2" s="666"/>
      <c r="BZ2" s="673" t="s">
        <v>217</v>
      </c>
      <c r="CA2" s="668" t="s">
        <v>216</v>
      </c>
    </row>
    <row r="3" spans="1:84" x14ac:dyDescent="0.2">
      <c r="A3" s="662" t="s">
        <v>218</v>
      </c>
      <c r="B3" s="663"/>
      <c r="C3" s="870" t="s">
        <v>219</v>
      </c>
      <c r="D3" s="678"/>
      <c r="E3" s="678"/>
      <c r="F3" s="678"/>
      <c r="G3" s="665"/>
      <c r="H3" s="679" t="s">
        <v>17</v>
      </c>
      <c r="I3" s="680" t="s">
        <v>18</v>
      </c>
      <c r="J3" s="681" t="s">
        <v>19</v>
      </c>
      <c r="K3" s="679" t="s">
        <v>17</v>
      </c>
      <c r="L3" s="680" t="s">
        <v>18</v>
      </c>
      <c r="M3" s="681" t="s">
        <v>19</v>
      </c>
      <c r="N3" s="679" t="s">
        <v>17</v>
      </c>
      <c r="O3" s="680" t="s">
        <v>18</v>
      </c>
      <c r="P3" s="681" t="s">
        <v>19</v>
      </c>
      <c r="Q3" s="679" t="s">
        <v>17</v>
      </c>
      <c r="R3" s="680" t="s">
        <v>18</v>
      </c>
      <c r="S3" s="681" t="s">
        <v>19</v>
      </c>
      <c r="T3" s="679" t="s">
        <v>17</v>
      </c>
      <c r="U3" s="680" t="s">
        <v>18</v>
      </c>
      <c r="V3" s="681" t="s">
        <v>19</v>
      </c>
      <c r="W3" s="679" t="s">
        <v>17</v>
      </c>
      <c r="X3" s="680" t="s">
        <v>18</v>
      </c>
      <c r="Y3" s="681" t="s">
        <v>19</v>
      </c>
      <c r="Z3" s="682" t="s">
        <v>17</v>
      </c>
      <c r="AA3" s="680" t="s">
        <v>18</v>
      </c>
      <c r="AB3" s="683" t="s">
        <v>19</v>
      </c>
      <c r="AC3" s="679" t="s">
        <v>17</v>
      </c>
      <c r="AD3" s="680" t="s">
        <v>18</v>
      </c>
      <c r="AE3" s="681" t="s">
        <v>19</v>
      </c>
      <c r="AF3" s="679" t="s">
        <v>17</v>
      </c>
      <c r="AG3" s="680" t="s">
        <v>18</v>
      </c>
      <c r="AH3" s="681" t="s">
        <v>19</v>
      </c>
      <c r="AI3" s="679" t="s">
        <v>17</v>
      </c>
      <c r="AJ3" s="680" t="s">
        <v>18</v>
      </c>
      <c r="AK3" s="681" t="s">
        <v>19</v>
      </c>
      <c r="AL3" s="679" t="s">
        <v>17</v>
      </c>
      <c r="AM3" s="680" t="s">
        <v>18</v>
      </c>
      <c r="AN3" s="681" t="s">
        <v>19</v>
      </c>
      <c r="AO3" s="679" t="s">
        <v>17</v>
      </c>
      <c r="AP3" s="680" t="s">
        <v>18</v>
      </c>
      <c r="AQ3" s="681" t="s">
        <v>19</v>
      </c>
      <c r="AR3" s="679" t="s">
        <v>17</v>
      </c>
      <c r="AS3" s="680" t="s">
        <v>18</v>
      </c>
      <c r="AT3" s="681" t="s">
        <v>19</v>
      </c>
      <c r="AU3" s="679" t="s">
        <v>17</v>
      </c>
      <c r="AV3" s="680" t="s">
        <v>18</v>
      </c>
      <c r="AW3" s="681" t="s">
        <v>19</v>
      </c>
      <c r="AX3" s="682" t="s">
        <v>17</v>
      </c>
      <c r="AY3" s="680" t="s">
        <v>18</v>
      </c>
      <c r="AZ3" s="683" t="s">
        <v>19</v>
      </c>
      <c r="BA3" s="679" t="s">
        <v>17</v>
      </c>
      <c r="BB3" s="680" t="s">
        <v>18</v>
      </c>
      <c r="BC3" s="681" t="s">
        <v>19</v>
      </c>
      <c r="BD3" s="685" t="s">
        <v>17</v>
      </c>
      <c r="BE3" s="680" t="s">
        <v>18</v>
      </c>
      <c r="BF3" s="681" t="s">
        <v>19</v>
      </c>
      <c r="BG3" s="684" t="s">
        <v>17</v>
      </c>
      <c r="BH3" s="680" t="s">
        <v>18</v>
      </c>
      <c r="BI3" s="681" t="s">
        <v>19</v>
      </c>
      <c r="BJ3" s="685" t="s">
        <v>17</v>
      </c>
      <c r="BK3" s="680" t="s">
        <v>18</v>
      </c>
      <c r="BL3" s="681" t="s">
        <v>19</v>
      </c>
      <c r="BM3" s="685" t="s">
        <v>17</v>
      </c>
      <c r="BN3" s="680" t="s">
        <v>18</v>
      </c>
      <c r="BO3" s="681" t="s">
        <v>19</v>
      </c>
      <c r="BP3" s="685" t="s">
        <v>17</v>
      </c>
      <c r="BQ3" s="680" t="s">
        <v>18</v>
      </c>
      <c r="BR3" s="681" t="s">
        <v>19</v>
      </c>
      <c r="BS3" s="685" t="s">
        <v>17</v>
      </c>
      <c r="BT3" s="680" t="s">
        <v>18</v>
      </c>
      <c r="BU3" s="681" t="s">
        <v>19</v>
      </c>
      <c r="BV3" s="685" t="s">
        <v>17</v>
      </c>
      <c r="BW3" s="680" t="s">
        <v>18</v>
      </c>
      <c r="BX3" s="681" t="s">
        <v>19</v>
      </c>
      <c r="BY3" s="685" t="s">
        <v>17</v>
      </c>
      <c r="BZ3" s="680" t="s">
        <v>18</v>
      </c>
      <c r="CA3" s="681" t="s">
        <v>19</v>
      </c>
    </row>
    <row r="4" spans="1:84" ht="13.5" thickBot="1" x14ac:dyDescent="0.25">
      <c r="A4" s="799" t="s">
        <v>220</v>
      </c>
      <c r="B4" s="871"/>
      <c r="C4" s="688" t="s">
        <v>221</v>
      </c>
      <c r="D4" s="689"/>
      <c r="E4" s="689"/>
      <c r="F4" s="689"/>
      <c r="G4" s="690"/>
      <c r="H4" s="691" t="s">
        <v>20</v>
      </c>
      <c r="I4" s="692" t="s">
        <v>21</v>
      </c>
      <c r="J4" s="693" t="s">
        <v>22</v>
      </c>
      <c r="K4" s="691" t="s">
        <v>20</v>
      </c>
      <c r="L4" s="692" t="s">
        <v>21</v>
      </c>
      <c r="M4" s="693" t="s">
        <v>22</v>
      </c>
      <c r="N4" s="691" t="s">
        <v>20</v>
      </c>
      <c r="O4" s="692" t="s">
        <v>21</v>
      </c>
      <c r="P4" s="693" t="s">
        <v>22</v>
      </c>
      <c r="Q4" s="691" t="s">
        <v>20</v>
      </c>
      <c r="R4" s="692" t="s">
        <v>21</v>
      </c>
      <c r="S4" s="693" t="s">
        <v>22</v>
      </c>
      <c r="T4" s="691" t="s">
        <v>20</v>
      </c>
      <c r="U4" s="692" t="s">
        <v>21</v>
      </c>
      <c r="V4" s="693" t="s">
        <v>22</v>
      </c>
      <c r="W4" s="691" t="s">
        <v>20</v>
      </c>
      <c r="X4" s="692" t="s">
        <v>21</v>
      </c>
      <c r="Y4" s="693" t="s">
        <v>22</v>
      </c>
      <c r="Z4" s="694" t="s">
        <v>20</v>
      </c>
      <c r="AA4" s="692" t="s">
        <v>21</v>
      </c>
      <c r="AB4" s="695" t="s">
        <v>22</v>
      </c>
      <c r="AC4" s="691" t="s">
        <v>20</v>
      </c>
      <c r="AD4" s="692" t="s">
        <v>21</v>
      </c>
      <c r="AE4" s="693" t="s">
        <v>22</v>
      </c>
      <c r="AF4" s="691" t="s">
        <v>20</v>
      </c>
      <c r="AG4" s="692" t="s">
        <v>21</v>
      </c>
      <c r="AH4" s="693" t="s">
        <v>22</v>
      </c>
      <c r="AI4" s="691" t="s">
        <v>20</v>
      </c>
      <c r="AJ4" s="692" t="s">
        <v>21</v>
      </c>
      <c r="AK4" s="693" t="s">
        <v>22</v>
      </c>
      <c r="AL4" s="691" t="s">
        <v>20</v>
      </c>
      <c r="AM4" s="692" t="s">
        <v>21</v>
      </c>
      <c r="AN4" s="693" t="s">
        <v>22</v>
      </c>
      <c r="AO4" s="691" t="s">
        <v>20</v>
      </c>
      <c r="AP4" s="692" t="s">
        <v>21</v>
      </c>
      <c r="AQ4" s="693" t="s">
        <v>22</v>
      </c>
      <c r="AR4" s="691" t="s">
        <v>20</v>
      </c>
      <c r="AS4" s="692" t="s">
        <v>21</v>
      </c>
      <c r="AT4" s="693" t="s">
        <v>22</v>
      </c>
      <c r="AU4" s="691" t="s">
        <v>20</v>
      </c>
      <c r="AV4" s="692" t="s">
        <v>21</v>
      </c>
      <c r="AW4" s="693" t="s">
        <v>22</v>
      </c>
      <c r="AX4" s="694" t="s">
        <v>20</v>
      </c>
      <c r="AY4" s="692" t="s">
        <v>21</v>
      </c>
      <c r="AZ4" s="695" t="s">
        <v>22</v>
      </c>
      <c r="BA4" s="691" t="s">
        <v>20</v>
      </c>
      <c r="BB4" s="692" t="s">
        <v>21</v>
      </c>
      <c r="BC4" s="693" t="s">
        <v>22</v>
      </c>
      <c r="BD4" s="691" t="s">
        <v>20</v>
      </c>
      <c r="BE4" s="692" t="s">
        <v>21</v>
      </c>
      <c r="BF4" s="693" t="s">
        <v>22</v>
      </c>
      <c r="BG4" s="694" t="s">
        <v>20</v>
      </c>
      <c r="BH4" s="692" t="s">
        <v>21</v>
      </c>
      <c r="BI4" s="693" t="s">
        <v>22</v>
      </c>
      <c r="BJ4" s="691" t="s">
        <v>20</v>
      </c>
      <c r="BK4" s="692" t="s">
        <v>21</v>
      </c>
      <c r="BL4" s="693" t="s">
        <v>22</v>
      </c>
      <c r="BM4" s="691" t="s">
        <v>20</v>
      </c>
      <c r="BN4" s="692" t="s">
        <v>21</v>
      </c>
      <c r="BO4" s="693" t="s">
        <v>22</v>
      </c>
      <c r="BP4" s="691" t="s">
        <v>20</v>
      </c>
      <c r="BQ4" s="692" t="s">
        <v>21</v>
      </c>
      <c r="BR4" s="693" t="s">
        <v>22</v>
      </c>
      <c r="BS4" s="691" t="s">
        <v>20</v>
      </c>
      <c r="BT4" s="692" t="s">
        <v>21</v>
      </c>
      <c r="BU4" s="693" t="s">
        <v>22</v>
      </c>
      <c r="BV4" s="691" t="s">
        <v>20</v>
      </c>
      <c r="BW4" s="692" t="s">
        <v>21</v>
      </c>
      <c r="BX4" s="693" t="s">
        <v>22</v>
      </c>
      <c r="BY4" s="691" t="s">
        <v>20</v>
      </c>
      <c r="BZ4" s="692" t="s">
        <v>21</v>
      </c>
      <c r="CA4" s="693" t="s">
        <v>22</v>
      </c>
    </row>
    <row r="5" spans="1:84" x14ac:dyDescent="0.2">
      <c r="A5" s="696"/>
      <c r="B5" s="697"/>
      <c r="C5" s="698"/>
      <c r="D5" s="699"/>
      <c r="E5" s="697"/>
      <c r="F5" s="872" t="s">
        <v>222</v>
      </c>
      <c r="G5" s="701"/>
      <c r="H5" s="702"/>
      <c r="I5" s="787"/>
      <c r="J5" s="704"/>
      <c r="K5" s="702"/>
      <c r="L5" s="787"/>
      <c r="M5" s="704"/>
      <c r="N5" s="702"/>
      <c r="O5" s="787"/>
      <c r="P5" s="704"/>
      <c r="Q5" s="702"/>
      <c r="R5" s="787"/>
      <c r="S5" s="704"/>
      <c r="T5" s="702"/>
      <c r="U5" s="787"/>
      <c r="V5" s="704"/>
      <c r="W5" s="702"/>
      <c r="X5" s="787"/>
      <c r="Y5" s="704"/>
      <c r="Z5" s="705"/>
      <c r="AA5" s="787"/>
      <c r="AB5" s="706"/>
      <c r="AC5" s="702"/>
      <c r="AD5" s="703"/>
      <c r="AE5" s="704"/>
      <c r="AF5" s="702"/>
      <c r="AG5" s="703"/>
      <c r="AH5" s="704"/>
      <c r="AI5" s="702"/>
      <c r="AJ5" s="703"/>
      <c r="AK5" s="704"/>
      <c r="AL5" s="702"/>
      <c r="AM5" s="703"/>
      <c r="AN5" s="704"/>
      <c r="AO5" s="702"/>
      <c r="AP5" s="703"/>
      <c r="AQ5" s="704"/>
      <c r="AR5" s="702"/>
      <c r="AS5" s="703"/>
      <c r="AT5" s="704"/>
      <c r="AU5" s="702"/>
      <c r="AV5" s="703"/>
      <c r="AW5" s="704"/>
      <c r="AX5" s="705"/>
      <c r="AY5" s="703"/>
      <c r="AZ5" s="706"/>
      <c r="BA5" s="702"/>
      <c r="BB5" s="703"/>
      <c r="BC5" s="704"/>
      <c r="BD5" s="702"/>
      <c r="BE5" s="703"/>
      <c r="BF5" s="704"/>
      <c r="BG5" s="705"/>
      <c r="BH5" s="703"/>
      <c r="BI5" s="704"/>
      <c r="BJ5" s="702"/>
      <c r="BK5" s="703"/>
      <c r="BL5" s="704"/>
      <c r="BM5" s="702"/>
      <c r="BN5" s="703"/>
      <c r="BO5" s="704"/>
      <c r="BP5" s="702"/>
      <c r="BQ5" s="703"/>
      <c r="BR5" s="704"/>
      <c r="BS5" s="702"/>
      <c r="BT5" s="703"/>
      <c r="BU5" s="704"/>
      <c r="BV5" s="702"/>
      <c r="BW5" s="703"/>
      <c r="BX5" s="704"/>
      <c r="BY5" s="702"/>
      <c r="BZ5" s="703"/>
      <c r="CA5" s="704"/>
    </row>
    <row r="6" spans="1:84" x14ac:dyDescent="0.2">
      <c r="A6" s="707"/>
      <c r="B6" s="708"/>
      <c r="C6" s="698"/>
      <c r="D6" s="709" t="s">
        <v>24</v>
      </c>
      <c r="E6" s="710"/>
      <c r="F6" s="873" t="s">
        <v>223</v>
      </c>
      <c r="G6" s="701"/>
      <c r="H6" s="711">
        <v>2</v>
      </c>
      <c r="I6" s="712">
        <f>I27+I17</f>
        <v>9.859999999999999E-3</v>
      </c>
      <c r="J6" s="713">
        <f>J27+J17</f>
        <v>4.104E-3</v>
      </c>
      <c r="K6" s="711">
        <v>2</v>
      </c>
      <c r="L6" s="712">
        <f>L27+L17</f>
        <v>8.9599999999999992E-3</v>
      </c>
      <c r="M6" s="713">
        <f>M27+M17</f>
        <v>3.7879999999999997E-3</v>
      </c>
      <c r="N6" s="711">
        <v>2</v>
      </c>
      <c r="O6" s="712">
        <f>O27+O17</f>
        <v>9.8439999999999986E-3</v>
      </c>
      <c r="P6" s="713">
        <f>P27+P17</f>
        <v>4.372E-3</v>
      </c>
      <c r="Q6" s="711">
        <v>2</v>
      </c>
      <c r="R6" s="712">
        <f>R27+R17</f>
        <v>9.859999999999999E-3</v>
      </c>
      <c r="S6" s="713">
        <f>S27+S17</f>
        <v>4.6879999999999995E-3</v>
      </c>
      <c r="T6" s="711">
        <f>ROUND(SQRT(U6^2+V6^2)*1000/(SQRT(3)*U9),2)</f>
        <v>0.61</v>
      </c>
      <c r="U6" s="712">
        <f>U27+U17</f>
        <v>1.0159999999999999E-2</v>
      </c>
      <c r="V6" s="713">
        <f>V27+V17</f>
        <v>4.372E-3</v>
      </c>
      <c r="W6" s="711">
        <f>ROUND(SQRT(X6^2+Y6^2)*1000/(SQRT(3)*X9),2)</f>
        <v>0.66</v>
      </c>
      <c r="X6" s="712">
        <f>X27+X17</f>
        <v>1.0744E-2</v>
      </c>
      <c r="Y6" s="713">
        <f>Y27+Y17</f>
        <v>4.7039999999999998E-3</v>
      </c>
      <c r="Z6" s="711">
        <f>ROUND(SQRT(AA6^2+AB6^2)*1000/(SQRT(3)*AA9),2)</f>
        <v>0.97</v>
      </c>
      <c r="AA6" s="712">
        <f>AA27+AA17</f>
        <v>1.474E-2</v>
      </c>
      <c r="AB6" s="713">
        <f>AB27+AB17</f>
        <v>8.9079999999999993E-3</v>
      </c>
      <c r="AC6" s="711">
        <f>ROUND(SQRT(AD6^2+AE6^2)*1000/(SQRT(3)*AD9),2)</f>
        <v>1.07</v>
      </c>
      <c r="AD6" s="712">
        <f>AD27+AD17</f>
        <v>1.6399999999999998E-2</v>
      </c>
      <c r="AE6" s="713">
        <f>AE27+AE17</f>
        <v>9.6359999999999987E-3</v>
      </c>
      <c r="AF6" s="711">
        <v>3</v>
      </c>
      <c r="AG6" s="712">
        <f>AG27+AG17</f>
        <v>1.6383999999999999E-2</v>
      </c>
      <c r="AH6" s="713">
        <f>AH27+AH17</f>
        <v>9.3039999999999998E-3</v>
      </c>
      <c r="AI6" s="711">
        <v>3</v>
      </c>
      <c r="AJ6" s="712">
        <f>AJ27+AJ17</f>
        <v>1.5783999999999999E-2</v>
      </c>
      <c r="AK6" s="713">
        <f>AK27+AK17</f>
        <v>9.0039999999999999E-3</v>
      </c>
      <c r="AL6" s="711">
        <v>3</v>
      </c>
      <c r="AM6" s="712">
        <f>AM27+AM17</f>
        <v>1.9399999999999997E-2</v>
      </c>
      <c r="AN6" s="713">
        <f>AN27+AN17</f>
        <v>9.6039999999999997E-3</v>
      </c>
      <c r="AO6" s="711">
        <v>3</v>
      </c>
      <c r="AP6" s="712">
        <f>AP27+AP17</f>
        <v>1.7884000000000001E-2</v>
      </c>
      <c r="AQ6" s="713">
        <f>AQ27+AQ17</f>
        <v>9.0200000000000002E-3</v>
      </c>
      <c r="AR6" s="711">
        <f>ROUND(SQRT(AS6^2+AT6^2)*1000/(SQRT(3)*AS9),2)</f>
        <v>1.0900000000000001</v>
      </c>
      <c r="AS6" s="712">
        <f>AS27+AS17</f>
        <v>1.7299999999999999E-2</v>
      </c>
      <c r="AT6" s="713">
        <f>AT27+AT17</f>
        <v>8.7039999999999999E-3</v>
      </c>
      <c r="AU6" s="711">
        <f>ROUND(SQRT(AV6^2+AW6^2)*1000/(SQRT(3)*AV9),2)</f>
        <v>1.1100000000000001</v>
      </c>
      <c r="AV6" s="712">
        <f>AV27+AV17</f>
        <v>1.796E-2</v>
      </c>
      <c r="AW6" s="713">
        <f>AW27+AW17</f>
        <v>8.5279999999999991E-3</v>
      </c>
      <c r="AX6" s="711">
        <f>ROUND(SQRT(AY6^2+AZ6^2)*1000/(SQRT(3)*AY9),2)</f>
        <v>0.9</v>
      </c>
      <c r="AY6" s="712">
        <f>AY27+AY17</f>
        <v>1.5148E-2</v>
      </c>
      <c r="AZ6" s="713">
        <f>AZ27+AZ17</f>
        <v>5.3680000000000004E-3</v>
      </c>
      <c r="BA6" s="711">
        <f>ROUND(SQRT(BB6^2+BC6^2)*1000/(SQRT(3)*BB9),2)</f>
        <v>1.19</v>
      </c>
      <c r="BB6" s="712">
        <f>BB27+BB17</f>
        <v>1.8748000000000001E-2</v>
      </c>
      <c r="BC6" s="713">
        <f>BC27+BC17</f>
        <v>9.9000000000000008E-3</v>
      </c>
      <c r="BD6" s="711">
        <v>2</v>
      </c>
      <c r="BE6" s="712">
        <f>BE27+BE17</f>
        <v>1.7247999999999999E-2</v>
      </c>
      <c r="BF6" s="713">
        <f>BF27+BF17</f>
        <v>9.5839999999999988E-3</v>
      </c>
      <c r="BG6" s="711">
        <v>2</v>
      </c>
      <c r="BH6" s="712">
        <f>BH27+BH17</f>
        <v>1.3112E-2</v>
      </c>
      <c r="BI6" s="713">
        <f>BI27+BI17</f>
        <v>4.8639999999999994E-3</v>
      </c>
      <c r="BJ6" s="711">
        <v>2</v>
      </c>
      <c r="BK6" s="712">
        <f>BK27+BK17</f>
        <v>1.2512000000000001E-2</v>
      </c>
      <c r="BL6" s="713">
        <f>BL27+BL17</f>
        <v>4.8479999999999999E-3</v>
      </c>
      <c r="BM6" s="711">
        <v>2</v>
      </c>
      <c r="BN6" s="712">
        <f>BN27+BN17</f>
        <v>1.346E-2</v>
      </c>
      <c r="BO6" s="713">
        <f>BO27+BO17</f>
        <v>4.5319999999999996E-3</v>
      </c>
      <c r="BP6" s="711">
        <v>2</v>
      </c>
      <c r="BQ6" s="712">
        <f>BQ27+BQ17</f>
        <v>1.3743999999999999E-2</v>
      </c>
      <c r="BR6" s="713">
        <f>BR27+BR17</f>
        <v>6.6480000000000003E-3</v>
      </c>
      <c r="BS6" s="711">
        <v>2</v>
      </c>
      <c r="BT6" s="712">
        <f>BT27+BT17</f>
        <v>1.4548E-2</v>
      </c>
      <c r="BU6" s="713">
        <f>BU27+BU17</f>
        <v>7.4839999999999993E-3</v>
      </c>
      <c r="BV6" s="711">
        <v>2</v>
      </c>
      <c r="BW6" s="712">
        <f>BW27+BW17</f>
        <v>1.5667999999999998E-2</v>
      </c>
      <c r="BX6" s="713">
        <f>BX27+BX17</f>
        <v>4.7359999999999998E-3</v>
      </c>
      <c r="BY6" s="711">
        <v>2</v>
      </c>
      <c r="BZ6" s="712">
        <f>BZ27+BZ17</f>
        <v>1.7167999999999999E-2</v>
      </c>
      <c r="CA6" s="713">
        <f>CA27+CA17</f>
        <v>4.7199999999999994E-3</v>
      </c>
      <c r="CB6" s="761">
        <f>I6+L6+O6+R6+U6+X6+AA6+AD6+AG6+AJ6+AM6+AP6+AS6+AV6+AY6+BB6+BE6+BH6++BK6+BN6+BQ6+BT6+BW6+BZ6</f>
        <v>0.346636</v>
      </c>
      <c r="CC6" s="761">
        <f>J6+M6+P6+S6+V6+Y6+AB6+AE6+AH6+AK6+AN6+AQ6+AT6+AW6+AZ6+BC6+BF6+BI6++BL6+BO6+BR6+BU6+BX6+CA6</f>
        <v>0.16141999999999998</v>
      </c>
    </row>
    <row r="7" spans="1:84" ht="13.5" thickBot="1" x14ac:dyDescent="0.25">
      <c r="A7" s="707"/>
      <c r="B7" s="714"/>
      <c r="C7" s="698"/>
      <c r="D7" s="715"/>
      <c r="E7" s="698"/>
      <c r="F7" s="735"/>
      <c r="G7" s="710"/>
      <c r="H7" s="717"/>
      <c r="I7" s="718"/>
      <c r="J7" s="719"/>
      <c r="K7" s="717"/>
      <c r="L7" s="718"/>
      <c r="M7" s="719"/>
      <c r="N7" s="717"/>
      <c r="O7" s="718"/>
      <c r="P7" s="719"/>
      <c r="Q7" s="717"/>
      <c r="R7" s="718"/>
      <c r="S7" s="719"/>
      <c r="T7" s="717"/>
      <c r="U7" s="718"/>
      <c r="V7" s="719"/>
      <c r="W7" s="717"/>
      <c r="X7" s="718"/>
      <c r="Y7" s="719"/>
      <c r="Z7" s="721"/>
      <c r="AA7" s="718"/>
      <c r="AB7" s="720"/>
      <c r="AC7" s="717"/>
      <c r="AD7" s="718"/>
      <c r="AE7" s="719"/>
      <c r="AF7" s="717"/>
      <c r="AG7" s="718"/>
      <c r="AH7" s="719"/>
      <c r="AI7" s="717"/>
      <c r="AJ7" s="718"/>
      <c r="AK7" s="719"/>
      <c r="AL7" s="717"/>
      <c r="AM7" s="718"/>
      <c r="AN7" s="719"/>
      <c r="AO7" s="717"/>
      <c r="AP7" s="718"/>
      <c r="AQ7" s="719"/>
      <c r="AR7" s="717"/>
      <c r="AS7" s="718"/>
      <c r="AT7" s="719"/>
      <c r="AU7" s="717"/>
      <c r="AV7" s="718"/>
      <c r="AW7" s="719"/>
      <c r="AX7" s="721"/>
      <c r="AY7" s="718"/>
      <c r="AZ7" s="720"/>
      <c r="BA7" s="717"/>
      <c r="BB7" s="718"/>
      <c r="BC7" s="719"/>
      <c r="BD7" s="717"/>
      <c r="BE7" s="718"/>
      <c r="BF7" s="719"/>
      <c r="BG7" s="721"/>
      <c r="BH7" s="718"/>
      <c r="BI7" s="719"/>
      <c r="BJ7" s="717"/>
      <c r="BK7" s="718"/>
      <c r="BL7" s="719"/>
      <c r="BM7" s="717"/>
      <c r="BN7" s="718"/>
      <c r="BO7" s="719"/>
      <c r="BP7" s="717"/>
      <c r="BQ7" s="718"/>
      <c r="BR7" s="719"/>
      <c r="BS7" s="717"/>
      <c r="BT7" s="718"/>
      <c r="BU7" s="719"/>
      <c r="BV7" s="717"/>
      <c r="BW7" s="718"/>
      <c r="BX7" s="719"/>
      <c r="BY7" s="717"/>
      <c r="BZ7" s="718"/>
      <c r="CA7" s="719"/>
    </row>
    <row r="8" spans="1:84" x14ac:dyDescent="0.2">
      <c r="A8" s="709"/>
      <c r="B8" s="710" t="s">
        <v>23</v>
      </c>
      <c r="C8" s="722">
        <v>2.5</v>
      </c>
      <c r="D8" s="699"/>
      <c r="E8" s="697"/>
      <c r="F8" s="874" t="s">
        <v>222</v>
      </c>
      <c r="G8" s="724"/>
      <c r="H8" s="875"/>
      <c r="I8" s="876">
        <v>120</v>
      </c>
      <c r="J8" s="877"/>
      <c r="K8" s="875"/>
      <c r="L8" s="876">
        <v>120</v>
      </c>
      <c r="M8" s="877"/>
      <c r="N8" s="875"/>
      <c r="O8" s="876">
        <v>120</v>
      </c>
      <c r="P8" s="877"/>
      <c r="Q8" s="875"/>
      <c r="R8" s="876">
        <v>120</v>
      </c>
      <c r="S8" s="877"/>
      <c r="T8" s="875"/>
      <c r="U8" s="876">
        <v>120</v>
      </c>
      <c r="V8" s="877"/>
      <c r="W8" s="875"/>
      <c r="X8" s="876">
        <v>120</v>
      </c>
      <c r="Y8" s="877"/>
      <c r="Z8" s="875"/>
      <c r="AA8" s="876">
        <v>120</v>
      </c>
      <c r="AB8" s="877"/>
      <c r="AC8" s="875"/>
      <c r="AD8" s="876">
        <v>120</v>
      </c>
      <c r="AE8" s="877"/>
      <c r="AF8" s="875"/>
      <c r="AG8" s="876">
        <v>120</v>
      </c>
      <c r="AH8" s="877"/>
      <c r="AI8" s="875"/>
      <c r="AJ8" s="876">
        <v>120</v>
      </c>
      <c r="AK8" s="877"/>
      <c r="AL8" s="875"/>
      <c r="AM8" s="876">
        <v>120</v>
      </c>
      <c r="AN8" s="877"/>
      <c r="AO8" s="875"/>
      <c r="AP8" s="876">
        <v>120</v>
      </c>
      <c r="AQ8" s="877"/>
      <c r="AR8" s="875"/>
      <c r="AS8" s="876">
        <v>120</v>
      </c>
      <c r="AT8" s="877"/>
      <c r="AU8" s="875"/>
      <c r="AV8" s="876">
        <v>120</v>
      </c>
      <c r="AW8" s="877"/>
      <c r="AX8" s="875"/>
      <c r="AY8" s="876">
        <v>120</v>
      </c>
      <c r="AZ8" s="877"/>
      <c r="BA8" s="875"/>
      <c r="BB8" s="876">
        <v>120</v>
      </c>
      <c r="BC8" s="877"/>
      <c r="BD8" s="875"/>
      <c r="BE8" s="876">
        <v>122</v>
      </c>
      <c r="BF8" s="877"/>
      <c r="BG8" s="875"/>
      <c r="BH8" s="876">
        <v>122</v>
      </c>
      <c r="BI8" s="877"/>
      <c r="BJ8" s="875"/>
      <c r="BK8" s="876">
        <v>122</v>
      </c>
      <c r="BL8" s="877"/>
      <c r="BM8" s="875"/>
      <c r="BN8" s="876">
        <v>122</v>
      </c>
      <c r="BO8" s="877"/>
      <c r="BP8" s="875"/>
      <c r="BQ8" s="876">
        <v>122</v>
      </c>
      <c r="BR8" s="877"/>
      <c r="BS8" s="875"/>
      <c r="BT8" s="876">
        <v>122</v>
      </c>
      <c r="BU8" s="877"/>
      <c r="BV8" s="875"/>
      <c r="BW8" s="876">
        <v>122</v>
      </c>
      <c r="BX8" s="877"/>
      <c r="BY8" s="875"/>
      <c r="BZ8" s="876">
        <v>122</v>
      </c>
      <c r="CA8" s="877"/>
    </row>
    <row r="9" spans="1:84" ht="13.5" thickBot="1" x14ac:dyDescent="0.25">
      <c r="A9" s="709"/>
      <c r="B9" s="710"/>
      <c r="C9" s="698"/>
      <c r="D9" s="709" t="s">
        <v>28</v>
      </c>
      <c r="E9" s="710"/>
      <c r="F9" s="878" t="s">
        <v>223</v>
      </c>
      <c r="G9" s="728"/>
      <c r="H9" s="729"/>
      <c r="I9" s="732">
        <v>10.4</v>
      </c>
      <c r="J9" s="731"/>
      <c r="K9" s="729"/>
      <c r="L9" s="732">
        <v>10.4</v>
      </c>
      <c r="M9" s="731"/>
      <c r="N9" s="729"/>
      <c r="O9" s="732">
        <v>10.4</v>
      </c>
      <c r="P9" s="731"/>
      <c r="Q9" s="729"/>
      <c r="R9" s="732">
        <v>10.4</v>
      </c>
      <c r="S9" s="731"/>
      <c r="T9" s="729"/>
      <c r="U9" s="732">
        <v>10.4</v>
      </c>
      <c r="V9" s="731"/>
      <c r="W9" s="729"/>
      <c r="X9" s="732">
        <v>10.3</v>
      </c>
      <c r="Y9" s="731"/>
      <c r="Z9" s="729"/>
      <c r="AA9" s="732">
        <v>10.3</v>
      </c>
      <c r="AB9" s="731"/>
      <c r="AC9" s="729"/>
      <c r="AD9" s="732">
        <v>10.3</v>
      </c>
      <c r="AE9" s="731"/>
      <c r="AF9" s="729"/>
      <c r="AG9" s="732">
        <v>10.3</v>
      </c>
      <c r="AH9" s="731"/>
      <c r="AI9" s="729"/>
      <c r="AJ9" s="732">
        <v>10.3</v>
      </c>
      <c r="AK9" s="731"/>
      <c r="AL9" s="729"/>
      <c r="AM9" s="732">
        <v>10.3</v>
      </c>
      <c r="AN9" s="731"/>
      <c r="AO9" s="729"/>
      <c r="AP9" s="732">
        <v>10.3</v>
      </c>
      <c r="AQ9" s="731"/>
      <c r="AR9" s="729"/>
      <c r="AS9" s="732">
        <v>10.3</v>
      </c>
      <c r="AT9" s="731"/>
      <c r="AU9" s="729"/>
      <c r="AV9" s="732">
        <v>10.3</v>
      </c>
      <c r="AW9" s="731"/>
      <c r="AX9" s="729"/>
      <c r="AY9" s="732">
        <v>10.3</v>
      </c>
      <c r="AZ9" s="731"/>
      <c r="BA9" s="729"/>
      <c r="BB9" s="732">
        <v>10.3</v>
      </c>
      <c r="BC9" s="731"/>
      <c r="BD9" s="729"/>
      <c r="BE9" s="732">
        <v>10.5</v>
      </c>
      <c r="BF9" s="731"/>
      <c r="BG9" s="729"/>
      <c r="BH9" s="732">
        <v>10.5</v>
      </c>
      <c r="BI9" s="731"/>
      <c r="BJ9" s="729"/>
      <c r="BK9" s="732">
        <v>10.5</v>
      </c>
      <c r="BL9" s="731"/>
      <c r="BM9" s="729"/>
      <c r="BN9" s="732">
        <v>10.5</v>
      </c>
      <c r="BO9" s="731"/>
      <c r="BP9" s="729"/>
      <c r="BQ9" s="732">
        <v>10.5</v>
      </c>
      <c r="BR9" s="731"/>
      <c r="BS9" s="729"/>
      <c r="BT9" s="732">
        <v>10.5</v>
      </c>
      <c r="BU9" s="731"/>
      <c r="BV9" s="729"/>
      <c r="BW9" s="732">
        <v>10.5</v>
      </c>
      <c r="BX9" s="731"/>
      <c r="BY9" s="729"/>
      <c r="BZ9" s="732">
        <v>10.5</v>
      </c>
      <c r="CA9" s="731"/>
    </row>
    <row r="10" spans="1:84" ht="13.5" thickBot="1" x14ac:dyDescent="0.25">
      <c r="A10" s="737"/>
      <c r="B10" s="690"/>
      <c r="C10" s="690"/>
      <c r="D10" s="666" t="s">
        <v>27</v>
      </c>
      <c r="E10" s="669"/>
      <c r="F10" s="669"/>
      <c r="G10" s="739"/>
      <c r="H10" s="666"/>
      <c r="I10" s="669">
        <v>19</v>
      </c>
      <c r="J10" s="739"/>
      <c r="K10" s="666"/>
      <c r="L10" s="669">
        <v>19</v>
      </c>
      <c r="M10" s="739"/>
      <c r="N10" s="666"/>
      <c r="O10" s="669">
        <v>19</v>
      </c>
      <c r="P10" s="739"/>
      <c r="Q10" s="666"/>
      <c r="R10" s="669">
        <v>19</v>
      </c>
      <c r="S10" s="739"/>
      <c r="T10" s="666"/>
      <c r="U10" s="669">
        <v>19</v>
      </c>
      <c r="V10" s="739"/>
      <c r="W10" s="666"/>
      <c r="X10" s="669">
        <v>19</v>
      </c>
      <c r="Y10" s="739"/>
      <c r="Z10" s="666"/>
      <c r="AA10" s="669">
        <v>19</v>
      </c>
      <c r="AB10" s="739"/>
      <c r="AC10" s="666"/>
      <c r="AD10" s="669">
        <v>19</v>
      </c>
      <c r="AE10" s="739"/>
      <c r="AF10" s="666"/>
      <c r="AG10" s="669">
        <v>19</v>
      </c>
      <c r="AH10" s="739"/>
      <c r="AI10" s="666"/>
      <c r="AJ10" s="669">
        <v>19</v>
      </c>
      <c r="AK10" s="739"/>
      <c r="AL10" s="666"/>
      <c r="AM10" s="669">
        <v>19</v>
      </c>
      <c r="AN10" s="739"/>
      <c r="AO10" s="666"/>
      <c r="AP10" s="669">
        <v>19</v>
      </c>
      <c r="AQ10" s="739"/>
      <c r="AR10" s="666"/>
      <c r="AS10" s="669">
        <v>19</v>
      </c>
      <c r="AT10" s="739"/>
      <c r="AU10" s="666"/>
      <c r="AV10" s="669">
        <v>19</v>
      </c>
      <c r="AW10" s="739"/>
      <c r="AX10" s="666"/>
      <c r="AY10" s="669">
        <v>19</v>
      </c>
      <c r="AZ10" s="739"/>
      <c r="BA10" s="666"/>
      <c r="BB10" s="669">
        <v>19</v>
      </c>
      <c r="BC10" s="739"/>
      <c r="BD10" s="666"/>
      <c r="BE10" s="669">
        <v>19</v>
      </c>
      <c r="BF10" s="739"/>
      <c r="BG10" s="666"/>
      <c r="BH10" s="669">
        <v>19</v>
      </c>
      <c r="BI10" s="739"/>
      <c r="BJ10" s="666"/>
      <c r="BK10" s="669">
        <v>19</v>
      </c>
      <c r="BL10" s="739"/>
      <c r="BM10" s="666"/>
      <c r="BN10" s="669">
        <v>19</v>
      </c>
      <c r="BO10" s="739"/>
      <c r="BP10" s="666"/>
      <c r="BQ10" s="669">
        <v>19</v>
      </c>
      <c r="BR10" s="739"/>
      <c r="BS10" s="666"/>
      <c r="BT10" s="669">
        <v>19</v>
      </c>
      <c r="BU10" s="739"/>
      <c r="BV10" s="666"/>
      <c r="BW10" s="669">
        <v>19</v>
      </c>
      <c r="BX10" s="739"/>
      <c r="BY10" s="666"/>
      <c r="BZ10" s="669">
        <v>19</v>
      </c>
      <c r="CA10" s="739"/>
    </row>
    <row r="11" spans="1:84" x14ac:dyDescent="0.2">
      <c r="A11" s="699"/>
      <c r="B11" s="697"/>
      <c r="C11" s="740"/>
      <c r="D11" s="699"/>
      <c r="E11" s="697"/>
      <c r="F11" s="872" t="s">
        <v>222</v>
      </c>
      <c r="G11" s="724"/>
      <c r="H11" s="702"/>
      <c r="I11" s="703"/>
      <c r="J11" s="704"/>
      <c r="K11" s="702"/>
      <c r="L11" s="703"/>
      <c r="M11" s="704"/>
      <c r="N11" s="702"/>
      <c r="O11" s="703"/>
      <c r="P11" s="704"/>
      <c r="Q11" s="702"/>
      <c r="R11" s="703"/>
      <c r="S11" s="704"/>
      <c r="T11" s="702"/>
      <c r="U11" s="703"/>
      <c r="V11" s="704"/>
      <c r="W11" s="702"/>
      <c r="X11" s="703"/>
      <c r="Y11" s="704"/>
      <c r="Z11" s="705"/>
      <c r="AA11" s="703"/>
      <c r="AB11" s="706"/>
      <c r="AC11" s="702"/>
      <c r="AD11" s="703"/>
      <c r="AE11" s="704"/>
      <c r="AF11" s="702"/>
      <c r="AG11" s="703"/>
      <c r="AH11" s="704"/>
      <c r="AI11" s="702"/>
      <c r="AJ11" s="703"/>
      <c r="AK11" s="704"/>
      <c r="AL11" s="702"/>
      <c r="AM11" s="703"/>
      <c r="AN11" s="704"/>
      <c r="AO11" s="702"/>
      <c r="AP11" s="703"/>
      <c r="AQ11" s="704"/>
      <c r="AR11" s="702"/>
      <c r="AS11" s="703"/>
      <c r="AT11" s="704"/>
      <c r="AU11" s="702"/>
      <c r="AV11" s="703"/>
      <c r="AW11" s="704"/>
      <c r="AX11" s="705"/>
      <c r="AY11" s="703"/>
      <c r="AZ11" s="706"/>
      <c r="BA11" s="702"/>
      <c r="BB11" s="703"/>
      <c r="BC11" s="704"/>
      <c r="BD11" s="702"/>
      <c r="BE11" s="703"/>
      <c r="BF11" s="704"/>
      <c r="BG11" s="705"/>
      <c r="BH11" s="703"/>
      <c r="BI11" s="704"/>
      <c r="BJ11" s="702"/>
      <c r="BK11" s="703"/>
      <c r="BL11" s="704"/>
      <c r="BM11" s="702"/>
      <c r="BN11" s="703"/>
      <c r="BO11" s="704"/>
      <c r="BP11" s="702"/>
      <c r="BQ11" s="703"/>
      <c r="BR11" s="704"/>
      <c r="BS11" s="702"/>
      <c r="BT11" s="703"/>
      <c r="BU11" s="704"/>
      <c r="BV11" s="702"/>
      <c r="BW11" s="703"/>
      <c r="BX11" s="704"/>
      <c r="BY11" s="702"/>
      <c r="BZ11" s="703"/>
      <c r="CA11" s="704"/>
    </row>
    <row r="12" spans="1:84" x14ac:dyDescent="0.2">
      <c r="A12" s="709"/>
      <c r="B12" s="710"/>
      <c r="C12" s="741"/>
      <c r="D12" s="709" t="s">
        <v>24</v>
      </c>
      <c r="E12" s="710"/>
      <c r="F12" s="878" t="s">
        <v>223</v>
      </c>
      <c r="G12" s="742"/>
      <c r="H12" s="711">
        <v>25</v>
      </c>
      <c r="I12" s="712">
        <f>I28+I19</f>
        <v>0.186</v>
      </c>
      <c r="J12" s="879">
        <f>J28+J19</f>
        <v>0.12356399999999999</v>
      </c>
      <c r="K12" s="711">
        <v>22</v>
      </c>
      <c r="L12" s="712">
        <f>L28+L19</f>
        <v>0.19980000000000001</v>
      </c>
      <c r="M12" s="879">
        <f>M28+M19</f>
        <v>0.12028</v>
      </c>
      <c r="N12" s="711">
        <v>22</v>
      </c>
      <c r="O12" s="712">
        <f>O28+O19</f>
        <v>0.20369999999999999</v>
      </c>
      <c r="P12" s="879">
        <f>P28+P19</f>
        <v>0.12356399999999999</v>
      </c>
      <c r="Q12" s="711">
        <v>22</v>
      </c>
      <c r="R12" s="712">
        <f>R28+R19</f>
        <v>0.19589999999999999</v>
      </c>
      <c r="S12" s="879">
        <f>S28+S19</f>
        <v>0.12206399999999999</v>
      </c>
      <c r="T12" s="711">
        <f>ROUND(SQRT(U12^2+V12^2)*1000/(SQRT(3)*U15),2)</f>
        <v>13.69</v>
      </c>
      <c r="U12" s="712">
        <f>U28+U19</f>
        <v>0.21510000000000001</v>
      </c>
      <c r="V12" s="879">
        <f>V28+V19</f>
        <v>0.11576399999999999</v>
      </c>
      <c r="W12" s="711">
        <f>ROUND(SQRT(X12^2+Y12^2)*1000/(SQRT(3)*X15),2)</f>
        <v>14</v>
      </c>
      <c r="X12" s="712">
        <f>X28+X19</f>
        <v>0.2175</v>
      </c>
      <c r="Y12" s="879">
        <f>Y28+Y19</f>
        <v>0.12268</v>
      </c>
      <c r="Z12" s="711">
        <f>ROUND(SQRT(AA12^2+AB12^2)*1000/(SQRT(3)*AA15),2)</f>
        <v>15.23</v>
      </c>
      <c r="AA12" s="712">
        <f>AA28+AA19</f>
        <v>0.23669999999999999</v>
      </c>
      <c r="AB12" s="879">
        <f>AB28+AB19</f>
        <v>0.133464</v>
      </c>
      <c r="AC12" s="711">
        <f>ROUND(SQRT(AD12^2+AE12^2)*1000/(SQRT(3)*AD15),2)</f>
        <v>15.7</v>
      </c>
      <c r="AD12" s="712">
        <f>AD28+AD19</f>
        <v>0.24809999999999999</v>
      </c>
      <c r="AE12" s="879">
        <f>AE28+AE19</f>
        <v>0.12988000000000002</v>
      </c>
      <c r="AF12" s="711">
        <v>26</v>
      </c>
      <c r="AG12" s="712">
        <f>AG28+AG19</f>
        <v>0.2475</v>
      </c>
      <c r="AH12" s="879">
        <f>AH28+AH19</f>
        <v>0.13678000000000001</v>
      </c>
      <c r="AI12" s="711">
        <v>26</v>
      </c>
      <c r="AJ12" s="712">
        <f>AJ28+AJ19</f>
        <v>0.25740000000000002</v>
      </c>
      <c r="AK12" s="879">
        <f>AK28+AK19</f>
        <v>0.14336399999999999</v>
      </c>
      <c r="AL12" s="711">
        <v>26</v>
      </c>
      <c r="AM12" s="712">
        <f>AM28+AM19</f>
        <v>0.25919999999999999</v>
      </c>
      <c r="AN12" s="879">
        <f>AN28+AN19</f>
        <v>0.14428000000000002</v>
      </c>
      <c r="AO12" s="711">
        <v>26</v>
      </c>
      <c r="AP12" s="712">
        <f>AP28+AP19</f>
        <v>0.26369999999999999</v>
      </c>
      <c r="AQ12" s="879">
        <f>AQ28+AQ19</f>
        <v>0.14698</v>
      </c>
      <c r="AR12" s="711">
        <f>ROUND(SQRT(AS12^2+AT12^2)*1000/(SQRT(3)*AS15),2)</f>
        <v>16.559999999999999</v>
      </c>
      <c r="AS12" s="712">
        <f>AS28+AS19</f>
        <v>0.25740000000000002</v>
      </c>
      <c r="AT12" s="879">
        <f>AT28+AT19</f>
        <v>0.14516399999999999</v>
      </c>
      <c r="AU12" s="711">
        <f>ROUND(SQRT(AV12^2+AW12^2)*1000/(SQRT(3)*AV15),2)</f>
        <v>16.07</v>
      </c>
      <c r="AV12" s="712">
        <f>AV28+AV19</f>
        <v>0.25169999999999998</v>
      </c>
      <c r="AW12" s="879">
        <f>AW28+AW19</f>
        <v>0.13738</v>
      </c>
      <c r="AX12" s="711">
        <f>ROUND(SQRT(AY12^2+AZ12^2)*1000/(SQRT(3)*AY15),2)</f>
        <v>16.489999999999998</v>
      </c>
      <c r="AY12" s="712">
        <f>AY28+AY19</f>
        <v>0.25650000000000001</v>
      </c>
      <c r="AZ12" s="879">
        <f>AZ28+AZ19</f>
        <v>0.14398000000000002</v>
      </c>
      <c r="BA12" s="711">
        <f>ROUND(SQRT(BB12^2+BC12^2)*1000/(SQRT(3)*BB15),2)</f>
        <v>16.46</v>
      </c>
      <c r="BB12" s="712">
        <f>BB28+BB19</f>
        <v>0.25679999999999997</v>
      </c>
      <c r="BC12" s="879">
        <f>BC28+BC19</f>
        <v>0.14246400000000001</v>
      </c>
      <c r="BD12" s="711">
        <v>28</v>
      </c>
      <c r="BE12" s="712">
        <f>BE28+BE19</f>
        <v>0.2472</v>
      </c>
      <c r="BF12" s="879">
        <f>BF28+BF19</f>
        <v>0.14668</v>
      </c>
      <c r="BG12" s="711">
        <v>28</v>
      </c>
      <c r="BH12" s="712">
        <f>BH28+BH19</f>
        <v>0.24479999999999999</v>
      </c>
      <c r="BI12" s="879">
        <f>BI28+BI19</f>
        <v>0.14218</v>
      </c>
      <c r="BJ12" s="711">
        <v>28</v>
      </c>
      <c r="BK12" s="712">
        <f>BK28+BK19</f>
        <v>0.24779999999999999</v>
      </c>
      <c r="BL12" s="879">
        <f>BL28+BL19</f>
        <v>0.139764</v>
      </c>
      <c r="BM12" s="711">
        <v>28</v>
      </c>
      <c r="BN12" s="712">
        <f>BN28+BN19</f>
        <v>0.24510000000000001</v>
      </c>
      <c r="BO12" s="879">
        <f>BO28+BO19</f>
        <v>0.13468000000000002</v>
      </c>
      <c r="BP12" s="711">
        <v>24</v>
      </c>
      <c r="BQ12" s="712">
        <f>BQ28+BQ19</f>
        <v>0.24690000000000001</v>
      </c>
      <c r="BR12" s="879">
        <f>BR28+BR19</f>
        <v>0.139464</v>
      </c>
      <c r="BS12" s="711">
        <v>24</v>
      </c>
      <c r="BT12" s="712">
        <f>BT28+BT19</f>
        <v>0.2487</v>
      </c>
      <c r="BU12" s="879">
        <f>BU28+BU19</f>
        <v>0.13738</v>
      </c>
      <c r="BV12" s="711">
        <v>24</v>
      </c>
      <c r="BW12" s="712">
        <f>BW28+BW19</f>
        <v>0.21779999999999999</v>
      </c>
      <c r="BX12" s="879">
        <f>BX28+BX19</f>
        <v>0.131964</v>
      </c>
      <c r="BY12" s="711">
        <v>24</v>
      </c>
      <c r="BZ12" s="712">
        <f>BZ28+BZ19</f>
        <v>0.21179999999999999</v>
      </c>
      <c r="CA12" s="879">
        <f>CA28+CA19</f>
        <v>0.13048000000000001</v>
      </c>
      <c r="CB12" s="761">
        <f>I12+L12+O12+R12+U12+X12+AA12+AD12+AG12+AJ12+AM12+AP12+AS12+AV12+AY12+BB12+BE12+BH12++BK12+BN12+BQ12+BT12+BW12+BZ12</f>
        <v>5.6631</v>
      </c>
      <c r="CC12" s="761">
        <f>J12+M12+P12+S12+V12+Y12+AB12+AE12+AH12+AK12+AN12+AQ12+AT12+AW12+AZ12+BC12+BF12+BI12++BL12+BO12+BR12+BU12+BX12+CA12</f>
        <v>3.2342439999999995</v>
      </c>
      <c r="CF12" s="674">
        <v>-7.8560000000000019E-3</v>
      </c>
    </row>
    <row r="13" spans="1:84" ht="13.5" thickBot="1" x14ac:dyDescent="0.25">
      <c r="A13" s="709"/>
      <c r="B13" s="710"/>
      <c r="C13" s="741"/>
      <c r="D13" s="715"/>
      <c r="E13" s="690"/>
      <c r="F13" s="735"/>
      <c r="G13" s="734"/>
      <c r="H13" s="743"/>
      <c r="I13" s="718"/>
      <c r="J13" s="719"/>
      <c r="K13" s="743"/>
      <c r="L13" s="718"/>
      <c r="M13" s="719"/>
      <c r="N13" s="743"/>
      <c r="O13" s="718"/>
      <c r="P13" s="719"/>
      <c r="Q13" s="743"/>
      <c r="R13" s="718"/>
      <c r="S13" s="719"/>
      <c r="T13" s="743"/>
      <c r="U13" s="718"/>
      <c r="V13" s="719"/>
      <c r="W13" s="743"/>
      <c r="X13" s="718"/>
      <c r="Y13" s="719"/>
      <c r="Z13" s="744"/>
      <c r="AA13" s="718"/>
      <c r="AB13" s="720"/>
      <c r="AC13" s="743"/>
      <c r="AD13" s="718"/>
      <c r="AE13" s="880"/>
      <c r="AF13" s="743"/>
      <c r="AG13" s="718"/>
      <c r="AH13" s="880"/>
      <c r="AI13" s="743"/>
      <c r="AJ13" s="718"/>
      <c r="AK13" s="880"/>
      <c r="AL13" s="743"/>
      <c r="AM13" s="718"/>
      <c r="AN13" s="880"/>
      <c r="AO13" s="743"/>
      <c r="AP13" s="718"/>
      <c r="AQ13" s="880"/>
      <c r="AR13" s="743"/>
      <c r="AS13" s="718"/>
      <c r="AT13" s="880"/>
      <c r="AU13" s="743"/>
      <c r="AV13" s="718"/>
      <c r="AW13" s="880"/>
      <c r="AX13" s="744"/>
      <c r="AY13" s="718"/>
      <c r="AZ13" s="881"/>
      <c r="BA13" s="743"/>
      <c r="BB13" s="718"/>
      <c r="BC13" s="880"/>
      <c r="BD13" s="743"/>
      <c r="BE13" s="718"/>
      <c r="BF13" s="719"/>
      <c r="BG13" s="744"/>
      <c r="BH13" s="718"/>
      <c r="BI13" s="719"/>
      <c r="BJ13" s="743"/>
      <c r="BK13" s="718"/>
      <c r="BL13" s="719"/>
      <c r="BM13" s="743"/>
      <c r="BN13" s="718"/>
      <c r="BO13" s="719"/>
      <c r="BP13" s="743"/>
      <c r="BQ13" s="718"/>
      <c r="BR13" s="719"/>
      <c r="BS13" s="743"/>
      <c r="BT13" s="718"/>
      <c r="BU13" s="719"/>
      <c r="BV13" s="743"/>
      <c r="BW13" s="718"/>
      <c r="BX13" s="719"/>
      <c r="BY13" s="743"/>
      <c r="BZ13" s="718"/>
      <c r="CA13" s="719"/>
    </row>
    <row r="14" spans="1:84" x14ac:dyDescent="0.2">
      <c r="A14" s="707"/>
      <c r="B14" s="710" t="s">
        <v>91</v>
      </c>
      <c r="C14" s="745">
        <v>2.5</v>
      </c>
      <c r="D14" s="699"/>
      <c r="E14" s="697"/>
      <c r="F14" s="872" t="s">
        <v>222</v>
      </c>
      <c r="G14" s="701"/>
      <c r="H14" s="875"/>
      <c r="I14" s="876">
        <v>120</v>
      </c>
      <c r="J14" s="877"/>
      <c r="K14" s="875"/>
      <c r="L14" s="876">
        <v>120</v>
      </c>
      <c r="M14" s="877"/>
      <c r="N14" s="875"/>
      <c r="O14" s="876">
        <v>120</v>
      </c>
      <c r="P14" s="877"/>
      <c r="Q14" s="875"/>
      <c r="R14" s="876">
        <v>120</v>
      </c>
      <c r="S14" s="877"/>
      <c r="T14" s="875"/>
      <c r="U14" s="876">
        <v>120</v>
      </c>
      <c r="V14" s="877"/>
      <c r="W14" s="875"/>
      <c r="X14" s="876">
        <v>120</v>
      </c>
      <c r="Y14" s="877"/>
      <c r="Z14" s="875"/>
      <c r="AA14" s="876">
        <v>120</v>
      </c>
      <c r="AB14" s="877"/>
      <c r="AC14" s="875"/>
      <c r="AD14" s="876">
        <v>120</v>
      </c>
      <c r="AE14" s="877"/>
      <c r="AF14" s="875"/>
      <c r="AG14" s="876">
        <v>120</v>
      </c>
      <c r="AH14" s="877"/>
      <c r="AI14" s="875"/>
      <c r="AJ14" s="876">
        <v>120</v>
      </c>
      <c r="AK14" s="877"/>
      <c r="AL14" s="875"/>
      <c r="AM14" s="876">
        <v>120</v>
      </c>
      <c r="AN14" s="877"/>
      <c r="AO14" s="875"/>
      <c r="AP14" s="876">
        <v>120</v>
      </c>
      <c r="AQ14" s="877"/>
      <c r="AR14" s="875"/>
      <c r="AS14" s="876">
        <v>120</v>
      </c>
      <c r="AT14" s="877"/>
      <c r="AU14" s="875"/>
      <c r="AV14" s="876">
        <v>120</v>
      </c>
      <c r="AW14" s="877"/>
      <c r="AX14" s="875"/>
      <c r="AY14" s="876">
        <v>120</v>
      </c>
      <c r="AZ14" s="877"/>
      <c r="BA14" s="875"/>
      <c r="BB14" s="876">
        <v>120</v>
      </c>
      <c r="BC14" s="877"/>
      <c r="BD14" s="875"/>
      <c r="BE14" s="876">
        <v>122</v>
      </c>
      <c r="BF14" s="877"/>
      <c r="BG14" s="875"/>
      <c r="BH14" s="876">
        <v>122</v>
      </c>
      <c r="BI14" s="877"/>
      <c r="BJ14" s="875"/>
      <c r="BK14" s="876">
        <v>122</v>
      </c>
      <c r="BL14" s="877"/>
      <c r="BM14" s="875"/>
      <c r="BN14" s="876">
        <v>122</v>
      </c>
      <c r="BO14" s="877"/>
      <c r="BP14" s="875"/>
      <c r="BQ14" s="876">
        <v>122</v>
      </c>
      <c r="BR14" s="877"/>
      <c r="BS14" s="875"/>
      <c r="BT14" s="876">
        <v>122</v>
      </c>
      <c r="BU14" s="877"/>
      <c r="BV14" s="875"/>
      <c r="BW14" s="876">
        <v>122</v>
      </c>
      <c r="BX14" s="877"/>
      <c r="BY14" s="875"/>
      <c r="BZ14" s="876">
        <v>122</v>
      </c>
      <c r="CA14" s="877"/>
    </row>
    <row r="15" spans="1:84" ht="13.5" thickBot="1" x14ac:dyDescent="0.25">
      <c r="A15" s="707"/>
      <c r="B15" s="708"/>
      <c r="C15" s="745"/>
      <c r="D15" s="709" t="s">
        <v>28</v>
      </c>
      <c r="E15" s="710"/>
      <c r="F15" s="878" t="s">
        <v>223</v>
      </c>
      <c r="G15" s="701"/>
      <c r="H15" s="729"/>
      <c r="I15" s="732">
        <v>10.4</v>
      </c>
      <c r="J15" s="731"/>
      <c r="K15" s="729"/>
      <c r="L15" s="732">
        <v>10.4</v>
      </c>
      <c r="M15" s="731"/>
      <c r="N15" s="729"/>
      <c r="O15" s="732">
        <v>10.4</v>
      </c>
      <c r="P15" s="731"/>
      <c r="Q15" s="729"/>
      <c r="R15" s="732">
        <v>10.4</v>
      </c>
      <c r="S15" s="731"/>
      <c r="T15" s="729"/>
      <c r="U15" s="732">
        <v>10.3</v>
      </c>
      <c r="V15" s="731"/>
      <c r="W15" s="729"/>
      <c r="X15" s="732">
        <v>10.3</v>
      </c>
      <c r="Y15" s="731"/>
      <c r="Z15" s="729"/>
      <c r="AA15" s="732">
        <v>10.3</v>
      </c>
      <c r="AB15" s="731"/>
      <c r="AC15" s="729"/>
      <c r="AD15" s="732">
        <v>10.3</v>
      </c>
      <c r="AE15" s="731"/>
      <c r="AF15" s="729"/>
      <c r="AG15" s="732">
        <v>10.3</v>
      </c>
      <c r="AH15" s="731"/>
      <c r="AI15" s="729"/>
      <c r="AJ15" s="732">
        <v>10.3</v>
      </c>
      <c r="AK15" s="731"/>
      <c r="AL15" s="729"/>
      <c r="AM15" s="732">
        <v>10.3</v>
      </c>
      <c r="AN15" s="731"/>
      <c r="AO15" s="729"/>
      <c r="AP15" s="732">
        <v>10.3</v>
      </c>
      <c r="AQ15" s="731"/>
      <c r="AR15" s="729"/>
      <c r="AS15" s="732">
        <v>10.3</v>
      </c>
      <c r="AT15" s="731"/>
      <c r="AU15" s="729"/>
      <c r="AV15" s="732">
        <v>10.3</v>
      </c>
      <c r="AW15" s="731"/>
      <c r="AX15" s="729"/>
      <c r="AY15" s="732">
        <v>10.3</v>
      </c>
      <c r="AZ15" s="731"/>
      <c r="BA15" s="729"/>
      <c r="BB15" s="732">
        <v>10.3</v>
      </c>
      <c r="BC15" s="731"/>
      <c r="BD15" s="729"/>
      <c r="BE15" s="732">
        <v>10.5</v>
      </c>
      <c r="BF15" s="731"/>
      <c r="BG15" s="729"/>
      <c r="BH15" s="732">
        <v>10.5</v>
      </c>
      <c r="BI15" s="731"/>
      <c r="BJ15" s="729"/>
      <c r="BK15" s="732">
        <v>10.5</v>
      </c>
      <c r="BL15" s="731"/>
      <c r="BM15" s="729"/>
      <c r="BN15" s="732">
        <v>10.5</v>
      </c>
      <c r="BO15" s="731"/>
      <c r="BP15" s="729"/>
      <c r="BQ15" s="732">
        <v>10.5</v>
      </c>
      <c r="BR15" s="731"/>
      <c r="BS15" s="729"/>
      <c r="BT15" s="732">
        <v>10.5</v>
      </c>
      <c r="BU15" s="731"/>
      <c r="BV15" s="729"/>
      <c r="BW15" s="732">
        <v>10.5</v>
      </c>
      <c r="BX15" s="731"/>
      <c r="BY15" s="729"/>
      <c r="BZ15" s="732">
        <v>10.5</v>
      </c>
      <c r="CA15" s="731"/>
    </row>
    <row r="16" spans="1:84" ht="13.5" thickBot="1" x14ac:dyDescent="0.25">
      <c r="A16" s="737"/>
      <c r="B16" s="690"/>
      <c r="C16" s="749"/>
      <c r="D16" s="750" t="s">
        <v>184</v>
      </c>
      <c r="E16" s="669"/>
      <c r="F16" s="669"/>
      <c r="G16" s="739"/>
      <c r="H16" s="666"/>
      <c r="I16" s="669">
        <v>19</v>
      </c>
      <c r="J16" s="739"/>
      <c r="K16" s="666"/>
      <c r="L16" s="669">
        <v>19</v>
      </c>
      <c r="M16" s="739"/>
      <c r="N16" s="666"/>
      <c r="O16" s="669">
        <v>19</v>
      </c>
      <c r="P16" s="739"/>
      <c r="Q16" s="666"/>
      <c r="R16" s="669">
        <v>19</v>
      </c>
      <c r="S16" s="739"/>
      <c r="T16" s="666"/>
      <c r="U16" s="669">
        <v>19</v>
      </c>
      <c r="V16" s="739"/>
      <c r="W16" s="666"/>
      <c r="X16" s="669">
        <v>19</v>
      </c>
      <c r="Y16" s="739"/>
      <c r="Z16" s="666"/>
      <c r="AA16" s="669">
        <v>19</v>
      </c>
      <c r="AB16" s="739"/>
      <c r="AC16" s="666"/>
      <c r="AD16" s="669">
        <v>19</v>
      </c>
      <c r="AE16" s="739"/>
      <c r="AF16" s="666"/>
      <c r="AG16" s="669">
        <v>19</v>
      </c>
      <c r="AH16" s="739"/>
      <c r="AI16" s="666"/>
      <c r="AJ16" s="669">
        <v>19</v>
      </c>
      <c r="AK16" s="739"/>
      <c r="AL16" s="666"/>
      <c r="AM16" s="669">
        <v>19</v>
      </c>
      <c r="AN16" s="739"/>
      <c r="AO16" s="666"/>
      <c r="AP16" s="669">
        <v>19</v>
      </c>
      <c r="AQ16" s="739"/>
      <c r="AR16" s="666"/>
      <c r="AS16" s="669">
        <v>19</v>
      </c>
      <c r="AT16" s="739"/>
      <c r="AU16" s="666"/>
      <c r="AV16" s="669">
        <v>19</v>
      </c>
      <c r="AW16" s="739"/>
      <c r="AX16" s="666"/>
      <c r="AY16" s="669">
        <v>19</v>
      </c>
      <c r="AZ16" s="739"/>
      <c r="BA16" s="666"/>
      <c r="BB16" s="669">
        <v>19</v>
      </c>
      <c r="BC16" s="739"/>
      <c r="BD16" s="666"/>
      <c r="BE16" s="669">
        <v>19</v>
      </c>
      <c r="BF16" s="739"/>
      <c r="BG16" s="666"/>
      <c r="BH16" s="669">
        <v>19</v>
      </c>
      <c r="BI16" s="739"/>
      <c r="BJ16" s="666"/>
      <c r="BK16" s="669">
        <v>19</v>
      </c>
      <c r="BL16" s="739"/>
      <c r="BM16" s="666"/>
      <c r="BN16" s="669">
        <v>19</v>
      </c>
      <c r="BO16" s="739"/>
      <c r="BP16" s="666"/>
      <c r="BQ16" s="669">
        <v>19</v>
      </c>
      <c r="BR16" s="739"/>
      <c r="BS16" s="666"/>
      <c r="BT16" s="669">
        <v>19</v>
      </c>
      <c r="BU16" s="739"/>
      <c r="BV16" s="666"/>
      <c r="BW16" s="669">
        <v>19</v>
      </c>
      <c r="BX16" s="739"/>
      <c r="BY16" s="666"/>
      <c r="BZ16" s="669">
        <v>19</v>
      </c>
      <c r="CA16" s="739"/>
    </row>
    <row r="17" spans="1:87" s="23" customFormat="1" ht="15" x14ac:dyDescent="0.25">
      <c r="A17" s="751"/>
      <c r="B17" s="752"/>
      <c r="C17" s="753"/>
      <c r="D17" s="754" t="s">
        <v>24</v>
      </c>
      <c r="E17" s="755"/>
      <c r="F17" s="756"/>
      <c r="G17" s="755"/>
      <c r="H17" s="882">
        <f>ROUND(SQRT(I17^2+J17^2)*1000/(SQRT(3)*I18),2)</f>
        <v>0.82</v>
      </c>
      <c r="I17" s="883">
        <v>5.5999999999999995E-4</v>
      </c>
      <c r="J17" s="777">
        <v>-9.6000000000000002E-5</v>
      </c>
      <c r="K17" s="882">
        <f>ROUND(SQRT(L17^2+M17^2)*1000/(SQRT(3)*L18),2)</f>
        <v>0.82</v>
      </c>
      <c r="L17" s="883">
        <v>5.5999999999999995E-4</v>
      </c>
      <c r="M17" s="777">
        <v>-1.12E-4</v>
      </c>
      <c r="N17" s="882">
        <f>ROUND(SQRT(O17^2+P17^2)*1000/(SQRT(3)*O18),2)</f>
        <v>0.81</v>
      </c>
      <c r="O17" s="883">
        <v>5.44E-4</v>
      </c>
      <c r="P17" s="777">
        <v>-1.2799999999999999E-4</v>
      </c>
      <c r="Q17" s="882">
        <f>ROUND(SQRT(R17^2+S17^2)*1000/(SQRT(3)*R18),2)</f>
        <v>0.82</v>
      </c>
      <c r="R17" s="883">
        <v>5.5999999999999995E-4</v>
      </c>
      <c r="S17" s="777">
        <v>-1.12E-4</v>
      </c>
      <c r="T17" s="882">
        <f>ROUND(SQRT(U17^2+V17^2)*1000/(SQRT(3)*U18),2)</f>
        <v>0.83</v>
      </c>
      <c r="U17" s="883">
        <v>5.5999999999999995E-4</v>
      </c>
      <c r="V17" s="777">
        <v>-1.2799999999999999E-4</v>
      </c>
      <c r="W17" s="882">
        <f>ROUND(SQRT(X17^2+Y17^2)*1000/(SQRT(3)*X18),2)</f>
        <v>0.8</v>
      </c>
      <c r="X17" s="883">
        <v>5.44E-4</v>
      </c>
      <c r="Y17" s="777">
        <v>-9.6000000000000002E-5</v>
      </c>
      <c r="Z17" s="882">
        <f>ROUND(SQRT(AA17^2+AB17^2)*1000/(SQRT(3)*AA18),2)</f>
        <v>0.97</v>
      </c>
      <c r="AA17" s="883">
        <v>6.4000000000000005E-4</v>
      </c>
      <c r="AB17" s="884">
        <v>2.0799999999999999E-4</v>
      </c>
      <c r="AC17" s="882">
        <f>ROUND(SQRT(AD17^2+AE17^2)*1000/(SQRT(3)*AD18),2)</f>
        <v>1.25</v>
      </c>
      <c r="AD17" s="883">
        <v>8.0000000000000004E-4</v>
      </c>
      <c r="AE17" s="777">
        <v>3.3599999999999998E-4</v>
      </c>
      <c r="AF17" s="882">
        <f>ROUND(SQRT(AG17^2+AH17^2)*1000/(SQRT(3)*AG18),2)</f>
        <v>1.21</v>
      </c>
      <c r="AG17" s="883">
        <v>7.8399999999999997E-4</v>
      </c>
      <c r="AH17" s="777">
        <v>3.0400000000000002E-4</v>
      </c>
      <c r="AI17" s="882">
        <f>ROUND(SQRT(AJ17^2+AK17^2)*1000/(SQRT(3)*AJ18),2)</f>
        <v>1.21</v>
      </c>
      <c r="AJ17" s="883">
        <v>7.8399999999999997E-4</v>
      </c>
      <c r="AK17" s="777">
        <v>3.0400000000000002E-4</v>
      </c>
      <c r="AL17" s="882">
        <f>ROUND(SQRT(AM17^2+AN17^2)*1000/(SQRT(3)*AM18),2)</f>
        <v>1.24</v>
      </c>
      <c r="AM17" s="883">
        <v>8.0000000000000004E-4</v>
      </c>
      <c r="AN17" s="777">
        <v>3.0400000000000002E-4</v>
      </c>
      <c r="AO17" s="882">
        <f>ROUND(SQRT(AP17^2+AQ17^2)*1000/(SQRT(3)*AP18),2)</f>
        <v>1.22</v>
      </c>
      <c r="AP17" s="883">
        <v>7.8399999999999997E-4</v>
      </c>
      <c r="AQ17" s="777">
        <v>3.2000000000000003E-4</v>
      </c>
      <c r="AR17" s="882">
        <f>ROUND(SQRT(AS17^2+AT17^2)*1000/(SQRT(3)*AS18),2)</f>
        <v>1.24</v>
      </c>
      <c r="AS17" s="883">
        <v>8.0000000000000004E-4</v>
      </c>
      <c r="AT17" s="777">
        <v>3.0400000000000002E-4</v>
      </c>
      <c r="AU17" s="882">
        <f>ROUND(SQRT(AV17^2+AW17^2)*1000/(SQRT(3)*AV18),2)</f>
        <v>0.83</v>
      </c>
      <c r="AV17" s="883">
        <v>5.5999999999999995E-4</v>
      </c>
      <c r="AW17" s="777">
        <v>1.2799999999999999E-4</v>
      </c>
      <c r="AX17" s="882">
        <f>ROUND(SQRT(AY17^2+AZ17^2)*1000/(SQRT(3)*AY18),2)</f>
        <v>0.65</v>
      </c>
      <c r="AY17" s="883">
        <v>4.4799999999999999E-4</v>
      </c>
      <c r="AZ17" s="884">
        <v>-3.1999999999999999E-5</v>
      </c>
      <c r="BA17" s="882">
        <f>ROUND(SQRT(BB17^2+BC17^2)*1000/(SQRT(3)*BB18),2)</f>
        <v>0.65</v>
      </c>
      <c r="BB17" s="883">
        <v>4.4799999999999999E-4</v>
      </c>
      <c r="BC17" s="777">
        <v>0</v>
      </c>
      <c r="BD17" s="882">
        <f>ROUND(SQRT(BE17^2+BF17^2)*1000/(SQRT(3)*BE18),2)</f>
        <v>0.65</v>
      </c>
      <c r="BE17" s="883">
        <v>4.4799999999999999E-4</v>
      </c>
      <c r="BF17" s="777">
        <v>-1.5999999999999999E-5</v>
      </c>
      <c r="BG17" s="882">
        <f>ROUND(SQRT(BH17^2+BI17^2)*1000/(SQRT(3)*BH18),2)</f>
        <v>0.74</v>
      </c>
      <c r="BH17" s="883">
        <v>5.1199999999999998E-4</v>
      </c>
      <c r="BI17" s="777">
        <v>6.4000000000000011E-5</v>
      </c>
      <c r="BJ17" s="882">
        <f>ROUND(SQRT(BK17^2+BL17^2)*1000/(SQRT(3)*BK18),2)</f>
        <v>0.74</v>
      </c>
      <c r="BK17" s="883">
        <v>5.1199999999999998E-4</v>
      </c>
      <c r="BL17" s="777">
        <v>4.8000000000000001E-5</v>
      </c>
      <c r="BM17" s="882">
        <f>ROUND(SQRT(BN17^2+BO17^2)*1000/(SQRT(3)*BN18),2)</f>
        <v>0.81</v>
      </c>
      <c r="BN17" s="883">
        <v>5.5999999999999995E-4</v>
      </c>
      <c r="BO17" s="777">
        <v>3.1999999999999999E-5</v>
      </c>
      <c r="BP17" s="882">
        <f>ROUND(SQRT(BQ17^2+BR17^2)*1000/(SQRT(3)*BQ18),2)</f>
        <v>0.79</v>
      </c>
      <c r="BQ17" s="883">
        <v>5.44E-4</v>
      </c>
      <c r="BR17" s="777">
        <v>4.8000000000000001E-5</v>
      </c>
      <c r="BS17" s="882">
        <f>ROUND(SQRT(BT17^2+BU17^2)*1000/(SQRT(3)*BT18),2)</f>
        <v>0.65</v>
      </c>
      <c r="BT17" s="883">
        <v>4.4799999999999999E-4</v>
      </c>
      <c r="BU17" s="777">
        <v>-1.6000000000000003E-5</v>
      </c>
      <c r="BV17" s="882">
        <f>ROUND(SQRT(BW17^2+BX17^2)*1000/(SQRT(3)*BW18),2)</f>
        <v>0.54</v>
      </c>
      <c r="BW17" s="883">
        <v>3.68E-4</v>
      </c>
      <c r="BX17" s="777">
        <v>-6.3999999999999997E-5</v>
      </c>
      <c r="BY17" s="882">
        <f>ROUND(SQRT(BZ17^2+CA17^2)*1000/(SQRT(3)*BZ18),2)</f>
        <v>0.54</v>
      </c>
      <c r="BZ17" s="883">
        <v>3.68E-4</v>
      </c>
      <c r="CA17" s="777">
        <v>-8.0000000000000007E-5</v>
      </c>
      <c r="CB17" s="885">
        <f>I17+L17+O17+R17+U17+X17+AA17+AD17+AG17+AJ17+AM17+AP17+AS17+AV17+AY17+BB17+BE17+BH17++BK17+BN17+BQ17+BT17+BW17+BZ17</f>
        <v>1.3936000000000002E-2</v>
      </c>
      <c r="CC17" s="885">
        <f>J17+M17+P17+S17+V17+Y17+AB17+AE17+AH17+AK17+AN17+AQ17+AT17+AW17+AZ17+BC17+BF17+BI17++BL17+BO17+BR17+BU17+BX17+CA17</f>
        <v>1.5200000000000003E-3</v>
      </c>
      <c r="CD17" s="886">
        <v>1.3936000000000002E-2</v>
      </c>
      <c r="CE17" s="887">
        <v>2.5439999999999998E-3</v>
      </c>
      <c r="CF17" s="888">
        <f>CB17-CD17</f>
        <v>0</v>
      </c>
      <c r="CG17" s="674">
        <v>1.5200000000000003E-3</v>
      </c>
    </row>
    <row r="18" spans="1:87" s="23" customFormat="1" ht="13.5" thickBot="1" x14ac:dyDescent="0.25">
      <c r="A18" s="764"/>
      <c r="B18" s="765" t="s">
        <v>188</v>
      </c>
      <c r="C18" s="766"/>
      <c r="D18" s="770" t="s">
        <v>28</v>
      </c>
      <c r="E18" s="771"/>
      <c r="F18" s="775"/>
      <c r="G18" s="774"/>
      <c r="H18" s="767"/>
      <c r="I18" s="769">
        <v>0.4</v>
      </c>
      <c r="J18" s="765"/>
      <c r="K18" s="767"/>
      <c r="L18" s="769">
        <v>0.4</v>
      </c>
      <c r="M18" s="765"/>
      <c r="N18" s="767"/>
      <c r="O18" s="769">
        <v>0.4</v>
      </c>
      <c r="P18" s="765"/>
      <c r="Q18" s="767"/>
      <c r="R18" s="769">
        <v>0.4</v>
      </c>
      <c r="S18" s="765"/>
      <c r="T18" s="767"/>
      <c r="U18" s="769">
        <v>0.4</v>
      </c>
      <c r="V18" s="765"/>
      <c r="W18" s="767"/>
      <c r="X18" s="769">
        <v>0.4</v>
      </c>
      <c r="Y18" s="765"/>
      <c r="Z18" s="767"/>
      <c r="AA18" s="769">
        <v>0.4</v>
      </c>
      <c r="AB18" s="765"/>
      <c r="AC18" s="767"/>
      <c r="AD18" s="769">
        <v>0.4</v>
      </c>
      <c r="AE18" s="765"/>
      <c r="AF18" s="767"/>
      <c r="AG18" s="769">
        <v>0.4</v>
      </c>
      <c r="AH18" s="765"/>
      <c r="AI18" s="767"/>
      <c r="AJ18" s="769">
        <v>0.4</v>
      </c>
      <c r="AK18" s="765"/>
      <c r="AL18" s="767"/>
      <c r="AM18" s="769">
        <v>0.4</v>
      </c>
      <c r="AN18" s="765"/>
      <c r="AO18" s="767"/>
      <c r="AP18" s="769">
        <v>0.4</v>
      </c>
      <c r="AQ18" s="765"/>
      <c r="AR18" s="767"/>
      <c r="AS18" s="769">
        <v>0.4</v>
      </c>
      <c r="AT18" s="765"/>
      <c r="AU18" s="767"/>
      <c r="AV18" s="769">
        <v>0.4</v>
      </c>
      <c r="AW18" s="765"/>
      <c r="AX18" s="767"/>
      <c r="AY18" s="769">
        <v>0.4</v>
      </c>
      <c r="AZ18" s="765"/>
      <c r="BA18" s="767"/>
      <c r="BB18" s="769">
        <v>0.4</v>
      </c>
      <c r="BC18" s="765"/>
      <c r="BD18" s="767"/>
      <c r="BE18" s="769">
        <v>0.4</v>
      </c>
      <c r="BF18" s="765"/>
      <c r="BG18" s="767"/>
      <c r="BH18" s="769">
        <v>0.4</v>
      </c>
      <c r="BI18" s="765"/>
      <c r="BJ18" s="767"/>
      <c r="BK18" s="769">
        <v>0.4</v>
      </c>
      <c r="BL18" s="765"/>
      <c r="BM18" s="767"/>
      <c r="BN18" s="769">
        <v>0.4</v>
      </c>
      <c r="BO18" s="765"/>
      <c r="BP18" s="767"/>
      <c r="BQ18" s="769">
        <v>0.4</v>
      </c>
      <c r="BR18" s="765"/>
      <c r="BS18" s="767"/>
      <c r="BT18" s="769">
        <v>0.4</v>
      </c>
      <c r="BU18" s="765"/>
      <c r="BV18" s="767"/>
      <c r="BW18" s="769">
        <v>0.4</v>
      </c>
      <c r="BX18" s="765"/>
      <c r="BY18" s="767"/>
      <c r="BZ18" s="769">
        <v>0.4</v>
      </c>
      <c r="CA18" s="765"/>
    </row>
    <row r="19" spans="1:87" s="23" customFormat="1" ht="15" x14ac:dyDescent="0.25">
      <c r="A19" s="770"/>
      <c r="B19" s="771"/>
      <c r="C19" s="772"/>
      <c r="D19" s="754" t="s">
        <v>24</v>
      </c>
      <c r="E19" s="755"/>
      <c r="F19" s="756"/>
      <c r="G19" s="755"/>
      <c r="H19" s="882">
        <f>ROUND(SQRT(I19^2+J19^2)*1000/(SQRT(3)*I20),2)</f>
        <v>0.48</v>
      </c>
      <c r="I19" s="883">
        <v>0</v>
      </c>
      <c r="J19" s="777">
        <v>-3.3599999999999998E-4</v>
      </c>
      <c r="K19" s="882">
        <f>ROUND(SQRT(L19^2+M19^2)*1000/(SQRT(3)*L20),2)</f>
        <v>0.46</v>
      </c>
      <c r="L19" s="883">
        <v>0</v>
      </c>
      <c r="M19" s="777">
        <v>-3.2000000000000003E-4</v>
      </c>
      <c r="N19" s="882">
        <f>ROUND(SQRT(O19^2+P19^2)*1000/(SQRT(3)*O20),2)</f>
        <v>0.48</v>
      </c>
      <c r="O19" s="883">
        <v>0</v>
      </c>
      <c r="P19" s="777">
        <v>-3.3599999999999998E-4</v>
      </c>
      <c r="Q19" s="882">
        <f>ROUND(SQRT(R19^2+S19^2)*1000/(SQRT(3)*R20),2)</f>
        <v>0.48</v>
      </c>
      <c r="R19" s="883">
        <v>0</v>
      </c>
      <c r="S19" s="777">
        <v>-3.3599999999999998E-4</v>
      </c>
      <c r="T19" s="882">
        <f>ROUND(SQRT(U19^2+V19^2)*1000/(SQRT(3)*U20),2)</f>
        <v>0.48</v>
      </c>
      <c r="U19" s="883">
        <v>0</v>
      </c>
      <c r="V19" s="777">
        <v>-3.3599999999999998E-4</v>
      </c>
      <c r="W19" s="882">
        <f>ROUND(SQRT(X19^2+Y19^2)*1000/(SQRT(3)*X20),2)</f>
        <v>0.46</v>
      </c>
      <c r="X19" s="883">
        <v>0</v>
      </c>
      <c r="Y19" s="777">
        <v>-3.2000000000000003E-4</v>
      </c>
      <c r="Z19" s="882">
        <f>ROUND(SQRT(AA19^2+AB19^2)*1000/(SQRT(3)*AA20),2)</f>
        <v>0.48</v>
      </c>
      <c r="AA19" s="883">
        <v>0</v>
      </c>
      <c r="AB19" s="777">
        <v>-3.3599999999999998E-4</v>
      </c>
      <c r="AC19" s="882">
        <f>ROUND(SQRT(AD19^2+AE19^2)*1000/(SQRT(3)*AD20),2)</f>
        <v>0.46</v>
      </c>
      <c r="AD19" s="883">
        <v>0</v>
      </c>
      <c r="AE19" s="777">
        <v>-3.2000000000000003E-4</v>
      </c>
      <c r="AF19" s="882">
        <f>ROUND(SQRT(AG19^2+AH19^2)*1000/(SQRT(3)*AG20),2)</f>
        <v>0.46</v>
      </c>
      <c r="AG19" s="883">
        <v>0</v>
      </c>
      <c r="AH19" s="777">
        <v>-3.2000000000000003E-4</v>
      </c>
      <c r="AI19" s="882">
        <f>ROUND(SQRT(AJ19^2+AK19^2)*1000/(SQRT(3)*AJ20),2)</f>
        <v>0.48</v>
      </c>
      <c r="AJ19" s="883">
        <v>0</v>
      </c>
      <c r="AK19" s="777">
        <v>-3.3599999999999998E-4</v>
      </c>
      <c r="AL19" s="882">
        <f>ROUND(SQRT(AM19^2+AN19^2)*1000/(SQRT(3)*AM20),2)</f>
        <v>0.46</v>
      </c>
      <c r="AM19" s="883">
        <v>0</v>
      </c>
      <c r="AN19" s="777">
        <v>-3.2000000000000003E-4</v>
      </c>
      <c r="AO19" s="882">
        <f>ROUND(SQRT(AP19^2+AQ19^2)*1000/(SQRT(3)*AP20),2)</f>
        <v>0.46</v>
      </c>
      <c r="AP19" s="883">
        <v>0</v>
      </c>
      <c r="AQ19" s="777">
        <v>-3.2000000000000003E-4</v>
      </c>
      <c r="AR19" s="882">
        <f>ROUND(SQRT(AS19^2+AT19^2)*1000/(SQRT(3)*AS20),2)</f>
        <v>0.48</v>
      </c>
      <c r="AS19" s="883">
        <v>0</v>
      </c>
      <c r="AT19" s="777">
        <v>-3.3599999999999998E-4</v>
      </c>
      <c r="AU19" s="882">
        <f>ROUND(SQRT(AV19^2+AW19^2)*1000/(SQRT(3)*AV20),2)</f>
        <v>0.46</v>
      </c>
      <c r="AV19" s="883">
        <v>0</v>
      </c>
      <c r="AW19" s="777">
        <v>-3.2000000000000003E-4</v>
      </c>
      <c r="AX19" s="882">
        <f>ROUND(SQRT(AY19^2+AZ19^2)*1000/(SQRT(3)*AY20),2)</f>
        <v>0.46</v>
      </c>
      <c r="AY19" s="883">
        <v>0</v>
      </c>
      <c r="AZ19" s="777">
        <v>-3.2000000000000003E-4</v>
      </c>
      <c r="BA19" s="882">
        <f>ROUND(SQRT(BB19^2+BC19^2)*1000/(SQRT(3)*BB20),2)</f>
        <v>0.48</v>
      </c>
      <c r="BB19" s="883">
        <v>0</v>
      </c>
      <c r="BC19" s="777">
        <v>-3.3599999999999998E-4</v>
      </c>
      <c r="BD19" s="882">
        <f>ROUND(SQRT(BE19^2+BF19^2)*1000/(SQRT(3)*BE20),2)</f>
        <v>0.46</v>
      </c>
      <c r="BE19" s="883">
        <v>0</v>
      </c>
      <c r="BF19" s="777">
        <v>-3.2000000000000003E-4</v>
      </c>
      <c r="BG19" s="882">
        <f>ROUND(SQRT(BH19^2+BI19^2)*1000/(SQRT(3)*BH20),2)</f>
        <v>0.46</v>
      </c>
      <c r="BH19" s="883">
        <v>0</v>
      </c>
      <c r="BI19" s="777">
        <v>-3.2000000000000003E-4</v>
      </c>
      <c r="BJ19" s="882">
        <f>ROUND(SQRT(BK19^2+BL19^2)*1000/(SQRT(3)*BK20),2)</f>
        <v>0.48</v>
      </c>
      <c r="BK19" s="883">
        <v>0</v>
      </c>
      <c r="BL19" s="777">
        <v>-3.3599999999999998E-4</v>
      </c>
      <c r="BM19" s="882">
        <f>ROUND(SQRT(BN19^2+BO19^2)*1000/(SQRT(3)*BN20),2)</f>
        <v>0.46</v>
      </c>
      <c r="BN19" s="883">
        <v>0</v>
      </c>
      <c r="BO19" s="777">
        <v>-3.2000000000000003E-4</v>
      </c>
      <c r="BP19" s="882">
        <f>ROUND(SQRT(BQ19^2+BR19^2)*1000/(SQRT(3)*BQ20),2)</f>
        <v>0.48</v>
      </c>
      <c r="BQ19" s="883">
        <v>0</v>
      </c>
      <c r="BR19" s="777">
        <v>-3.3599999999999998E-4</v>
      </c>
      <c r="BS19" s="882">
        <f>ROUND(SQRT(BT19^2+BU19^2)*1000/(SQRT(3)*BT20),2)</f>
        <v>0.46</v>
      </c>
      <c r="BT19" s="883">
        <v>0</v>
      </c>
      <c r="BU19" s="777">
        <v>-3.2000000000000003E-4</v>
      </c>
      <c r="BV19" s="882">
        <f>ROUND(SQRT(BW19^2+BX19^2)*1000/(SQRT(3)*BW20),2)</f>
        <v>0.48</v>
      </c>
      <c r="BW19" s="883">
        <v>0</v>
      </c>
      <c r="BX19" s="777">
        <v>-3.3599999999999998E-4</v>
      </c>
      <c r="BY19" s="882">
        <f>ROUND(SQRT(BZ19^2+CA19^2)*1000/(SQRT(3)*BZ20),2)</f>
        <v>0.46</v>
      </c>
      <c r="BZ19" s="883">
        <v>0</v>
      </c>
      <c r="CA19" s="777">
        <v>-3.2000000000000003E-4</v>
      </c>
      <c r="CB19" s="885">
        <f>I19+L19+O19+R19+U19+X19+AA19+AD19+AG19+AJ19+AM19+AP19+AS19+AV19+AY19+BB19+BE19+BH19++BK19+BN19+BQ19+BT19+BW19+BZ19</f>
        <v>0</v>
      </c>
      <c r="CC19" s="885">
        <f>J19+M19+P19+S19+V19+Y19+AB19+AE19+AH19+AK19+AN19+AQ19+AT19+AW19+AZ19+BC19+BF19+BI19++BL19+BO19+BR19+BU19+BX19+CA19</f>
        <v>-7.8560000000000019E-3</v>
      </c>
      <c r="CD19" s="889"/>
      <c r="CG19" s="23">
        <v>-7.8560000000000019E-3</v>
      </c>
    </row>
    <row r="20" spans="1:87" s="23" customFormat="1" ht="13.5" thickBot="1" x14ac:dyDescent="0.25">
      <c r="A20" s="778"/>
      <c r="B20" s="771" t="s">
        <v>189</v>
      </c>
      <c r="C20" s="779"/>
      <c r="D20" s="770" t="s">
        <v>28</v>
      </c>
      <c r="E20" s="771"/>
      <c r="F20" s="775"/>
      <c r="G20" s="774"/>
      <c r="H20" s="767"/>
      <c r="I20" s="769">
        <v>0.4</v>
      </c>
      <c r="J20" s="765"/>
      <c r="K20" s="767"/>
      <c r="L20" s="769">
        <v>0.4</v>
      </c>
      <c r="M20" s="765"/>
      <c r="N20" s="767"/>
      <c r="O20" s="769">
        <v>0.4</v>
      </c>
      <c r="P20" s="765"/>
      <c r="Q20" s="767"/>
      <c r="R20" s="769">
        <v>0.4</v>
      </c>
      <c r="S20" s="765"/>
      <c r="T20" s="767"/>
      <c r="U20" s="769">
        <v>0.4</v>
      </c>
      <c r="V20" s="765"/>
      <c r="W20" s="767"/>
      <c r="X20" s="769">
        <v>0.4</v>
      </c>
      <c r="Y20" s="765"/>
      <c r="Z20" s="767"/>
      <c r="AA20" s="769">
        <v>0.4</v>
      </c>
      <c r="AB20" s="765"/>
      <c r="AC20" s="767"/>
      <c r="AD20" s="769">
        <v>0.4</v>
      </c>
      <c r="AE20" s="765"/>
      <c r="AF20" s="767"/>
      <c r="AG20" s="769">
        <v>0.4</v>
      </c>
      <c r="AH20" s="765"/>
      <c r="AI20" s="767"/>
      <c r="AJ20" s="769">
        <v>0.4</v>
      </c>
      <c r="AK20" s="765"/>
      <c r="AL20" s="767"/>
      <c r="AM20" s="769">
        <v>0.4</v>
      </c>
      <c r="AN20" s="765"/>
      <c r="AO20" s="767"/>
      <c r="AP20" s="769">
        <v>0.4</v>
      </c>
      <c r="AQ20" s="765"/>
      <c r="AR20" s="767"/>
      <c r="AS20" s="769">
        <v>0.4</v>
      </c>
      <c r="AT20" s="765"/>
      <c r="AU20" s="767"/>
      <c r="AV20" s="769">
        <v>0.4</v>
      </c>
      <c r="AW20" s="765"/>
      <c r="AX20" s="767"/>
      <c r="AY20" s="769">
        <v>0.4</v>
      </c>
      <c r="AZ20" s="765"/>
      <c r="BA20" s="767"/>
      <c r="BB20" s="769">
        <v>0.4</v>
      </c>
      <c r="BC20" s="765"/>
      <c r="BD20" s="767"/>
      <c r="BE20" s="769">
        <v>0.4</v>
      </c>
      <c r="BF20" s="765"/>
      <c r="BG20" s="767"/>
      <c r="BH20" s="769">
        <v>0.4</v>
      </c>
      <c r="BI20" s="765"/>
      <c r="BJ20" s="767"/>
      <c r="BK20" s="769">
        <v>0.4</v>
      </c>
      <c r="BL20" s="765"/>
      <c r="BM20" s="767"/>
      <c r="BN20" s="769">
        <v>0.4</v>
      </c>
      <c r="BO20" s="765"/>
      <c r="BP20" s="767"/>
      <c r="BQ20" s="769">
        <v>0.4</v>
      </c>
      <c r="BR20" s="765"/>
      <c r="BS20" s="767"/>
      <c r="BT20" s="769">
        <v>0.4</v>
      </c>
      <c r="BU20" s="765"/>
      <c r="BV20" s="767"/>
      <c r="BW20" s="769">
        <v>0.4</v>
      </c>
      <c r="BX20" s="765"/>
      <c r="BY20" s="767"/>
      <c r="BZ20" s="769">
        <v>0.4</v>
      </c>
      <c r="CA20" s="765"/>
    </row>
    <row r="21" spans="1:87" x14ac:dyDescent="0.2">
      <c r="A21" s="699"/>
      <c r="B21" s="781"/>
      <c r="C21" s="697"/>
      <c r="D21" s="725"/>
      <c r="E21" s="782"/>
      <c r="F21" s="783" t="s">
        <v>222</v>
      </c>
      <c r="G21" s="724"/>
      <c r="H21" s="702"/>
      <c r="I21" s="787">
        <f>SUM(I5,I11)</f>
        <v>0</v>
      </c>
      <c r="J21" s="704">
        <f>SUM(J5,J11)</f>
        <v>0</v>
      </c>
      <c r="K21" s="702"/>
      <c r="L21" s="787">
        <f>SUM(L5,L11)</f>
        <v>0</v>
      </c>
      <c r="M21" s="704">
        <f>SUM(M5,M11)</f>
        <v>0</v>
      </c>
      <c r="N21" s="702"/>
      <c r="O21" s="787">
        <f>SUM(O5,O11)</f>
        <v>0</v>
      </c>
      <c r="P21" s="704">
        <f>SUM(P5,P11)</f>
        <v>0</v>
      </c>
      <c r="Q21" s="702"/>
      <c r="R21" s="787">
        <f>SUM(R5,R11)</f>
        <v>0</v>
      </c>
      <c r="S21" s="704">
        <f>SUM(S5,S11)</f>
        <v>0</v>
      </c>
      <c r="T21" s="702"/>
      <c r="U21" s="787">
        <f>SUM(U5,U11)</f>
        <v>0</v>
      </c>
      <c r="V21" s="704">
        <f>SUM(V5,V11)</f>
        <v>0</v>
      </c>
      <c r="W21" s="702"/>
      <c r="X21" s="787">
        <f>SUM(X5,X11)</f>
        <v>0</v>
      </c>
      <c r="Y21" s="704">
        <f>SUM(Y5,Y11)</f>
        <v>0</v>
      </c>
      <c r="Z21" s="705"/>
      <c r="AA21" s="787">
        <f>SUM(AA5,AA11)</f>
        <v>0</v>
      </c>
      <c r="AB21" s="706">
        <f>SUM(AB5,AB11)</f>
        <v>0</v>
      </c>
      <c r="AC21" s="702"/>
      <c r="AD21" s="787">
        <f>SUM(AD5,AD11)</f>
        <v>0</v>
      </c>
      <c r="AE21" s="704">
        <f>SUM(AE5,AE11)</f>
        <v>0</v>
      </c>
      <c r="AF21" s="702"/>
      <c r="AG21" s="787">
        <f>SUM(AG5,AG11)</f>
        <v>0</v>
      </c>
      <c r="AH21" s="704">
        <f>SUM(AH5,AH11)</f>
        <v>0</v>
      </c>
      <c r="AI21" s="702"/>
      <c r="AJ21" s="787">
        <f>SUM(AJ5,AJ11)</f>
        <v>0</v>
      </c>
      <c r="AK21" s="704">
        <f>SUM(AK5,AK11)</f>
        <v>0</v>
      </c>
      <c r="AL21" s="702"/>
      <c r="AM21" s="787">
        <f>SUM(AM5,AM11)</f>
        <v>0</v>
      </c>
      <c r="AN21" s="704">
        <f>SUM(AN5,AN11)</f>
        <v>0</v>
      </c>
      <c r="AO21" s="702"/>
      <c r="AP21" s="787">
        <f>SUM(AP5,AP11)</f>
        <v>0</v>
      </c>
      <c r="AQ21" s="704">
        <f>SUM(AQ5,AQ11)</f>
        <v>0</v>
      </c>
      <c r="AR21" s="702"/>
      <c r="AS21" s="787">
        <f>SUM(AS5,AS11)</f>
        <v>0</v>
      </c>
      <c r="AT21" s="704">
        <f>SUM(AT5,AT11)</f>
        <v>0</v>
      </c>
      <c r="AU21" s="702"/>
      <c r="AV21" s="787">
        <f>SUM(AV5,AV11)</f>
        <v>0</v>
      </c>
      <c r="AW21" s="704">
        <f>SUM(AW5,AW11)</f>
        <v>0</v>
      </c>
      <c r="AX21" s="705"/>
      <c r="AY21" s="787">
        <f>SUM(AY5,AY11)</f>
        <v>0</v>
      </c>
      <c r="AZ21" s="706">
        <f>SUM(AZ5,AZ11)</f>
        <v>0</v>
      </c>
      <c r="BA21" s="702"/>
      <c r="BB21" s="787">
        <f>SUM(BB5,BB11)</f>
        <v>0</v>
      </c>
      <c r="BC21" s="704">
        <f>SUM(BC5,BC11)</f>
        <v>0</v>
      </c>
      <c r="BD21" s="702"/>
      <c r="BE21" s="787">
        <f>SUM(BE5,BE11)</f>
        <v>0</v>
      </c>
      <c r="BF21" s="704">
        <f>SUM(BF5,BF11)</f>
        <v>0</v>
      </c>
      <c r="BG21" s="705"/>
      <c r="BH21" s="787">
        <f>SUM(BH5,BH11)</f>
        <v>0</v>
      </c>
      <c r="BI21" s="704">
        <f>SUM(BI5,BI11)</f>
        <v>0</v>
      </c>
      <c r="BJ21" s="702"/>
      <c r="BK21" s="787">
        <f>SUM(BK5,BK11)</f>
        <v>0</v>
      </c>
      <c r="BL21" s="704">
        <f>SUM(BL5,BL11)</f>
        <v>0</v>
      </c>
      <c r="BM21" s="702"/>
      <c r="BN21" s="787">
        <f>SUM(BN5,BN11)</f>
        <v>0</v>
      </c>
      <c r="BO21" s="704">
        <f>SUM(BO5,BO11)</f>
        <v>0</v>
      </c>
      <c r="BP21" s="702"/>
      <c r="BQ21" s="787">
        <f>SUM(BQ5,BQ11)</f>
        <v>0</v>
      </c>
      <c r="BR21" s="704">
        <f>SUM(BR5,BR11)</f>
        <v>0</v>
      </c>
      <c r="BS21" s="702"/>
      <c r="BT21" s="787">
        <f>SUM(BT5,BT11)</f>
        <v>0</v>
      </c>
      <c r="BU21" s="704">
        <f>SUM(BU5,BU11)</f>
        <v>0</v>
      </c>
      <c r="BV21" s="702"/>
      <c r="BW21" s="787">
        <f>SUM(BW5,BW11)</f>
        <v>0</v>
      </c>
      <c r="BX21" s="704">
        <f>SUM(BX5,BX11)</f>
        <v>0</v>
      </c>
      <c r="BY21" s="702"/>
      <c r="BZ21" s="787">
        <f>SUM(BZ5,BZ11)</f>
        <v>0</v>
      </c>
      <c r="CA21" s="704">
        <f>SUM(CA5,CA11)</f>
        <v>0</v>
      </c>
    </row>
    <row r="22" spans="1:87" ht="13.5" thickBot="1" x14ac:dyDescent="0.25">
      <c r="A22" s="698" t="s">
        <v>243</v>
      </c>
      <c r="B22" s="698"/>
      <c r="C22" s="710"/>
      <c r="D22" s="788"/>
      <c r="E22" s="789"/>
      <c r="F22" s="790" t="s">
        <v>223</v>
      </c>
      <c r="G22" s="742"/>
      <c r="H22" s="791">
        <f>H6+H12</f>
        <v>27</v>
      </c>
      <c r="I22" s="712">
        <f>SUM(I6,I12)</f>
        <v>0.19586000000000001</v>
      </c>
      <c r="J22" s="879">
        <f>SUM(J6,J12)</f>
        <v>0.127668</v>
      </c>
      <c r="K22" s="791">
        <f>K6+K12</f>
        <v>24</v>
      </c>
      <c r="L22" s="712">
        <f>SUM(L6,L12)</f>
        <v>0.20876</v>
      </c>
      <c r="M22" s="879">
        <f>SUM(M6,M12)</f>
        <v>0.124068</v>
      </c>
      <c r="N22" s="791">
        <f>N6+N12</f>
        <v>24</v>
      </c>
      <c r="O22" s="712">
        <f>SUM(O6,O12)</f>
        <v>0.21354399999999998</v>
      </c>
      <c r="P22" s="879">
        <f>SUM(P6,P12)</f>
        <v>0.12793599999999999</v>
      </c>
      <c r="Q22" s="791">
        <f>Q6+Q12</f>
        <v>24</v>
      </c>
      <c r="R22" s="712">
        <f>SUM(R6,R12)</f>
        <v>0.20576</v>
      </c>
      <c r="S22" s="879">
        <f>SUM(S6,S12)</f>
        <v>0.126752</v>
      </c>
      <c r="T22" s="791">
        <f>T6+T12</f>
        <v>14.299999999999999</v>
      </c>
      <c r="U22" s="712">
        <f>SUM(U6,U12)</f>
        <v>0.22526000000000002</v>
      </c>
      <c r="V22" s="879">
        <f>SUM(V6,V12)</f>
        <v>0.12013599999999999</v>
      </c>
      <c r="W22" s="791">
        <f>W6+W12</f>
        <v>14.66</v>
      </c>
      <c r="X22" s="712">
        <f>SUM(X6,X12)</f>
        <v>0.228244</v>
      </c>
      <c r="Y22" s="879">
        <f>SUM(Y6,Y12)</f>
        <v>0.127384</v>
      </c>
      <c r="Z22" s="791">
        <f>Z6+Z12</f>
        <v>16.2</v>
      </c>
      <c r="AA22" s="712">
        <f>SUM(AA6,AA12)</f>
        <v>0.25144</v>
      </c>
      <c r="AB22" s="879">
        <f>SUM(AB6,AB12)</f>
        <v>0.142372</v>
      </c>
      <c r="AC22" s="791">
        <f>AC6+AC12</f>
        <v>16.77</v>
      </c>
      <c r="AD22" s="712">
        <f>SUM(AD6,AD12)</f>
        <v>0.26449999999999996</v>
      </c>
      <c r="AE22" s="879">
        <f>SUM(AE6,AE12)</f>
        <v>0.13951600000000003</v>
      </c>
      <c r="AF22" s="791">
        <f>AF6+AF12</f>
        <v>29</v>
      </c>
      <c r="AG22" s="712">
        <f>SUM(AG6,AG12)</f>
        <v>0.26388400000000001</v>
      </c>
      <c r="AH22" s="879">
        <f>SUM(AH6,AH12)</f>
        <v>0.14608400000000002</v>
      </c>
      <c r="AI22" s="791">
        <f>AI6+AI12</f>
        <v>29</v>
      </c>
      <c r="AJ22" s="712">
        <f>SUM(AJ6,AJ12)</f>
        <v>0.27318400000000004</v>
      </c>
      <c r="AK22" s="879">
        <f>SUM(AK6,AK12)</f>
        <v>0.152368</v>
      </c>
      <c r="AL22" s="791">
        <f>AL6+AL12</f>
        <v>29</v>
      </c>
      <c r="AM22" s="712">
        <f>SUM(AM6,AM12)</f>
        <v>0.27859999999999996</v>
      </c>
      <c r="AN22" s="879">
        <f>SUM(AN6,AN12)</f>
        <v>0.15388400000000002</v>
      </c>
      <c r="AO22" s="791">
        <f>AO6+AO12</f>
        <v>29</v>
      </c>
      <c r="AP22" s="712">
        <f>SUM(AP6,AP12)</f>
        <v>0.281584</v>
      </c>
      <c r="AQ22" s="879">
        <f>SUM(AQ6,AQ12)</f>
        <v>0.156</v>
      </c>
      <c r="AR22" s="791">
        <f>AR6+AR12</f>
        <v>17.649999999999999</v>
      </c>
      <c r="AS22" s="712">
        <f>SUM(AS6,AS12)</f>
        <v>0.2747</v>
      </c>
      <c r="AT22" s="879">
        <f>SUM(AT6,AT12)</f>
        <v>0.15386799999999998</v>
      </c>
      <c r="AU22" s="791">
        <f>AU6+AU12</f>
        <v>17.18</v>
      </c>
      <c r="AV22" s="712">
        <f>SUM(AV6,AV12)</f>
        <v>0.26965999999999996</v>
      </c>
      <c r="AW22" s="879">
        <f>SUM(AW6,AW12)</f>
        <v>0.14590800000000001</v>
      </c>
      <c r="AX22" s="791">
        <f>AX6+AX12</f>
        <v>17.389999999999997</v>
      </c>
      <c r="AY22" s="712">
        <f>SUM(AY6,AY12)</f>
        <v>0.271648</v>
      </c>
      <c r="AZ22" s="879">
        <f>SUM(AZ6,AZ12)</f>
        <v>0.14934800000000004</v>
      </c>
      <c r="BA22" s="791">
        <f>BA6+BA12</f>
        <v>17.650000000000002</v>
      </c>
      <c r="BB22" s="712">
        <f>SUM(BB6,BB12)</f>
        <v>0.27554799999999996</v>
      </c>
      <c r="BC22" s="879">
        <f>SUM(BC6,BC12)</f>
        <v>0.152364</v>
      </c>
      <c r="BD22" s="791">
        <f>BD6+BD12</f>
        <v>30</v>
      </c>
      <c r="BE22" s="712">
        <f>SUM(BE6,BE12)</f>
        <v>0.26444800000000002</v>
      </c>
      <c r="BF22" s="879">
        <f>SUM(BF6,BF12)</f>
        <v>0.15626400000000001</v>
      </c>
      <c r="BG22" s="791">
        <f>BG6+BG12</f>
        <v>30</v>
      </c>
      <c r="BH22" s="712">
        <f>SUM(BH6,BH12)</f>
        <v>0.25791199999999997</v>
      </c>
      <c r="BI22" s="879">
        <f>SUM(BI6,BI12)</f>
        <v>0.14704400000000001</v>
      </c>
      <c r="BJ22" s="791">
        <f>BJ6+BJ12</f>
        <v>30</v>
      </c>
      <c r="BK22" s="712">
        <f>SUM(BK6,BK12)</f>
        <v>0.26031199999999999</v>
      </c>
      <c r="BL22" s="879">
        <f>SUM(BL6,BL12)</f>
        <v>0.14461199999999999</v>
      </c>
      <c r="BM22" s="791">
        <f>BM6+BM12</f>
        <v>30</v>
      </c>
      <c r="BN22" s="712">
        <f>SUM(BN6,BN12)</f>
        <v>0.25856000000000001</v>
      </c>
      <c r="BO22" s="879">
        <f>SUM(BO6,BO12)</f>
        <v>0.13921200000000003</v>
      </c>
      <c r="BP22" s="791">
        <f>BP6+BP12</f>
        <v>26</v>
      </c>
      <c r="BQ22" s="712">
        <f>SUM(BQ6,BQ12)</f>
        <v>0.26064399999999999</v>
      </c>
      <c r="BR22" s="879">
        <f>SUM(BR6,BR12)</f>
        <v>0.14611199999999999</v>
      </c>
      <c r="BS22" s="791">
        <f>BS6+BS12</f>
        <v>26</v>
      </c>
      <c r="BT22" s="712">
        <f>SUM(BT6,BT12)</f>
        <v>0.26324799999999998</v>
      </c>
      <c r="BU22" s="879">
        <f>SUM(BU6,BU12)</f>
        <v>0.14486399999999999</v>
      </c>
      <c r="BV22" s="791">
        <f>BV6+BV12</f>
        <v>26</v>
      </c>
      <c r="BW22" s="712">
        <f>SUM(BW6,BW12)</f>
        <v>0.23346799999999998</v>
      </c>
      <c r="BX22" s="879">
        <f>SUM(BX6,BX12)</f>
        <v>0.13669999999999999</v>
      </c>
      <c r="BY22" s="791">
        <f>BY6+BY12</f>
        <v>26</v>
      </c>
      <c r="BZ22" s="712">
        <f>SUM(BZ6,BZ12)</f>
        <v>0.22896799999999998</v>
      </c>
      <c r="CA22" s="879">
        <f>SUM(CA6,CA12)</f>
        <v>0.13520000000000001</v>
      </c>
    </row>
    <row r="23" spans="1:87" x14ac:dyDescent="0.2">
      <c r="A23" s="890" t="s">
        <v>244</v>
      </c>
      <c r="B23" s="891"/>
      <c r="C23" s="892">
        <f>H44</f>
        <v>0.90652705531316391</v>
      </c>
      <c r="D23" s="893" t="s">
        <v>245</v>
      </c>
      <c r="E23" s="2146">
        <f>I44</f>
        <v>0.46567580978317313</v>
      </c>
      <c r="F23" s="2146"/>
      <c r="G23" s="697"/>
      <c r="H23" s="699"/>
      <c r="I23" s="781"/>
      <c r="J23" s="697"/>
      <c r="K23" s="699"/>
      <c r="L23" s="781"/>
      <c r="M23" s="697"/>
      <c r="N23" s="699"/>
      <c r="O23" s="781"/>
      <c r="P23" s="697"/>
      <c r="Q23" s="699"/>
      <c r="R23" s="781"/>
      <c r="S23" s="697"/>
      <c r="T23" s="699"/>
      <c r="U23" s="781"/>
      <c r="V23" s="697"/>
      <c r="W23" s="699"/>
      <c r="X23" s="781"/>
      <c r="Y23" s="697"/>
      <c r="Z23" s="781"/>
      <c r="AA23" s="781"/>
      <c r="AB23" s="781"/>
      <c r="AC23" s="699"/>
      <c r="AD23" s="781"/>
      <c r="AE23" s="697"/>
      <c r="AF23" s="699"/>
      <c r="AG23" s="781"/>
      <c r="AH23" s="697"/>
      <c r="AI23" s="699"/>
      <c r="AJ23" s="781"/>
      <c r="AK23" s="697"/>
      <c r="AL23" s="699"/>
      <c r="AM23" s="781"/>
      <c r="AN23" s="697"/>
      <c r="AO23" s="699"/>
      <c r="AP23" s="781"/>
      <c r="AQ23" s="697"/>
      <c r="AR23" s="699"/>
      <c r="AS23" s="781"/>
      <c r="AT23" s="697"/>
      <c r="AU23" s="699"/>
      <c r="AV23" s="781"/>
      <c r="AW23" s="697"/>
      <c r="AX23" s="781"/>
      <c r="AY23" s="781"/>
      <c r="AZ23" s="781"/>
      <c r="BA23" s="699"/>
      <c r="BB23" s="781"/>
      <c r="BC23" s="697"/>
      <c r="BD23" s="699"/>
      <c r="BE23" s="781"/>
      <c r="BF23" s="697"/>
      <c r="BG23" s="781"/>
      <c r="BH23" s="781"/>
      <c r="BI23" s="697"/>
      <c r="BJ23" s="781"/>
      <c r="BK23" s="781"/>
      <c r="BL23" s="697"/>
      <c r="BM23" s="699"/>
      <c r="BN23" s="781"/>
      <c r="BO23" s="697"/>
      <c r="BP23" s="699"/>
      <c r="BQ23" s="781"/>
      <c r="BR23" s="697"/>
      <c r="BS23" s="781"/>
      <c r="BT23" s="781"/>
      <c r="BU23" s="697"/>
      <c r="BV23" s="781"/>
      <c r="BW23" s="781"/>
      <c r="BX23" s="697"/>
      <c r="BY23" s="699"/>
      <c r="BZ23" s="781"/>
      <c r="CA23" s="697"/>
    </row>
    <row r="24" spans="1:87" ht="13.5" thickBot="1" x14ac:dyDescent="0.25">
      <c r="A24" s="894" t="s">
        <v>246</v>
      </c>
      <c r="B24" s="895"/>
      <c r="C24" s="896">
        <f>P44</f>
        <v>0.86836288011845064</v>
      </c>
      <c r="D24" s="897" t="s">
        <v>245</v>
      </c>
      <c r="E24" s="2147">
        <f>Q44</f>
        <v>0.57110840352457126</v>
      </c>
      <c r="F24" s="2147"/>
      <c r="G24" s="690"/>
      <c r="H24" s="715"/>
      <c r="I24" s="689"/>
      <c r="J24" s="690"/>
      <c r="K24" s="715"/>
      <c r="L24" s="689"/>
      <c r="M24" s="690"/>
      <c r="N24" s="715"/>
      <c r="O24" s="689"/>
      <c r="P24" s="690"/>
      <c r="Q24" s="715"/>
      <c r="R24" s="689"/>
      <c r="S24" s="690"/>
      <c r="T24" s="715"/>
      <c r="U24" s="689"/>
      <c r="V24" s="690"/>
      <c r="W24" s="715"/>
      <c r="X24" s="689"/>
      <c r="Y24" s="690"/>
      <c r="Z24" s="689"/>
      <c r="AA24" s="689"/>
      <c r="AB24" s="689"/>
      <c r="AC24" s="715"/>
      <c r="AD24" s="689"/>
      <c r="AE24" s="690"/>
      <c r="AF24" s="715"/>
      <c r="AG24" s="689"/>
      <c r="AH24" s="690"/>
      <c r="AI24" s="715"/>
      <c r="AJ24" s="689"/>
      <c r="AK24" s="690"/>
      <c r="AL24" s="715"/>
      <c r="AM24" s="689"/>
      <c r="AN24" s="690"/>
      <c r="AO24" s="715"/>
      <c r="AP24" s="689"/>
      <c r="AQ24" s="690"/>
      <c r="AR24" s="715"/>
      <c r="AS24" s="689"/>
      <c r="AT24" s="690"/>
      <c r="AU24" s="715"/>
      <c r="AV24" s="689"/>
      <c r="AW24" s="690"/>
      <c r="AX24" s="689"/>
      <c r="AY24" s="689"/>
      <c r="AZ24" s="689"/>
      <c r="BA24" s="715"/>
      <c r="BB24" s="689"/>
      <c r="BC24" s="690"/>
      <c r="BD24" s="715"/>
      <c r="BE24" s="689"/>
      <c r="BF24" s="690"/>
      <c r="BG24" s="689"/>
      <c r="BH24" s="689"/>
      <c r="BI24" s="690"/>
      <c r="BJ24" s="689"/>
      <c r="BK24" s="689"/>
      <c r="BL24" s="690"/>
      <c r="BM24" s="715"/>
      <c r="BN24" s="689"/>
      <c r="BO24" s="690"/>
      <c r="BP24" s="715"/>
      <c r="BQ24" s="689"/>
      <c r="BR24" s="690"/>
      <c r="BS24" s="689"/>
      <c r="BT24" s="689"/>
      <c r="BU24" s="690"/>
      <c r="BV24" s="689"/>
      <c r="BW24" s="689"/>
      <c r="BX24" s="690"/>
      <c r="BY24" s="715"/>
      <c r="BZ24" s="689"/>
      <c r="CA24" s="690"/>
    </row>
    <row r="25" spans="1:87" x14ac:dyDescent="0.2">
      <c r="A25" s="794" t="s">
        <v>37</v>
      </c>
      <c r="B25" s="684"/>
      <c r="C25" s="795"/>
      <c r="D25" s="796" t="s">
        <v>38</v>
      </c>
      <c r="E25" s="797"/>
      <c r="F25" s="796" t="s">
        <v>39</v>
      </c>
      <c r="G25" s="798"/>
      <c r="H25" s="679" t="s">
        <v>17</v>
      </c>
      <c r="I25" s="680" t="s">
        <v>18</v>
      </c>
      <c r="J25" s="681" t="s">
        <v>19</v>
      </c>
      <c r="K25" s="679" t="s">
        <v>17</v>
      </c>
      <c r="L25" s="680" t="s">
        <v>18</v>
      </c>
      <c r="M25" s="681" t="s">
        <v>19</v>
      </c>
      <c r="N25" s="679" t="s">
        <v>17</v>
      </c>
      <c r="O25" s="680" t="s">
        <v>18</v>
      </c>
      <c r="P25" s="681" t="s">
        <v>19</v>
      </c>
      <c r="Q25" s="679" t="s">
        <v>17</v>
      </c>
      <c r="R25" s="680" t="s">
        <v>18</v>
      </c>
      <c r="S25" s="681" t="s">
        <v>19</v>
      </c>
      <c r="T25" s="679" t="s">
        <v>17</v>
      </c>
      <c r="U25" s="680" t="s">
        <v>18</v>
      </c>
      <c r="V25" s="681" t="s">
        <v>19</v>
      </c>
      <c r="W25" s="679" t="s">
        <v>17</v>
      </c>
      <c r="X25" s="680" t="s">
        <v>18</v>
      </c>
      <c r="Y25" s="681" t="s">
        <v>19</v>
      </c>
      <c r="Z25" s="682" t="s">
        <v>17</v>
      </c>
      <c r="AA25" s="680" t="s">
        <v>18</v>
      </c>
      <c r="AB25" s="683" t="s">
        <v>19</v>
      </c>
      <c r="AC25" s="679" t="s">
        <v>17</v>
      </c>
      <c r="AD25" s="680" t="s">
        <v>18</v>
      </c>
      <c r="AE25" s="681" t="s">
        <v>19</v>
      </c>
      <c r="AF25" s="679" t="s">
        <v>17</v>
      </c>
      <c r="AG25" s="680" t="s">
        <v>18</v>
      </c>
      <c r="AH25" s="681" t="s">
        <v>19</v>
      </c>
      <c r="AI25" s="679" t="s">
        <v>17</v>
      </c>
      <c r="AJ25" s="680" t="s">
        <v>18</v>
      </c>
      <c r="AK25" s="681" t="s">
        <v>19</v>
      </c>
      <c r="AL25" s="679" t="s">
        <v>17</v>
      </c>
      <c r="AM25" s="680" t="s">
        <v>18</v>
      </c>
      <c r="AN25" s="681" t="s">
        <v>19</v>
      </c>
      <c r="AO25" s="679" t="s">
        <v>17</v>
      </c>
      <c r="AP25" s="680" t="s">
        <v>18</v>
      </c>
      <c r="AQ25" s="681" t="s">
        <v>19</v>
      </c>
      <c r="AR25" s="679" t="s">
        <v>17</v>
      </c>
      <c r="AS25" s="680" t="s">
        <v>18</v>
      </c>
      <c r="AT25" s="681" t="s">
        <v>19</v>
      </c>
      <c r="AU25" s="679" t="s">
        <v>17</v>
      </c>
      <c r="AV25" s="680" t="s">
        <v>18</v>
      </c>
      <c r="AW25" s="681" t="s">
        <v>19</v>
      </c>
      <c r="AX25" s="682" t="s">
        <v>17</v>
      </c>
      <c r="AY25" s="680" t="s">
        <v>18</v>
      </c>
      <c r="AZ25" s="683" t="s">
        <v>19</v>
      </c>
      <c r="BA25" s="679" t="s">
        <v>17</v>
      </c>
      <c r="BB25" s="680" t="s">
        <v>18</v>
      </c>
      <c r="BC25" s="681" t="s">
        <v>19</v>
      </c>
      <c r="BD25" s="679" t="s">
        <v>17</v>
      </c>
      <c r="BE25" s="680" t="s">
        <v>18</v>
      </c>
      <c r="BF25" s="681" t="s">
        <v>19</v>
      </c>
      <c r="BG25" s="682" t="s">
        <v>17</v>
      </c>
      <c r="BH25" s="680" t="s">
        <v>18</v>
      </c>
      <c r="BI25" s="681" t="s">
        <v>19</v>
      </c>
      <c r="BJ25" s="679" t="s">
        <v>17</v>
      </c>
      <c r="BK25" s="680" t="s">
        <v>18</v>
      </c>
      <c r="BL25" s="681" t="s">
        <v>19</v>
      </c>
      <c r="BM25" s="679" t="s">
        <v>17</v>
      </c>
      <c r="BN25" s="680" t="s">
        <v>18</v>
      </c>
      <c r="BO25" s="681" t="s">
        <v>19</v>
      </c>
      <c r="BP25" s="679" t="s">
        <v>17</v>
      </c>
      <c r="BQ25" s="680" t="s">
        <v>18</v>
      </c>
      <c r="BR25" s="681" t="s">
        <v>19</v>
      </c>
      <c r="BS25" s="679" t="s">
        <v>17</v>
      </c>
      <c r="BT25" s="680" t="s">
        <v>18</v>
      </c>
      <c r="BU25" s="681" t="s">
        <v>19</v>
      </c>
      <c r="BV25" s="679" t="s">
        <v>17</v>
      </c>
      <c r="BW25" s="680" t="s">
        <v>18</v>
      </c>
      <c r="BX25" s="681" t="s">
        <v>19</v>
      </c>
      <c r="BY25" s="679" t="s">
        <v>17</v>
      </c>
      <c r="BZ25" s="680" t="s">
        <v>18</v>
      </c>
      <c r="CA25" s="681" t="s">
        <v>19</v>
      </c>
    </row>
    <row r="26" spans="1:87" ht="13.5" thickBot="1" x14ac:dyDescent="0.25">
      <c r="A26" s="871" t="s">
        <v>224</v>
      </c>
      <c r="C26" s="800"/>
      <c r="D26" s="801" t="s">
        <v>41</v>
      </c>
      <c r="E26" s="801" t="s">
        <v>42</v>
      </c>
      <c r="F26" s="801" t="s">
        <v>41</v>
      </c>
      <c r="G26" s="802" t="s">
        <v>42</v>
      </c>
      <c r="H26" s="803">
        <v>0</v>
      </c>
      <c r="I26" s="804" t="s">
        <v>21</v>
      </c>
      <c r="J26" s="805" t="s">
        <v>22</v>
      </c>
      <c r="K26" s="803">
        <v>0</v>
      </c>
      <c r="L26" s="804" t="s">
        <v>21</v>
      </c>
      <c r="M26" s="805" t="s">
        <v>22</v>
      </c>
      <c r="N26" s="803">
        <v>0</v>
      </c>
      <c r="O26" s="804" t="s">
        <v>21</v>
      </c>
      <c r="P26" s="805" t="s">
        <v>22</v>
      </c>
      <c r="Q26" s="803">
        <v>0</v>
      </c>
      <c r="R26" s="804" t="s">
        <v>21</v>
      </c>
      <c r="S26" s="805" t="s">
        <v>22</v>
      </c>
      <c r="T26" s="803">
        <v>0</v>
      </c>
      <c r="U26" s="804" t="s">
        <v>21</v>
      </c>
      <c r="V26" s="805" t="s">
        <v>22</v>
      </c>
      <c r="W26" s="803">
        <v>0</v>
      </c>
      <c r="X26" s="804" t="s">
        <v>21</v>
      </c>
      <c r="Y26" s="805" t="s">
        <v>22</v>
      </c>
      <c r="Z26" s="898">
        <v>0</v>
      </c>
      <c r="AA26" s="804" t="s">
        <v>21</v>
      </c>
      <c r="AB26" s="899" t="s">
        <v>22</v>
      </c>
      <c r="AC26" s="803" t="s">
        <v>20</v>
      </c>
      <c r="AD26" s="804" t="s">
        <v>21</v>
      </c>
      <c r="AE26" s="805" t="s">
        <v>22</v>
      </c>
      <c r="AF26" s="803" t="s">
        <v>20</v>
      </c>
      <c r="AG26" s="804" t="s">
        <v>21</v>
      </c>
      <c r="AH26" s="805" t="s">
        <v>22</v>
      </c>
      <c r="AI26" s="803" t="s">
        <v>20</v>
      </c>
      <c r="AJ26" s="804" t="s">
        <v>21</v>
      </c>
      <c r="AK26" s="805" t="s">
        <v>22</v>
      </c>
      <c r="AL26" s="803" t="s">
        <v>20</v>
      </c>
      <c r="AM26" s="804" t="s">
        <v>21</v>
      </c>
      <c r="AN26" s="805" t="s">
        <v>22</v>
      </c>
      <c r="AO26" s="803" t="s">
        <v>20</v>
      </c>
      <c r="AP26" s="804" t="s">
        <v>21</v>
      </c>
      <c r="AQ26" s="805" t="s">
        <v>22</v>
      </c>
      <c r="AR26" s="803" t="s">
        <v>20</v>
      </c>
      <c r="AS26" s="804" t="s">
        <v>21</v>
      </c>
      <c r="AT26" s="805" t="s">
        <v>22</v>
      </c>
      <c r="AU26" s="803" t="s">
        <v>20</v>
      </c>
      <c r="AV26" s="804" t="s">
        <v>21</v>
      </c>
      <c r="AW26" s="805" t="s">
        <v>22</v>
      </c>
      <c r="AX26" s="898" t="s">
        <v>20</v>
      </c>
      <c r="AY26" s="804" t="s">
        <v>21</v>
      </c>
      <c r="AZ26" s="899" t="s">
        <v>22</v>
      </c>
      <c r="BA26" s="803" t="s">
        <v>20</v>
      </c>
      <c r="BB26" s="804" t="s">
        <v>21</v>
      </c>
      <c r="BC26" s="805" t="s">
        <v>22</v>
      </c>
      <c r="BD26" s="803" t="s">
        <v>20</v>
      </c>
      <c r="BE26" s="804" t="s">
        <v>21</v>
      </c>
      <c r="BF26" s="805" t="s">
        <v>22</v>
      </c>
      <c r="BG26" s="898" t="s">
        <v>20</v>
      </c>
      <c r="BH26" s="804" t="s">
        <v>21</v>
      </c>
      <c r="BI26" s="805" t="s">
        <v>22</v>
      </c>
      <c r="BJ26" s="803" t="s">
        <v>20</v>
      </c>
      <c r="BK26" s="804" t="s">
        <v>21</v>
      </c>
      <c r="BL26" s="805" t="s">
        <v>22</v>
      </c>
      <c r="BM26" s="803" t="s">
        <v>20</v>
      </c>
      <c r="BN26" s="804" t="s">
        <v>21</v>
      </c>
      <c r="BO26" s="805" t="s">
        <v>22</v>
      </c>
      <c r="BP26" s="803" t="s">
        <v>20</v>
      </c>
      <c r="BQ26" s="804" t="s">
        <v>21</v>
      </c>
      <c r="BR26" s="805" t="s">
        <v>22</v>
      </c>
      <c r="BS26" s="803" t="s">
        <v>20</v>
      </c>
      <c r="BT26" s="804" t="s">
        <v>21</v>
      </c>
      <c r="BU26" s="805" t="s">
        <v>22</v>
      </c>
      <c r="BV26" s="803" t="s">
        <v>20</v>
      </c>
      <c r="BW26" s="804" t="s">
        <v>21</v>
      </c>
      <c r="BX26" s="805" t="s">
        <v>22</v>
      </c>
      <c r="BY26" s="803" t="s">
        <v>20</v>
      </c>
      <c r="BZ26" s="804" t="s">
        <v>21</v>
      </c>
      <c r="CA26" s="805" t="s">
        <v>22</v>
      </c>
    </row>
    <row r="27" spans="1:87" x14ac:dyDescent="0.2">
      <c r="A27" s="725" t="s">
        <v>247</v>
      </c>
      <c r="B27" s="806"/>
      <c r="C27" s="900"/>
      <c r="D27" s="808"/>
      <c r="E27" s="809"/>
      <c r="F27" s="784"/>
      <c r="G27" s="810"/>
      <c r="H27" s="711">
        <f>ROUND(SQRT(I27^2+J27^2)*1000/(SQRT(3)*I9),2)</f>
        <v>0.56999999999999995</v>
      </c>
      <c r="I27" s="712">
        <v>9.2999999999999992E-3</v>
      </c>
      <c r="J27" s="879">
        <v>4.1999999999999997E-3</v>
      </c>
      <c r="K27" s="711">
        <f>ROUND(SQRT(L27^2+M27^2)*1000/(SQRT(3)*L9),2)</f>
        <v>0.51</v>
      </c>
      <c r="L27" s="712">
        <v>8.3999999999999995E-3</v>
      </c>
      <c r="M27" s="879">
        <v>3.8999999999999998E-3</v>
      </c>
      <c r="N27" s="711">
        <f>ROUND(SQRT(O27^2+P27^2)*1000/(SQRT(3)*O9),2)</f>
        <v>0.56999999999999995</v>
      </c>
      <c r="O27" s="712">
        <v>9.2999999999999992E-3</v>
      </c>
      <c r="P27" s="879">
        <v>4.4999999999999997E-3</v>
      </c>
      <c r="Q27" s="711">
        <f>ROUND(SQRT(R27^2+S27^2)*1000/(SQRT(3)*R9),2)</f>
        <v>0.57999999999999996</v>
      </c>
      <c r="R27" s="712">
        <v>9.2999999999999992E-3</v>
      </c>
      <c r="S27" s="879">
        <v>4.7999999999999996E-3</v>
      </c>
      <c r="T27" s="711">
        <f>ROUND(SQRT(U27^2+V27^2)*1000/(SQRT(3)*U9),2)</f>
        <v>0.59</v>
      </c>
      <c r="U27" s="712">
        <v>9.5999999999999992E-3</v>
      </c>
      <c r="V27" s="879">
        <v>4.4999999999999997E-3</v>
      </c>
      <c r="W27" s="711">
        <f>ROUND(SQRT(X27^2+Y27^2)*1000/(SQRT(3)*X9),2)</f>
        <v>0.63</v>
      </c>
      <c r="X27" s="712">
        <v>1.0200000000000001E-2</v>
      </c>
      <c r="Y27" s="879">
        <v>4.7999999999999996E-3</v>
      </c>
      <c r="Z27" s="711">
        <f>ROUND(SQRT(AA27^2+AB27^2)*1000/(SQRT(3)*AA9),2)</f>
        <v>0.93</v>
      </c>
      <c r="AA27" s="712">
        <v>1.41E-2</v>
      </c>
      <c r="AB27" s="901">
        <v>8.6999999999999994E-3</v>
      </c>
      <c r="AC27" s="711">
        <f>ROUND(SQRT(AD27^2+AE27^2)*1000/(SQRT(3)*AD9),2)</f>
        <v>1.02</v>
      </c>
      <c r="AD27" s="712">
        <v>1.5599999999999999E-2</v>
      </c>
      <c r="AE27" s="879">
        <v>9.2999999999999992E-3</v>
      </c>
      <c r="AF27" s="711">
        <f>ROUND(SQRT(AG27^2+AH27^2)*1000/(SQRT(3)*AG9),2)</f>
        <v>1.01</v>
      </c>
      <c r="AG27" s="712">
        <v>1.5599999999999999E-2</v>
      </c>
      <c r="AH27" s="879">
        <v>8.9999999999999993E-3</v>
      </c>
      <c r="AI27" s="711">
        <f>ROUND(SQRT(AJ27^2+AK27^2)*1000/(SQRT(3)*AJ9),2)</f>
        <v>0.97</v>
      </c>
      <c r="AJ27" s="712">
        <v>1.4999999999999999E-2</v>
      </c>
      <c r="AK27" s="879">
        <v>8.6999999999999994E-3</v>
      </c>
      <c r="AL27" s="711">
        <f>ROUND(SQRT(AM27^2+AN27^2)*1000/(SQRT(3)*AM9),2)</f>
        <v>1.17</v>
      </c>
      <c r="AM27" s="712">
        <v>1.8599999999999998E-2</v>
      </c>
      <c r="AN27" s="879">
        <v>9.2999999999999992E-3</v>
      </c>
      <c r="AO27" s="711">
        <f>ROUND(SQRT(AP27^2+AQ27^2)*1000/(SQRT(3)*AP9),2)</f>
        <v>1.08</v>
      </c>
      <c r="AP27" s="712">
        <v>1.7100000000000001E-2</v>
      </c>
      <c r="AQ27" s="879">
        <v>8.6999999999999994E-3</v>
      </c>
      <c r="AR27" s="711">
        <f>ROUND(SQRT(AS27^2+AT27^2)*1000/(SQRT(3)*AS9),2)</f>
        <v>1.04</v>
      </c>
      <c r="AS27" s="712">
        <v>1.6500000000000001E-2</v>
      </c>
      <c r="AT27" s="879">
        <v>8.3999999999999995E-3</v>
      </c>
      <c r="AU27" s="711">
        <f>ROUND(SQRT(AV27^2+AW27^2)*1000/(SQRT(3)*AV9),2)</f>
        <v>1.08</v>
      </c>
      <c r="AV27" s="712">
        <v>1.7399999999999999E-2</v>
      </c>
      <c r="AW27" s="879">
        <v>8.3999999999999995E-3</v>
      </c>
      <c r="AX27" s="711">
        <f>ROUND(SQRT(AY27^2+AZ27^2)*1000/(SQRT(3)*AY9),2)</f>
        <v>0.88</v>
      </c>
      <c r="AY27" s="712">
        <v>1.47E-2</v>
      </c>
      <c r="AZ27" s="901">
        <v>5.4000000000000003E-3</v>
      </c>
      <c r="BA27" s="711">
        <f>ROUND(SQRT(BB27^2+BC27^2)*1000/(SQRT(3)*BB9),2)</f>
        <v>1.17</v>
      </c>
      <c r="BB27" s="712">
        <v>1.83E-2</v>
      </c>
      <c r="BC27" s="879">
        <v>9.9000000000000008E-3</v>
      </c>
      <c r="BD27" s="711">
        <f>ROUND(SQRT(BE27^2+BF27^2)*1000/(SQRT(3)*BE9),2)</f>
        <v>1.06</v>
      </c>
      <c r="BE27" s="784">
        <v>1.6799999999999999E-2</v>
      </c>
      <c r="BF27" s="879">
        <v>9.5999999999999992E-3</v>
      </c>
      <c r="BG27" s="711">
        <f>ROUND(SQRT(BH27^2+BI27^2)*1000/(SQRT(3)*BH9),2)</f>
        <v>0.74</v>
      </c>
      <c r="BH27" s="784">
        <v>1.26E-2</v>
      </c>
      <c r="BI27" s="879">
        <v>4.7999999999999996E-3</v>
      </c>
      <c r="BJ27" s="711">
        <f>ROUND(SQRT(BK27^2+BL27^2)*1000/(SQRT(3)*BK9),2)</f>
        <v>0.71</v>
      </c>
      <c r="BK27" s="784">
        <v>1.2E-2</v>
      </c>
      <c r="BL27" s="879">
        <v>4.7999999999999996E-3</v>
      </c>
      <c r="BM27" s="711">
        <f>ROUND(SQRT(BN27^2+BO27^2)*1000/(SQRT(3)*BN9),2)</f>
        <v>0.75</v>
      </c>
      <c r="BN27" s="784">
        <v>1.29E-2</v>
      </c>
      <c r="BO27" s="879">
        <v>4.4999999999999997E-3</v>
      </c>
      <c r="BP27" s="711">
        <f>ROUND(SQRT(BQ27^2+BR27^2)*1000/(SQRT(3)*BQ9),2)</f>
        <v>0.81</v>
      </c>
      <c r="BQ27" s="784">
        <v>1.32E-2</v>
      </c>
      <c r="BR27" s="879">
        <v>6.6E-3</v>
      </c>
      <c r="BS27" s="711">
        <f>ROUND(SQRT(BT27^2+BU27^2)*1000/(SQRT(3)*BT9),2)</f>
        <v>0.88</v>
      </c>
      <c r="BT27" s="784">
        <v>1.41E-2</v>
      </c>
      <c r="BU27" s="879">
        <v>7.4999999999999997E-3</v>
      </c>
      <c r="BV27" s="711">
        <f>ROUND(SQRT(BW27^2+BX27^2)*1000/(SQRT(3)*BW9),2)</f>
        <v>0.88</v>
      </c>
      <c r="BW27" s="784">
        <v>1.5299999999999999E-2</v>
      </c>
      <c r="BX27" s="879">
        <v>4.7999999999999996E-3</v>
      </c>
      <c r="BY27" s="711">
        <f>ROUND(SQRT(BZ27^2+CA27^2)*1000/(SQRT(3)*BZ9),2)</f>
        <v>0.96</v>
      </c>
      <c r="BZ27" s="784">
        <v>1.6799999999999999E-2</v>
      </c>
      <c r="CA27" s="879">
        <v>4.7999999999999996E-3</v>
      </c>
      <c r="CB27" s="761">
        <f>I27+L27+O27+R27+U27+X27+AA27+AD27+AG27+AJ27+AM27+AP27+AS27+AV27+AY27+BB27+BE27+BH27++BK27+BN27+BQ27+BT27+BW27+BZ27</f>
        <v>0.3327</v>
      </c>
      <c r="CC27" s="761">
        <f>J27+M27+P27+S27+V27+Y27+AB27+AE27+AH27+AK27+AN27+AQ27+AT27+AW27+AZ27+BC27+BF27+BI27++BL27+BO27+BR27+BU27+BX27+CA27</f>
        <v>0.15990000000000001</v>
      </c>
      <c r="CD27" s="762"/>
      <c r="CE27" s="674">
        <v>0.15990000000000001</v>
      </c>
      <c r="CF27" s="762"/>
      <c r="CH27" s="674">
        <v>0.15990000000000001</v>
      </c>
      <c r="CI27" s="762"/>
    </row>
    <row r="28" spans="1:87" ht="13.5" thickBot="1" x14ac:dyDescent="0.25">
      <c r="A28" s="816" t="s">
        <v>248</v>
      </c>
      <c r="B28" s="902"/>
      <c r="C28" s="728"/>
      <c r="D28" s="712"/>
      <c r="E28" s="839"/>
      <c r="F28" s="712"/>
      <c r="G28" s="840"/>
      <c r="H28" s="711">
        <f>ROUND(SQRT(I28^2+J28^2)*1000/(SQRT(3)*I15),2)</f>
        <v>12.41</v>
      </c>
      <c r="I28" s="903">
        <v>0.186</v>
      </c>
      <c r="J28" s="903">
        <v>0.1239</v>
      </c>
      <c r="K28" s="711">
        <f>ROUND(SQRT(L28^2+M28^2)*1000/(SQRT(3)*L15),2)</f>
        <v>12.96</v>
      </c>
      <c r="L28" s="903">
        <v>0.19980000000000001</v>
      </c>
      <c r="M28" s="903">
        <v>0.1206</v>
      </c>
      <c r="N28" s="711">
        <f>ROUND(SQRT(O28^2+P28^2)*1000/(SQRT(3)*O15),2)</f>
        <v>13.24</v>
      </c>
      <c r="O28" s="903">
        <v>0.20369999999999999</v>
      </c>
      <c r="P28" s="903">
        <v>0.1239</v>
      </c>
      <c r="Q28" s="711">
        <f>ROUND(SQRT(R28^2+S28^2)*1000/(SQRT(3)*R15),2)</f>
        <v>12.82</v>
      </c>
      <c r="R28" s="903">
        <v>0.19589999999999999</v>
      </c>
      <c r="S28" s="903">
        <v>0.12239999999999999</v>
      </c>
      <c r="T28" s="711">
        <f>ROUND(SQRT(U28^2+V28^2)*1000/(SQRT(3)*U15),2)</f>
        <v>13.7</v>
      </c>
      <c r="U28" s="903">
        <v>0.21510000000000001</v>
      </c>
      <c r="V28" s="903">
        <v>0.11609999999999999</v>
      </c>
      <c r="W28" s="711">
        <f>ROUND(SQRT(X28^2+Y28^2)*1000/(SQRT(3)*X15),2)</f>
        <v>14.01</v>
      </c>
      <c r="X28" s="903">
        <v>0.2175</v>
      </c>
      <c r="Y28" s="903">
        <v>0.123</v>
      </c>
      <c r="Z28" s="711">
        <f>ROUND(SQRT(AA28^2+AB28^2)*1000/(SQRT(3)*AA15),2)</f>
        <v>15.24</v>
      </c>
      <c r="AA28" s="903">
        <v>0.23669999999999999</v>
      </c>
      <c r="AB28" s="904">
        <v>0.1338</v>
      </c>
      <c r="AC28" s="711">
        <f>ROUND(SQRT(AD28^2+AE28^2)*1000/(SQRT(3)*AD15),2)</f>
        <v>15.71</v>
      </c>
      <c r="AD28" s="903">
        <v>0.24809999999999999</v>
      </c>
      <c r="AE28" s="905">
        <v>0.13020000000000001</v>
      </c>
      <c r="AF28" s="711">
        <f>ROUND(SQRT(AG28^2+AH28^2)*1000/(SQRT(3)*AG15),2)</f>
        <v>15.86</v>
      </c>
      <c r="AG28" s="903">
        <v>0.2475</v>
      </c>
      <c r="AH28" s="905">
        <v>0.1371</v>
      </c>
      <c r="AI28" s="711">
        <f>ROUND(SQRT(AJ28^2+AK28^2)*1000/(SQRT(3)*AJ15),2)</f>
        <v>16.52</v>
      </c>
      <c r="AJ28" s="903">
        <v>0.25740000000000002</v>
      </c>
      <c r="AK28" s="905">
        <v>0.14369999999999999</v>
      </c>
      <c r="AL28" s="711">
        <f>ROUND(SQRT(AM28^2+AN28^2)*1000/(SQRT(3)*AM15),2)</f>
        <v>16.64</v>
      </c>
      <c r="AM28" s="903">
        <v>0.25919999999999999</v>
      </c>
      <c r="AN28" s="905">
        <v>0.14460000000000001</v>
      </c>
      <c r="AO28" s="711">
        <f>ROUND(SQRT(AP28^2+AQ28^2)*1000/(SQRT(3)*AP15),2)</f>
        <v>16.93</v>
      </c>
      <c r="AP28" s="903">
        <v>0.26369999999999999</v>
      </c>
      <c r="AQ28" s="905">
        <v>0.14729999999999999</v>
      </c>
      <c r="AR28" s="711">
        <f>ROUND(SQRT(AS28^2+AT28^2)*1000/(SQRT(3)*AS15),2)</f>
        <v>16.57</v>
      </c>
      <c r="AS28" s="903">
        <v>0.25740000000000002</v>
      </c>
      <c r="AT28" s="905">
        <v>0.14549999999999999</v>
      </c>
      <c r="AU28" s="711">
        <f>ROUND(SQRT(AV28^2+AW28^2)*1000/(SQRT(3)*AV15),2)</f>
        <v>16.079999999999998</v>
      </c>
      <c r="AV28" s="903">
        <v>0.25169999999999998</v>
      </c>
      <c r="AW28" s="905">
        <v>0.13769999999999999</v>
      </c>
      <c r="AX28" s="711">
        <f>ROUND(SQRT(AY28^2+AZ28^2)*1000/(SQRT(3)*AY15),2)</f>
        <v>16.5</v>
      </c>
      <c r="AY28" s="903">
        <v>0.25650000000000001</v>
      </c>
      <c r="AZ28" s="904">
        <v>0.14430000000000001</v>
      </c>
      <c r="BA28" s="711">
        <f>ROUND(SQRT(BB28^2+BC28^2)*1000/(SQRT(3)*BB15),2)</f>
        <v>16.47</v>
      </c>
      <c r="BB28" s="903">
        <v>0.25679999999999997</v>
      </c>
      <c r="BC28" s="905">
        <v>0.14280000000000001</v>
      </c>
      <c r="BD28" s="711">
        <f>ROUND(SQRT(BE28^2+BF28^2)*1000/(SQRT(3)*BE15),2)</f>
        <v>15.81</v>
      </c>
      <c r="BE28" s="903">
        <v>0.2472</v>
      </c>
      <c r="BF28" s="905">
        <v>0.14699999999999999</v>
      </c>
      <c r="BG28" s="711">
        <f>ROUND(SQRT(BH28^2+BI28^2)*1000/(SQRT(3)*BH15),2)</f>
        <v>15.57</v>
      </c>
      <c r="BH28" s="903">
        <v>0.24479999999999999</v>
      </c>
      <c r="BI28" s="903">
        <v>0.14249999999999999</v>
      </c>
      <c r="BJ28" s="711">
        <f>ROUND(SQRT(BK28^2+BL28^2)*1000/(SQRT(3)*BK15),2)</f>
        <v>15.65</v>
      </c>
      <c r="BK28" s="903">
        <v>0.24779999999999999</v>
      </c>
      <c r="BL28" s="903">
        <v>0.1401</v>
      </c>
      <c r="BM28" s="711">
        <f>ROUND(SQRT(BN28^2+BO28^2)*1000/(SQRT(3)*BN15),2)</f>
        <v>15.39</v>
      </c>
      <c r="BN28" s="903">
        <v>0.24510000000000001</v>
      </c>
      <c r="BO28" s="905">
        <v>0.13500000000000001</v>
      </c>
      <c r="BP28" s="711">
        <f>ROUND(SQRT(BQ28^2+BR28^2)*1000/(SQRT(3)*BQ15),2)</f>
        <v>15.6</v>
      </c>
      <c r="BQ28" s="903">
        <v>0.24690000000000001</v>
      </c>
      <c r="BR28" s="903">
        <v>0.13980000000000001</v>
      </c>
      <c r="BS28" s="711">
        <f>ROUND(SQRT(BT28^2+BU28^2)*1000/(SQRT(3)*BT15),2)</f>
        <v>15.63</v>
      </c>
      <c r="BT28" s="903">
        <v>0.2487</v>
      </c>
      <c r="BU28" s="903">
        <v>0.13769999999999999</v>
      </c>
      <c r="BV28" s="711">
        <f>ROUND(SQRT(BW28^2+BX28^2)*1000/(SQRT(3)*BW15),2)</f>
        <v>14.01</v>
      </c>
      <c r="BW28" s="903">
        <v>0.21779999999999999</v>
      </c>
      <c r="BX28" s="903">
        <v>0.1323</v>
      </c>
      <c r="BY28" s="711">
        <f>ROUND(SQRT(BZ28^2+CA28^2)*1000/(SQRT(3)*BZ15),2)</f>
        <v>13.69</v>
      </c>
      <c r="BZ28" s="903">
        <v>0.21179999999999999</v>
      </c>
      <c r="CA28" s="903">
        <v>0.1308</v>
      </c>
      <c r="CB28" s="761">
        <f>I28+L28+O28+R28+U28+X28+AA28+AD28+AG28+AJ28+AM28+AP28+AS28+AV28+AY28+BB28+BE28+BH28++BK28+BN28+BQ28+BT28+BW28+BZ28</f>
        <v>5.6631</v>
      </c>
      <c r="CC28" s="761">
        <f>J28+M28+P28+S28+V28+Y28+AB28+AE28+AH28+AK28+AN28+AQ28+AT28+AW28+AZ28+BC28+BF28+BI28++BL28+BO28+BR28+BU28+BX28+CA28</f>
        <v>3.2420999999999993</v>
      </c>
      <c r="CD28" s="762"/>
      <c r="CE28" s="674">
        <v>3.2420999999999993</v>
      </c>
      <c r="CF28" s="762"/>
      <c r="CH28" s="674">
        <v>3.2420999999999993</v>
      </c>
      <c r="CI28" s="762"/>
    </row>
    <row r="29" spans="1:87" ht="13.5" thickBot="1" x14ac:dyDescent="0.25">
      <c r="A29" s="2148" t="s">
        <v>80</v>
      </c>
      <c r="B29" s="2149"/>
      <c r="C29" s="2149"/>
      <c r="D29" s="2149"/>
      <c r="E29" s="2149"/>
      <c r="F29" s="2149"/>
      <c r="G29" s="2150"/>
      <c r="H29" s="906"/>
      <c r="I29" s="907"/>
      <c r="J29" s="739"/>
      <c r="K29" s="906"/>
      <c r="L29" s="907"/>
      <c r="M29" s="739"/>
      <c r="N29" s="906"/>
      <c r="O29" s="907"/>
      <c r="P29" s="739"/>
      <c r="Q29" s="906"/>
      <c r="R29" s="907"/>
      <c r="S29" s="739"/>
      <c r="T29" s="906"/>
      <c r="U29" s="907"/>
      <c r="V29" s="739"/>
      <c r="W29" s="906"/>
      <c r="X29" s="907"/>
      <c r="Y29" s="739"/>
      <c r="Z29" s="908"/>
      <c r="AA29" s="907"/>
      <c r="AB29" s="669"/>
      <c r="AC29" s="909"/>
      <c r="AD29" s="907"/>
      <c r="AE29" s="910"/>
      <c r="AF29" s="909"/>
      <c r="AG29" s="907"/>
      <c r="AH29" s="910"/>
      <c r="AI29" s="909"/>
      <c r="AJ29" s="907"/>
      <c r="AK29" s="910"/>
      <c r="AL29" s="909"/>
      <c r="AM29" s="907"/>
      <c r="AN29" s="910"/>
      <c r="AO29" s="909"/>
      <c r="AP29" s="907"/>
      <c r="AQ29" s="910"/>
      <c r="AR29" s="909"/>
      <c r="AS29" s="907"/>
      <c r="AT29" s="910"/>
      <c r="AU29" s="909"/>
      <c r="AV29" s="907"/>
      <c r="AW29" s="910"/>
      <c r="AX29" s="907"/>
      <c r="AY29" s="907"/>
      <c r="AZ29" s="907"/>
      <c r="BA29" s="909"/>
      <c r="BB29" s="907"/>
      <c r="BC29" s="910"/>
      <c r="BD29" s="909"/>
      <c r="BE29" s="907"/>
      <c r="BF29" s="910"/>
      <c r="BG29" s="907"/>
      <c r="BH29" s="907"/>
      <c r="BI29" s="910"/>
      <c r="BJ29" s="907"/>
      <c r="BK29" s="907"/>
      <c r="BL29" s="910"/>
      <c r="BM29" s="909"/>
      <c r="BN29" s="907"/>
      <c r="BO29" s="910"/>
      <c r="BP29" s="909"/>
      <c r="BQ29" s="907"/>
      <c r="BR29" s="910"/>
      <c r="BS29" s="907"/>
      <c r="BT29" s="907"/>
      <c r="BU29" s="910"/>
      <c r="BV29" s="907"/>
      <c r="BW29" s="907"/>
      <c r="BX29" s="910"/>
      <c r="BY29" s="909"/>
      <c r="BZ29" s="907"/>
      <c r="CA29" s="910"/>
    </row>
    <row r="30" spans="1:87" x14ac:dyDescent="0.2">
      <c r="A30" s="740"/>
      <c r="B30" s="725" t="s">
        <v>81</v>
      </c>
      <c r="C30" s="782"/>
      <c r="D30" s="782" t="s">
        <v>249</v>
      </c>
      <c r="E30" s="782"/>
      <c r="F30" s="782"/>
      <c r="G30" s="724"/>
      <c r="H30" s="911">
        <v>5.4999999999999997E-3</v>
      </c>
      <c r="I30" s="912" t="s">
        <v>83</v>
      </c>
      <c r="J30" s="913">
        <v>3.7100000000000001E-2</v>
      </c>
      <c r="K30" s="914"/>
      <c r="L30" s="912"/>
      <c r="M30" s="915"/>
      <c r="N30" s="914"/>
      <c r="O30" s="912"/>
      <c r="P30" s="915"/>
      <c r="Q30" s="914"/>
      <c r="R30" s="912"/>
      <c r="S30" s="915"/>
      <c r="T30" s="914"/>
      <c r="U30" s="912"/>
      <c r="V30" s="915"/>
      <c r="W30" s="914"/>
      <c r="X30" s="912"/>
      <c r="Y30" s="915"/>
      <c r="Z30" s="916"/>
      <c r="AA30" s="912"/>
      <c r="AB30" s="917"/>
      <c r="AC30" s="918"/>
      <c r="AD30" s="912"/>
      <c r="AE30" s="919"/>
      <c r="AF30" s="918"/>
      <c r="AG30" s="912"/>
      <c r="AH30" s="919"/>
      <c r="AI30" s="918"/>
      <c r="AJ30" s="912"/>
      <c r="AK30" s="919"/>
      <c r="AL30" s="918"/>
      <c r="AM30" s="912"/>
      <c r="AN30" s="919"/>
      <c r="AO30" s="918"/>
      <c r="AP30" s="912"/>
      <c r="AQ30" s="919"/>
      <c r="AR30" s="918"/>
      <c r="AS30" s="912"/>
      <c r="AT30" s="919"/>
      <c r="AU30" s="918"/>
      <c r="AV30" s="912"/>
      <c r="AW30" s="919"/>
      <c r="AX30" s="920"/>
      <c r="AY30" s="912"/>
      <c r="AZ30" s="921"/>
      <c r="BA30" s="918"/>
      <c r="BB30" s="912"/>
      <c r="BC30" s="919"/>
      <c r="BD30" s="918"/>
      <c r="BE30" s="912"/>
      <c r="BF30" s="919"/>
      <c r="BG30" s="920"/>
      <c r="BH30" s="912"/>
      <c r="BI30" s="919"/>
      <c r="BJ30" s="918"/>
      <c r="BK30" s="912"/>
      <c r="BL30" s="919"/>
      <c r="BM30" s="918"/>
      <c r="BN30" s="912"/>
      <c r="BO30" s="919"/>
      <c r="BP30" s="918"/>
      <c r="BQ30" s="912"/>
      <c r="BR30" s="919"/>
      <c r="BS30" s="918"/>
      <c r="BT30" s="912"/>
      <c r="BU30" s="919"/>
      <c r="BV30" s="918"/>
      <c r="BW30" s="912"/>
      <c r="BX30" s="919"/>
      <c r="BY30" s="918"/>
      <c r="BZ30" s="912"/>
      <c r="CA30" s="919"/>
    </row>
    <row r="31" spans="1:87" x14ac:dyDescent="0.2">
      <c r="A31" s="741" t="s">
        <v>23</v>
      </c>
      <c r="B31" s="729" t="s">
        <v>84</v>
      </c>
      <c r="C31" s="817"/>
      <c r="D31" s="831" t="s">
        <v>85</v>
      </c>
      <c r="E31" s="831"/>
      <c r="F31" s="831"/>
      <c r="G31" s="701"/>
      <c r="H31" s="922">
        <f>(SUM(I$6*I$6,J$6*J$6)/POWER($C$8,2))*$C$32</f>
        <v>4.022297037824E-7</v>
      </c>
      <c r="I31" s="912" t="s">
        <v>83</v>
      </c>
      <c r="J31" s="923">
        <f>($E$32/100)*(SUM(I$6*I$6,J$6*J$6)/$C$8)</f>
        <v>4.7449965055999998E-6</v>
      </c>
      <c r="K31" s="922">
        <f>(SUM(L$6*L$6,M$6*M$6)/POWER($C$8,2))*$C$32</f>
        <v>3.3370515036159998E-7</v>
      </c>
      <c r="L31" s="912" t="s">
        <v>83</v>
      </c>
      <c r="M31" s="923">
        <f>($E$32/100)*(SUM(L$6*L$6,M$6*M$6)/$C$8)</f>
        <v>3.9366306303999995E-6</v>
      </c>
      <c r="N31" s="922">
        <f>(SUM(O$6*O$6,P$6*P$6)/POWER($C$8,2))*$C$32</f>
        <v>4.0912841420799998E-7</v>
      </c>
      <c r="O31" s="912" t="s">
        <v>83</v>
      </c>
      <c r="P31" s="923">
        <f>($E$32/100)*(SUM(O$6*O$6,P$6*P$6)/$C$8)</f>
        <v>4.8263787520000001E-6</v>
      </c>
      <c r="Q31" s="922">
        <f>(SUM(R$6*R$6,S$6*S$6)/POWER($C$8,2))*$C$32</f>
        <v>4.203361033215999E-7</v>
      </c>
      <c r="R31" s="912" t="s">
        <v>83</v>
      </c>
      <c r="S31" s="923">
        <f>($E$32/100)*(SUM(R$6*R$6,S$6*S$6)/$C$8)</f>
        <v>4.9585928703999995E-6</v>
      </c>
      <c r="T31" s="922">
        <f>(SUM(U$6*U$6,V$6*V$6)/POWER($C$8,2))*$C$32</f>
        <v>4.3141971957759994E-7</v>
      </c>
      <c r="U31" s="912" t="s">
        <v>83</v>
      </c>
      <c r="V31" s="923">
        <f>($E$32/100)*(SUM(U$6*U$6,V$6*V$6)/$C$8)</f>
        <v>5.0893433343999999E-6</v>
      </c>
      <c r="W31" s="922">
        <f>(SUM(X$6*X$6,Y$6*Y$6)/POWER($C$8,2))*$C$32</f>
        <v>4.8509564641280003E-7</v>
      </c>
      <c r="X31" s="912" t="s">
        <v>83</v>
      </c>
      <c r="Y31" s="923">
        <f>($E$32/100)*(SUM(X$6*X$6,Y$6*Y$6)/$C$8)</f>
        <v>5.7225439232000006E-6</v>
      </c>
      <c r="Z31" s="924">
        <f>(SUM(AA$6*AA$6,AB$6*AB$6)/POWER($C$8,2))*$C$32</f>
        <v>1.0460009936895997E-6</v>
      </c>
      <c r="AA31" s="912" t="s">
        <v>83</v>
      </c>
      <c r="AB31" s="925">
        <f>($E$32/100)*(SUM(AA$6*AA$6,AB$6*AB$6)/$C$8)</f>
        <v>1.2339394662399998E-5</v>
      </c>
      <c r="AC31" s="922">
        <f>(SUM(AD$6*AD$6,AE$6*AE$6)/POWER($C$8,2))*$C$32</f>
        <v>1.2758955858944E-6</v>
      </c>
      <c r="AD31" s="912" t="s">
        <v>83</v>
      </c>
      <c r="AE31" s="926">
        <f>($E$32/100)*(SUM(AD$6*AD$6,AE$6*AE$6)/$C$8)</f>
        <v>1.5051399833599999E-5</v>
      </c>
      <c r="AF31" s="922">
        <f>(SUM(AG$6*AG$6,AH$6*AH$6)/POWER($C$8,2))*$C$32</f>
        <v>1.2518715486207999E-6</v>
      </c>
      <c r="AG31" s="912" t="s">
        <v>83</v>
      </c>
      <c r="AH31" s="926">
        <f>($E$32/100)*(SUM(AG$6*AG$6,AH$6*AH$6)/$C$8)</f>
        <v>1.47679946752E-5</v>
      </c>
      <c r="AI31" s="922">
        <f>(SUM(AJ$6*AJ$6,AK$6*AK$6)/POWER($C$8,2))*$C$32</f>
        <v>1.1644408081408E-6</v>
      </c>
      <c r="AJ31" s="912" t="s">
        <v>83</v>
      </c>
      <c r="AK31" s="926">
        <f>($E$32/100)*(SUM(AJ$6*AJ$6,AK$6*AK$6)/$C$8)</f>
        <v>1.3736597555199998E-5</v>
      </c>
      <c r="AL31" s="922">
        <f>(SUM(AM$6*AM$6,AN$6*AN$6)/POWER($C$8,2))*$C$32</f>
        <v>1.6524598119423996E-6</v>
      </c>
      <c r="AM31" s="912" t="s">
        <v>83</v>
      </c>
      <c r="AN31" s="926">
        <f>($E$32/100)*(SUM(AM$6*AM$6,AN$6*AN$6)/$C$8)</f>
        <v>1.9493627545599996E-5</v>
      </c>
      <c r="AO31" s="922">
        <f>(SUM(AP$6*AP$6,AQ$6*AQ$6)/POWER($C$8,2))*$C$32</f>
        <v>1.4147841193984003E-6</v>
      </c>
      <c r="AP31" s="912" t="s">
        <v>83</v>
      </c>
      <c r="AQ31" s="926">
        <f>($E$32/100)*(SUM(AP$6*AP$6,AQ$6*AQ$6)/$C$8)</f>
        <v>1.6689830809600003E-5</v>
      </c>
      <c r="AR31" s="922">
        <f>(SUM(AS$6*AS$6,AT$6*AT$6)/POWER($C$8,2))*$C$32</f>
        <v>1.3225749658623998E-6</v>
      </c>
      <c r="AS31" s="912" t="s">
        <v>83</v>
      </c>
      <c r="AT31" s="926">
        <f>($E$32/100)*(SUM(AS$6*AS$6,AT$6*AT$6)/$C$8)</f>
        <v>1.5602064025600001E-5</v>
      </c>
      <c r="AU31" s="922">
        <f>(SUM(AV$6*AV$6,AW$6*AW$6)/POWER($C$8,2))*$C$32</f>
        <v>1.3939449573375998E-6</v>
      </c>
      <c r="AV31" s="912" t="s">
        <v>83</v>
      </c>
      <c r="AW31" s="926">
        <f>($E$32/100)*(SUM(AV$6*AV$6,AW$6*AW$6)/$C$8)</f>
        <v>1.64439967744E-5</v>
      </c>
      <c r="AX31" s="924">
        <f>(SUM(AY$6*AY$6,AZ$6*AZ$6)/POWER($C$8,2))*$C$32</f>
        <v>9.1078916945920009E-7</v>
      </c>
      <c r="AY31" s="912" t="s">
        <v>83</v>
      </c>
      <c r="AZ31" s="927">
        <f>($E$32/100)*(SUM(AY$6*AY$6,AZ$6*AZ$6)/$C$8)</f>
        <v>1.0744336844800001E-5</v>
      </c>
      <c r="BA31" s="928">
        <f>(SUM(BB$6*BB$6,BC$6*BC$6)/POWER($C$8,2))*$C$32</f>
        <v>1.5851079981056001E-6</v>
      </c>
      <c r="BB31" s="912" t="s">
        <v>83</v>
      </c>
      <c r="BC31" s="926">
        <f>($E$32/100)*(SUM(BB$6*BB$6,BC$6*BC$6)/$C$8)</f>
        <v>1.8699096166400003E-5</v>
      </c>
      <c r="BD31" s="922">
        <f>(SUM(BE$6*BE$6,BF$6*BF$6)/POWER($C$8,2))*$C$32</f>
        <v>1.3729917091839996E-6</v>
      </c>
      <c r="BE31" s="912" t="s">
        <v>83</v>
      </c>
      <c r="BF31" s="929">
        <f>($E$32/100)*(SUM(BE$6*BE$6,BF$6*BF$6)/$C$8)</f>
        <v>1.6196816895999997E-5</v>
      </c>
      <c r="BG31" s="924">
        <f>(SUM(BH$6*BH$6,BI$6*BI$6)/POWER($C$8,2))*$C$32</f>
        <v>6.8970403225599988E-7</v>
      </c>
      <c r="BH31" s="912" t="s">
        <v>83</v>
      </c>
      <c r="BI31" s="929">
        <f>($E$32/100)*(SUM(BH$6*BH$6,BI$6*BI$6)/$C$8)</f>
        <v>8.1362544640000012E-6</v>
      </c>
      <c r="BJ31" s="924">
        <f>(SUM(BK$6*BK$6,BL$6*BL$6)/POWER($C$8,2))*$C$32</f>
        <v>6.3493977374719997E-7</v>
      </c>
      <c r="BK31" s="912" t="s">
        <v>83</v>
      </c>
      <c r="BL31" s="929">
        <f>($E$32/100)*(SUM(BK$6*BK$6,BL$6*BL$6)/$C$8)</f>
        <v>7.4902151168000007E-6</v>
      </c>
      <c r="BM31" s="922">
        <f>(SUM(BN$6*BN$6,BO$6*BO$6)/POWER($C$8,2))*$C$32</f>
        <v>7.1131234447360001E-7</v>
      </c>
      <c r="BN31" s="912" t="s">
        <v>83</v>
      </c>
      <c r="BO31" s="929">
        <f>($E$32/100)*(SUM(BN$6*BN$6,BO$6*BO$6)/$C$8)</f>
        <v>8.3911619584000008E-6</v>
      </c>
      <c r="BP31" s="922">
        <f>(SUM(BQ$6*BQ$6,BR$6*BR$6)/POWER($C$8,2))*$C$32</f>
        <v>8.2198070681600002E-7</v>
      </c>
      <c r="BQ31" s="912" t="s">
        <v>83</v>
      </c>
      <c r="BR31" s="929">
        <f>($E$32/100)*(SUM(BQ$6*BQ$6,BR$6*BR$6)/$C$8)</f>
        <v>9.6966871040000005E-6</v>
      </c>
      <c r="BS31" s="924">
        <f>(SUM(BT$6*BT$6,BU$6*BU$6)/POWER($C$8,2))*$C$32</f>
        <v>9.4385704038400016E-7</v>
      </c>
      <c r="BT31" s="912" t="s">
        <v>83</v>
      </c>
      <c r="BU31" s="929">
        <f>($E$32/100)*(SUM(BT$6*BT$6,BU$6*BU$6)/$C$8)</f>
        <v>1.1134429696000002E-5</v>
      </c>
      <c r="BV31" s="924">
        <f>(SUM(BW$6*BW$6,BX$6*BX$6)/POWER($C$8,2))*$C$32</f>
        <v>9.4477870028799974E-7</v>
      </c>
      <c r="BW31" s="912" t="s">
        <v>83</v>
      </c>
      <c r="BX31" s="929">
        <f>($E$32/100)*(SUM(BW$6*BW$6,BX$6*BX$6)/$C$8)</f>
        <v>1.1145302271999998E-5</v>
      </c>
      <c r="BY31" s="922">
        <f>(SUM(BZ$6*BZ$6,CA$6*CA$6)/POWER($C$8,2))*$C$32</f>
        <v>1.1179344756735999E-6</v>
      </c>
      <c r="BZ31" s="912" t="s">
        <v>83</v>
      </c>
      <c r="CA31" s="929">
        <f>($E$32/100)*(SUM(BZ$6*BZ$6,CA$6*CA$6)/$C$8)</f>
        <v>1.3187974758400001E-5</v>
      </c>
    </row>
    <row r="32" spans="1:87" ht="13.5" thickBot="1" x14ac:dyDescent="0.25">
      <c r="A32" s="741"/>
      <c r="B32" s="930" t="s">
        <v>250</v>
      </c>
      <c r="C32" s="931">
        <v>2.2040000000000001E-2</v>
      </c>
      <c r="D32" s="932" t="s">
        <v>251</v>
      </c>
      <c r="E32" s="2151">
        <v>10.4</v>
      </c>
      <c r="F32" s="2151"/>
      <c r="G32" s="710"/>
      <c r="H32" s="933"/>
      <c r="I32" s="934"/>
      <c r="J32" s="935"/>
      <c r="K32" s="933"/>
      <c r="L32" s="934"/>
      <c r="M32" s="935"/>
      <c r="N32" s="933"/>
      <c r="O32" s="934"/>
      <c r="P32" s="935"/>
      <c r="Q32" s="933"/>
      <c r="R32" s="934"/>
      <c r="S32" s="935"/>
      <c r="T32" s="933"/>
      <c r="U32" s="934"/>
      <c r="V32" s="935"/>
      <c r="W32" s="933"/>
      <c r="X32" s="934"/>
      <c r="Y32" s="935"/>
      <c r="Z32" s="936"/>
      <c r="AA32" s="934"/>
      <c r="AB32" s="937"/>
      <c r="AC32" s="933"/>
      <c r="AD32" s="934"/>
      <c r="AE32" s="935"/>
      <c r="AF32" s="933"/>
      <c r="AG32" s="934"/>
      <c r="AH32" s="935"/>
      <c r="AI32" s="933"/>
      <c r="AJ32" s="934"/>
      <c r="AK32" s="935"/>
      <c r="AL32" s="933"/>
      <c r="AM32" s="934"/>
      <c r="AN32" s="935"/>
      <c r="AO32" s="933"/>
      <c r="AP32" s="934"/>
      <c r="AQ32" s="935"/>
      <c r="AR32" s="933"/>
      <c r="AS32" s="934"/>
      <c r="AT32" s="935"/>
      <c r="AU32" s="933"/>
      <c r="AV32" s="934"/>
      <c r="AW32" s="935"/>
      <c r="AX32" s="936"/>
      <c r="AY32" s="934"/>
      <c r="AZ32" s="937"/>
      <c r="BA32" s="933"/>
      <c r="BB32" s="932"/>
      <c r="BC32" s="935"/>
      <c r="BD32" s="933"/>
      <c r="BE32" s="934"/>
      <c r="BF32" s="935"/>
      <c r="BG32" s="936"/>
      <c r="BH32" s="934"/>
      <c r="BI32" s="935"/>
      <c r="BJ32" s="936"/>
      <c r="BK32" s="934"/>
      <c r="BL32" s="935"/>
      <c r="BM32" s="933"/>
      <c r="BN32" s="934"/>
      <c r="BO32" s="935"/>
      <c r="BP32" s="933"/>
      <c r="BQ32" s="934"/>
      <c r="BR32" s="935"/>
      <c r="BS32" s="936"/>
      <c r="BT32" s="934"/>
      <c r="BU32" s="935"/>
      <c r="BV32" s="936"/>
      <c r="BW32" s="934"/>
      <c r="BX32" s="935"/>
      <c r="BY32" s="933"/>
      <c r="BZ32" s="934"/>
      <c r="CA32" s="935"/>
    </row>
    <row r="33" spans="1:81" ht="13.5" thickBot="1" x14ac:dyDescent="0.25">
      <c r="A33" s="749"/>
      <c r="B33" s="2143" t="s">
        <v>90</v>
      </c>
      <c r="C33" s="2144"/>
      <c r="D33" s="2144"/>
      <c r="E33" s="2144"/>
      <c r="F33" s="2144"/>
      <c r="G33" s="2145"/>
      <c r="H33" s="938">
        <f>SUM(I6,H31,$H$30)</f>
        <v>1.5360402229703781E-2</v>
      </c>
      <c r="I33" s="939" t="s">
        <v>83</v>
      </c>
      <c r="J33" s="940">
        <f>SUM(J6,J31,$J$30)</f>
        <v>4.1208744996505599E-2</v>
      </c>
      <c r="K33" s="938">
        <f>SUM(L6,K31,$H$30)</f>
        <v>1.4460333705150361E-2</v>
      </c>
      <c r="L33" s="939" t="s">
        <v>83</v>
      </c>
      <c r="M33" s="940">
        <f>SUM(M6,M31,$J$30)</f>
        <v>4.0891936630630399E-2</v>
      </c>
      <c r="N33" s="938">
        <f>SUM(O6,N31,$H$30)</f>
        <v>1.5344409128414206E-2</v>
      </c>
      <c r="O33" s="939" t="s">
        <v>83</v>
      </c>
      <c r="P33" s="940">
        <f>SUM(P6,P31,$J$30)</f>
        <v>4.1476826378752003E-2</v>
      </c>
      <c r="Q33" s="938">
        <f>SUM(R6,Q31,$H$30)</f>
        <v>1.536042033610332E-2</v>
      </c>
      <c r="R33" s="939" t="s">
        <v>83</v>
      </c>
      <c r="S33" s="940">
        <f>SUM(S6,S31,$J$30)</f>
        <v>4.1792958592870397E-2</v>
      </c>
      <c r="T33" s="938">
        <f>SUM(U6,T31,$H$30)</f>
        <v>1.5660431419719574E-2</v>
      </c>
      <c r="U33" s="939" t="s">
        <v>83</v>
      </c>
      <c r="V33" s="940">
        <f>SUM(V6,V31,$J$30)</f>
        <v>4.1477089343334397E-2</v>
      </c>
      <c r="W33" s="938">
        <f>SUM(X6,W31,$H$30)</f>
        <v>1.624448509564641E-2</v>
      </c>
      <c r="X33" s="939" t="s">
        <v>83</v>
      </c>
      <c r="Y33" s="940">
        <f>SUM(Y6,Y31,$J$30)</f>
        <v>4.1809722543923199E-2</v>
      </c>
      <c r="Z33" s="941">
        <f>SUM(AA6,Z31,$H$30)</f>
        <v>2.024104600099369E-2</v>
      </c>
      <c r="AA33" s="939" t="s">
        <v>83</v>
      </c>
      <c r="AB33" s="942">
        <f>SUM(AB6,AB31,$J$30)</f>
        <v>4.60203393946624E-2</v>
      </c>
      <c r="AC33" s="938">
        <f>SUM(AD6,AC31,$H$30)</f>
        <v>2.1901275895585895E-2</v>
      </c>
      <c r="AD33" s="939" t="s">
        <v>83</v>
      </c>
      <c r="AE33" s="940">
        <f>SUM(AE6,AE31,$J$30)</f>
        <v>4.6751051399833599E-2</v>
      </c>
      <c r="AF33" s="938">
        <f>SUM(AG6,AF31,$H$30)</f>
        <v>2.1885251871548619E-2</v>
      </c>
      <c r="AG33" s="939" t="s">
        <v>83</v>
      </c>
      <c r="AH33" s="940">
        <f>SUM(AH6,AH31,$J$30)</f>
        <v>4.6418767994675203E-2</v>
      </c>
      <c r="AI33" s="938">
        <f>SUM(AJ6,AI31,$H$30)</f>
        <v>2.1285164440808142E-2</v>
      </c>
      <c r="AJ33" s="939" t="s">
        <v>83</v>
      </c>
      <c r="AK33" s="940">
        <f>SUM(AK6,AK31,$J$30)</f>
        <v>4.6117736597555199E-2</v>
      </c>
      <c r="AL33" s="938">
        <f>SUM(AM6,AL31,$H$30)</f>
        <v>2.4901652459811942E-2</v>
      </c>
      <c r="AM33" s="939" t="s">
        <v>83</v>
      </c>
      <c r="AN33" s="940">
        <f>SUM(AN6,AN31,$J$30)</f>
        <v>4.6723493627545604E-2</v>
      </c>
      <c r="AO33" s="938">
        <f>SUM(AP6,AO31,$H$30)</f>
        <v>2.3385414784119402E-2</v>
      </c>
      <c r="AP33" s="939" t="s">
        <v>83</v>
      </c>
      <c r="AQ33" s="940">
        <f>SUM(AQ6,AQ31,$J$30)</f>
        <v>4.6136689830809603E-2</v>
      </c>
      <c r="AR33" s="938">
        <f>SUM(AS6,AR31,$H$30)</f>
        <v>2.2801322574965859E-2</v>
      </c>
      <c r="AS33" s="939" t="s">
        <v>83</v>
      </c>
      <c r="AT33" s="940">
        <f>SUM(AT6,AT31,$J$30)</f>
        <v>4.5819602064025605E-2</v>
      </c>
      <c r="AU33" s="938">
        <f>SUM(AV6,AU31,$H$30)</f>
        <v>2.3461393944957339E-2</v>
      </c>
      <c r="AV33" s="939" t="s">
        <v>83</v>
      </c>
      <c r="AW33" s="940">
        <f>SUM(AW6,AW31,$J$30)</f>
        <v>4.5644443996774399E-2</v>
      </c>
      <c r="AX33" s="941">
        <f>SUM(AY6,AX31,$H$30)</f>
        <v>2.0648910789169458E-2</v>
      </c>
      <c r="AY33" s="939" t="s">
        <v>83</v>
      </c>
      <c r="AZ33" s="942">
        <f>SUM(AZ6,AZ31,$J$30)</f>
        <v>4.2478744336844801E-2</v>
      </c>
      <c r="BA33" s="938">
        <f>SUM(BB6,BA31,$H$30)</f>
        <v>2.4249585107998108E-2</v>
      </c>
      <c r="BB33" s="939" t="s">
        <v>83</v>
      </c>
      <c r="BC33" s="940">
        <f>SUM(BC6,BC31,$J$30)</f>
        <v>4.7018699096166405E-2</v>
      </c>
      <c r="BD33" s="938">
        <f>SUM(BE6,BD31,$H$30)</f>
        <v>2.2749372991709184E-2</v>
      </c>
      <c r="BE33" s="939" t="s">
        <v>83</v>
      </c>
      <c r="BF33" s="940">
        <f>SUM(BF6,BF31,$J$30)</f>
        <v>4.6700196816896002E-2</v>
      </c>
      <c r="BG33" s="941">
        <f>SUM(BH6,BG31,$H$30)</f>
        <v>1.8612689704032258E-2</v>
      </c>
      <c r="BH33" s="939" t="s">
        <v>83</v>
      </c>
      <c r="BI33" s="940">
        <f>SUM(BI6,BI31,$J$30)</f>
        <v>4.1972136254463999E-2</v>
      </c>
      <c r="BJ33" s="938">
        <f>SUM(BK6,BJ31,$H$30)</f>
        <v>1.8012634939773748E-2</v>
      </c>
      <c r="BK33" s="939" t="s">
        <v>83</v>
      </c>
      <c r="BL33" s="940">
        <f>SUM(BL6,BL31,$J$30)</f>
        <v>4.1955490215116797E-2</v>
      </c>
      <c r="BM33" s="938">
        <f>SUM(BN6,BM31,$H$30)</f>
        <v>1.8960711312344475E-2</v>
      </c>
      <c r="BN33" s="939" t="s">
        <v>83</v>
      </c>
      <c r="BO33" s="940">
        <f>SUM(BO6,BO31,$J$30)</f>
        <v>4.1640391161958404E-2</v>
      </c>
      <c r="BP33" s="938">
        <f>SUM(BQ6,BP31,$H$30)</f>
        <v>1.9244821980706817E-2</v>
      </c>
      <c r="BQ33" s="939" t="s">
        <v>83</v>
      </c>
      <c r="BR33" s="940">
        <f>SUM(BR6,BR31,$J$30)</f>
        <v>4.3757696687103997E-2</v>
      </c>
      <c r="BS33" s="938">
        <f>SUM(BT6,BS31,$H$30)</f>
        <v>2.0048943857040383E-2</v>
      </c>
      <c r="BT33" s="939" t="s">
        <v>83</v>
      </c>
      <c r="BU33" s="940">
        <f>SUM(BU6,BU31,$J$30)</f>
        <v>4.4595134429696003E-2</v>
      </c>
      <c r="BV33" s="938">
        <f>SUM(BW6,BV31,$H$30)</f>
        <v>2.1168944778700287E-2</v>
      </c>
      <c r="BW33" s="939" t="s">
        <v>83</v>
      </c>
      <c r="BX33" s="940">
        <f>SUM(BX6,BX31,$J$30)</f>
        <v>4.1847145302272001E-2</v>
      </c>
      <c r="BY33" s="938">
        <f>SUM(BZ6,BY31,$H$30)</f>
        <v>2.2669117934475673E-2</v>
      </c>
      <c r="BZ33" s="939" t="s">
        <v>83</v>
      </c>
      <c r="CA33" s="940">
        <f>SUM(CA6,CA31,$J$30)</f>
        <v>4.18331879747584E-2</v>
      </c>
    </row>
    <row r="34" spans="1:81" x14ac:dyDescent="0.2">
      <c r="A34" s="740"/>
      <c r="B34" s="725" t="s">
        <v>81</v>
      </c>
      <c r="C34" s="782"/>
      <c r="D34" s="782" t="s">
        <v>249</v>
      </c>
      <c r="E34" s="782"/>
      <c r="F34" s="782"/>
      <c r="G34" s="724"/>
      <c r="H34" s="911">
        <v>5.4999999999999997E-3</v>
      </c>
      <c r="I34" s="912" t="s">
        <v>83</v>
      </c>
      <c r="J34" s="913">
        <v>3.7100000000000001E-2</v>
      </c>
      <c r="K34" s="911"/>
      <c r="L34" s="912"/>
      <c r="M34" s="913"/>
      <c r="N34" s="911"/>
      <c r="O34" s="912"/>
      <c r="P34" s="913"/>
      <c r="Q34" s="911"/>
      <c r="R34" s="912"/>
      <c r="S34" s="913"/>
      <c r="T34" s="911"/>
      <c r="U34" s="912"/>
      <c r="V34" s="913"/>
      <c r="W34" s="911"/>
      <c r="X34" s="912"/>
      <c r="Y34" s="913"/>
      <c r="Z34" s="943"/>
      <c r="AA34" s="912"/>
      <c r="AB34" s="944"/>
      <c r="AC34" s="911"/>
      <c r="AD34" s="912"/>
      <c r="AE34" s="913"/>
      <c r="AF34" s="911"/>
      <c r="AG34" s="912"/>
      <c r="AH34" s="913"/>
      <c r="AI34" s="911"/>
      <c r="AJ34" s="912"/>
      <c r="AK34" s="913"/>
      <c r="AL34" s="911"/>
      <c r="AM34" s="912"/>
      <c r="AN34" s="913"/>
      <c r="AO34" s="911"/>
      <c r="AP34" s="912"/>
      <c r="AQ34" s="913"/>
      <c r="AR34" s="911"/>
      <c r="AS34" s="912"/>
      <c r="AT34" s="913"/>
      <c r="AU34" s="911"/>
      <c r="AV34" s="912"/>
      <c r="AW34" s="913"/>
      <c r="AX34" s="943"/>
      <c r="AY34" s="912"/>
      <c r="AZ34" s="944"/>
      <c r="BA34" s="945"/>
      <c r="BB34" s="912"/>
      <c r="BC34" s="913"/>
      <c r="BD34" s="945"/>
      <c r="BE34" s="912"/>
      <c r="BF34" s="913"/>
      <c r="BG34" s="946"/>
      <c r="BH34" s="912"/>
      <c r="BI34" s="913"/>
      <c r="BJ34" s="946"/>
      <c r="BK34" s="912"/>
      <c r="BL34" s="913"/>
      <c r="BM34" s="945"/>
      <c r="BN34" s="912"/>
      <c r="BO34" s="913"/>
      <c r="BP34" s="945"/>
      <c r="BQ34" s="912"/>
      <c r="BR34" s="913"/>
      <c r="BS34" s="946"/>
      <c r="BT34" s="912"/>
      <c r="BU34" s="913"/>
      <c r="BV34" s="946"/>
      <c r="BW34" s="912"/>
      <c r="BX34" s="913"/>
      <c r="BY34" s="945"/>
      <c r="BZ34" s="912"/>
      <c r="CA34" s="913"/>
    </row>
    <row r="35" spans="1:81" x14ac:dyDescent="0.2">
      <c r="A35" s="947" t="s">
        <v>91</v>
      </c>
      <c r="B35" s="729" t="s">
        <v>84</v>
      </c>
      <c r="C35" s="817"/>
      <c r="D35" s="831" t="s">
        <v>85</v>
      </c>
      <c r="E35" s="831"/>
      <c r="F35" s="831"/>
      <c r="G35" s="701"/>
      <c r="H35" s="948">
        <f>(SUM(I$12*I$12,J$12*J$12)/POWER($C$14,2))*$C$36</f>
        <v>1.7464389108503038E-4</v>
      </c>
      <c r="I35" s="912" t="s">
        <v>83</v>
      </c>
      <c r="J35" s="949">
        <f>($E$36/100)*(SUM(I$12*I$12,J$12*J$12)/$C$14)</f>
        <v>2.0942906080320001E-3</v>
      </c>
      <c r="K35" s="948">
        <f>(SUM(L$12*L$12,M$12*M$12)/POWER($C$14,2))*$C$36</f>
        <v>1.9048614396415998E-4</v>
      </c>
      <c r="L35" s="912" t="s">
        <v>83</v>
      </c>
      <c r="M35" s="949">
        <f>($E$36/100)*(SUM(L$12*L$12,M$12*M$12)/$C$14)</f>
        <v>2.2842673728000001E-3</v>
      </c>
      <c r="N35" s="948">
        <f>(SUM(O$12*O$12,P$12*P$12)/POWER($C$14,2))*$C$36</f>
        <v>1.9880236054103037E-4</v>
      </c>
      <c r="O35" s="912" t="s">
        <v>83</v>
      </c>
      <c r="P35" s="949">
        <f>($E$36/100)*(SUM(O$12*O$12,P$12*P$12)/$C$14)</f>
        <v>2.3839935880319999E-3</v>
      </c>
      <c r="Q35" s="948">
        <f>(SUM(R$12*R$12,S$12*S$12)/POWER($C$14,2))*$C$36</f>
        <v>1.865953687682304E-4</v>
      </c>
      <c r="R35" s="912" t="s">
        <v>83</v>
      </c>
      <c r="S35" s="949">
        <f>($E$36/100)*(SUM(R$12*R$12,S$12*S$12)/$C$14)</f>
        <v>2.2376100640319999E-3</v>
      </c>
      <c r="T35" s="948">
        <f>(SUM(U$12*U$12,V$12*V$12)/POWER($C$14,2))*$C$36</f>
        <v>2.0898580428887041E-4</v>
      </c>
      <c r="U35" s="912" t="s">
        <v>83</v>
      </c>
      <c r="V35" s="949">
        <f>($E$36/100)*(SUM(U$12*U$12,V$12*V$12)/$C$14)</f>
        <v>2.506111175232E-3</v>
      </c>
      <c r="W35" s="948">
        <f>(SUM(X$12*X$12,Y$12*Y$12)/POWER($C$14,2))*$C$36</f>
        <v>2.1839786931776001E-4</v>
      </c>
      <c r="X35" s="912" t="s">
        <v>83</v>
      </c>
      <c r="Y35" s="949">
        <f>($E$36/100)*(SUM(X$12*X$12,Y$12*Y$12)/$C$14)</f>
        <v>2.6189785607999999E-3</v>
      </c>
      <c r="Z35" s="950">
        <f>(SUM(AA$12*AA$12,AB$12*AB$12)/POWER($C$14,2))*$C$36</f>
        <v>2.5861556740631038E-4</v>
      </c>
      <c r="AA35" s="912" t="s">
        <v>83</v>
      </c>
      <c r="AB35" s="951">
        <f>($E$36/100)*(SUM(AA$12*AA$12,AB$12*AB$12)/$C$14)</f>
        <v>3.1012602304319992E-3</v>
      </c>
      <c r="AC35" s="948">
        <f>(SUM(AD$12*AD$12,AE$12*AE$12)/POWER($C$14,2))*$C$36</f>
        <v>2.7466669921855997E-4</v>
      </c>
      <c r="AD35" s="912" t="s">
        <v>83</v>
      </c>
      <c r="AE35" s="949">
        <f>($E$36/100)*(SUM(AD$12*AD$12,AE$12*AE$12)/$C$14)</f>
        <v>3.2937418247999998E-3</v>
      </c>
      <c r="AF35" s="948">
        <f>(SUM(AG$12*AG$12,AH$12*AH$12)/POWER($C$14,2))*$C$36</f>
        <v>2.8006948044416002E-4</v>
      </c>
      <c r="AG35" s="912" t="s">
        <v>83</v>
      </c>
      <c r="AH35" s="949">
        <f>($E$36/100)*(SUM(AG$12*AG$12,AH$12*AH$12)/$C$14)</f>
        <v>3.3585307728E-3</v>
      </c>
      <c r="AI35" s="948">
        <f>(SUM(AJ$12*AJ$12,AK$12*AK$12)/POWER($C$14,2))*$C$36</f>
        <v>3.040363269275904E-4</v>
      </c>
      <c r="AJ35" s="912" t="s">
        <v>83</v>
      </c>
      <c r="AK35" s="949">
        <f>($E$36/100)*(SUM(AJ$12*AJ$12,AK$12*AK$12)/$C$14)</f>
        <v>3.6459358528319998E-3</v>
      </c>
      <c r="AL35" s="948">
        <f>(SUM(AM$12*AM$12,AN$12*AN$12)/POWER($C$14,2))*$C$36</f>
        <v>3.0821595766015997E-4</v>
      </c>
      <c r="AM35" s="912" t="s">
        <v>83</v>
      </c>
      <c r="AN35" s="949">
        <f>($E$36/100)*(SUM(AM$12*AM$12,AN$12*AN$12)/$C$14)</f>
        <v>3.6960570527999996E-3</v>
      </c>
      <c r="AO35" s="948">
        <f>(SUM(AP$12*AP$12,AQ$12*AQ$12)/POWER($C$14,2))*$C$36</f>
        <v>3.1921157434496001E-4</v>
      </c>
      <c r="AP35" s="912" t="s">
        <v>83</v>
      </c>
      <c r="AQ35" s="949">
        <f>($E$36/100)*(SUM(AP$12*AP$12,AQ$12*AQ$12)/$C$14)</f>
        <v>3.8279140367999996E-3</v>
      </c>
      <c r="AR35" s="948">
        <f>(SUM(AS$12*AS$12,AT$12*AT$12)/POWER($C$14,2))*$C$36</f>
        <v>3.0585529976855043E-4</v>
      </c>
      <c r="AS35" s="912" t="s">
        <v>83</v>
      </c>
      <c r="AT35" s="949">
        <f>($E$36/100)*(SUM(AS$12*AS$12,AT$12*AT$12)/$C$14)</f>
        <v>3.6677485696320002E-3</v>
      </c>
      <c r="AU35" s="948">
        <f>(SUM(AV$12*AV$12,AW$12*AW$12)/POWER($C$14,2))*$C$36</f>
        <v>2.8798888317055999E-4</v>
      </c>
      <c r="AV35" s="912" t="s">
        <v>83</v>
      </c>
      <c r="AW35" s="949">
        <f>($E$36/100)*(SUM(AV$12*AV$12,AW$12*AW$12)/$C$14)</f>
        <v>3.4534984848000002E-3</v>
      </c>
      <c r="AX35" s="950">
        <f>(SUM(AY$12*AY$12,AZ$12*AZ$12)/POWER($C$14,2))*$C$36</f>
        <v>3.0303637037696002E-4</v>
      </c>
      <c r="AY35" s="912" t="s">
        <v>83</v>
      </c>
      <c r="AZ35" s="951">
        <f>($E$36/100)*(SUM(AY$12*AY$12,AZ$12*AZ$12)/$C$14)</f>
        <v>3.6339445968000001E-3</v>
      </c>
      <c r="BA35" s="948">
        <f>(SUM(BB$12*BB$12,BC$12*BC$12)/POWER($C$14,2))*$C$36</f>
        <v>3.0205479089111037E-4</v>
      </c>
      <c r="BB35" s="912" t="s">
        <v>83</v>
      </c>
      <c r="BC35" s="949">
        <f>($E$36/100)*(SUM(BB$12*BB$12,BC$12*BC$12)/$C$14)</f>
        <v>3.6221737144319995E-3</v>
      </c>
      <c r="BD35" s="948">
        <f>(SUM(BE$12*BE$12,BF$12*BF$12)/POWER($C$14,2))*$C$36</f>
        <v>2.8937831326975998E-4</v>
      </c>
      <c r="BE35" s="912" t="s">
        <v>83</v>
      </c>
      <c r="BF35" s="949">
        <f>($E$36/100)*(SUM(BE$12*BE$12,BF$12*BF$12)/$C$14)</f>
        <v>3.4701602207999997E-3</v>
      </c>
      <c r="BG35" s="950">
        <f>(SUM(BH$12*BH$12,BI$12*BI$12)/POWER($C$14,2))*$C$36</f>
        <v>2.8069001466175998E-4</v>
      </c>
      <c r="BH35" s="912" t="s">
        <v>83</v>
      </c>
      <c r="BI35" s="949">
        <f>($E$36/100)*(SUM(BH$12*BH$12,BI$12*BI$12)/$C$14)</f>
        <v>3.3659720807999991E-3</v>
      </c>
      <c r="BJ35" s="950">
        <f>(SUM(BK$12*BK$12,BL$12*BL$12)/POWER($C$14,2))*$C$36</f>
        <v>2.8348010809367037E-4</v>
      </c>
      <c r="BK35" s="912" t="s">
        <v>83</v>
      </c>
      <c r="BL35" s="949">
        <f>($E$36/100)*(SUM(BK$12*BK$12,BL$12*BL$12)/$C$14)</f>
        <v>3.3994302592319997E-3</v>
      </c>
      <c r="BM35" s="948">
        <f>(SUM(BN$12*BN$12,BO$12*BO$12)/POWER($C$14,2))*$C$36</f>
        <v>2.7393220390976007E-4</v>
      </c>
      <c r="BN35" s="912" t="s">
        <v>83</v>
      </c>
      <c r="BO35" s="949">
        <f>($E$36/100)*(SUM(BN$12*BN$12,BO$12*BO$12)/$C$14)</f>
        <v>3.2849339207999999E-3</v>
      </c>
      <c r="BP35" s="948">
        <f>(SUM(BQ$12*BQ$12,BR$12*BR$12)/POWER($C$14,2))*$C$36</f>
        <v>2.8162734409751042E-4</v>
      </c>
      <c r="BQ35" s="912" t="s">
        <v>83</v>
      </c>
      <c r="BR35" s="949">
        <f>($E$36/100)*(SUM(BQ$12*BQ$12,BR$12*BR$12)/$C$14)</f>
        <v>3.3772123264320004E-3</v>
      </c>
      <c r="BS35" s="950">
        <f>(SUM(BT$12*BT$12,BU$12*BU$12)/POWER($C$14,2))*$C$36</f>
        <v>2.8273108029055994E-4</v>
      </c>
      <c r="BT35" s="912" t="s">
        <v>83</v>
      </c>
      <c r="BU35" s="949">
        <f>($E$36/100)*(SUM(BT$12*BT$12,BU$12*BU$12)/$C$14)</f>
        <v>3.3904480847999994E-3</v>
      </c>
      <c r="BV35" s="950">
        <f>(SUM(BW$12*BW$12,BX$12*BX$12)/POWER($C$14,2))*$C$36</f>
        <v>2.2713532374551041E-4</v>
      </c>
      <c r="BW35" s="912" t="s">
        <v>83</v>
      </c>
      <c r="BX35" s="949">
        <f>($E$36/100)*(SUM(BW$12*BW$12,BX$12*BX$12)/$C$14)</f>
        <v>2.723756166432E-3</v>
      </c>
      <c r="BY35" s="948">
        <f>(SUM(BZ$12*BZ$12,CA$12*CA$12)/POWER($C$14,2))*$C$36</f>
        <v>2.1674346864895998E-4</v>
      </c>
      <c r="BZ35" s="912" t="s">
        <v>83</v>
      </c>
      <c r="CA35" s="949">
        <f>($E$36/100)*(SUM(BZ$12*BZ$12,CA$12*CA$12)/$C$14)</f>
        <v>2.5991393567999996E-3</v>
      </c>
    </row>
    <row r="36" spans="1:81" ht="13.5" thickBot="1" x14ac:dyDescent="0.25">
      <c r="A36" s="947"/>
      <c r="B36" s="930" t="s">
        <v>250</v>
      </c>
      <c r="C36" s="931">
        <v>2.189E-2</v>
      </c>
      <c r="D36" s="932" t="s">
        <v>251</v>
      </c>
      <c r="E36" s="2152">
        <v>10.5</v>
      </c>
      <c r="F36" s="2152"/>
      <c r="G36" s="952"/>
      <c r="H36" s="953"/>
      <c r="I36" s="954"/>
      <c r="J36" s="955"/>
      <c r="K36" s="953"/>
      <c r="L36" s="954"/>
      <c r="M36" s="955"/>
      <c r="N36" s="953"/>
      <c r="O36" s="954"/>
      <c r="P36" s="955"/>
      <c r="Q36" s="953"/>
      <c r="R36" s="954"/>
      <c r="S36" s="955"/>
      <c r="T36" s="953"/>
      <c r="U36" s="954"/>
      <c r="V36" s="955"/>
      <c r="W36" s="953"/>
      <c r="X36" s="954"/>
      <c r="Y36" s="955"/>
      <c r="Z36" s="956"/>
      <c r="AA36" s="954"/>
      <c r="AB36" s="957"/>
      <c r="AC36" s="953"/>
      <c r="AD36" s="958"/>
      <c r="AE36" s="955"/>
      <c r="AF36" s="953"/>
      <c r="AG36" s="958"/>
      <c r="AH36" s="955"/>
      <c r="AI36" s="953"/>
      <c r="AJ36" s="958"/>
      <c r="AK36" s="955"/>
      <c r="AL36" s="953"/>
      <c r="AM36" s="958"/>
      <c r="AN36" s="955"/>
      <c r="AO36" s="953"/>
      <c r="AP36" s="958"/>
      <c r="AQ36" s="955"/>
      <c r="AR36" s="953"/>
      <c r="AS36" s="958"/>
      <c r="AT36" s="955"/>
      <c r="AU36" s="953"/>
      <c r="AV36" s="958"/>
      <c r="AW36" s="955"/>
      <c r="AX36" s="956"/>
      <c r="AY36" s="958"/>
      <c r="AZ36" s="957"/>
      <c r="BA36" s="953"/>
      <c r="BB36" s="958"/>
      <c r="BC36" s="955"/>
      <c r="BD36" s="953"/>
      <c r="BE36" s="958"/>
      <c r="BF36" s="955"/>
      <c r="BG36" s="956"/>
      <c r="BH36" s="958"/>
      <c r="BI36" s="955"/>
      <c r="BJ36" s="956"/>
      <c r="BK36" s="958"/>
      <c r="BL36" s="955"/>
      <c r="BM36" s="953"/>
      <c r="BN36" s="958"/>
      <c r="BO36" s="955"/>
      <c r="BP36" s="953"/>
      <c r="BQ36" s="958"/>
      <c r="BR36" s="955"/>
      <c r="BS36" s="956"/>
      <c r="BT36" s="958"/>
      <c r="BU36" s="955"/>
      <c r="BV36" s="956"/>
      <c r="BW36" s="958"/>
      <c r="BX36" s="955"/>
      <c r="BY36" s="953"/>
      <c r="BZ36" s="958"/>
      <c r="CA36" s="955"/>
      <c r="CB36" s="959">
        <f>CB17+CB27</f>
        <v>0.346636</v>
      </c>
      <c r="CC36" s="959">
        <f>CC17+CC27</f>
        <v>0.16142000000000001</v>
      </c>
    </row>
    <row r="37" spans="1:81" ht="13.5" thickBot="1" x14ac:dyDescent="0.25">
      <c r="A37" s="749"/>
      <c r="B37" s="2143" t="s">
        <v>90</v>
      </c>
      <c r="C37" s="2144"/>
      <c r="D37" s="2144"/>
      <c r="E37" s="2144"/>
      <c r="F37" s="2144"/>
      <c r="G37" s="2145"/>
      <c r="H37" s="938">
        <f>SUM(I12,$H$34,H35)</f>
        <v>0.19167464389108504</v>
      </c>
      <c r="I37" s="939" t="s">
        <v>83</v>
      </c>
      <c r="J37" s="940">
        <f>SUM(J12,$J$34,J35)</f>
        <v>0.16275829060803201</v>
      </c>
      <c r="K37" s="938">
        <f>SUM(L12,$H$34,K35)</f>
        <v>0.20549048614396417</v>
      </c>
      <c r="L37" s="939" t="s">
        <v>83</v>
      </c>
      <c r="M37" s="940">
        <f>SUM(M12,$J$34,M35)</f>
        <v>0.15966426737279998</v>
      </c>
      <c r="N37" s="938">
        <f>SUM(O12,$H$34,N35)</f>
        <v>0.20939880236054104</v>
      </c>
      <c r="O37" s="939" t="s">
        <v>83</v>
      </c>
      <c r="P37" s="940">
        <f>SUM(P12,$J$34,P35)</f>
        <v>0.16304799358803201</v>
      </c>
      <c r="Q37" s="938">
        <f>SUM(R12,$H$34,Q35)</f>
        <v>0.20158659536876822</v>
      </c>
      <c r="R37" s="939" t="s">
        <v>83</v>
      </c>
      <c r="S37" s="940">
        <f>SUM(S12,$J$34,S35)</f>
        <v>0.161401610064032</v>
      </c>
      <c r="T37" s="938">
        <f>SUM(U12,$H$34,T35)</f>
        <v>0.2208089858042889</v>
      </c>
      <c r="U37" s="939" t="s">
        <v>83</v>
      </c>
      <c r="V37" s="940">
        <f>SUM(V12,$J$34,V35)</f>
        <v>0.155370111175232</v>
      </c>
      <c r="W37" s="938">
        <f>SUM(X12,$H$34,W35)</f>
        <v>0.22321839786931777</v>
      </c>
      <c r="X37" s="939" t="s">
        <v>83</v>
      </c>
      <c r="Y37" s="940">
        <f>SUM(Y12,$J$34,Y35)</f>
        <v>0.16239897856080002</v>
      </c>
      <c r="Z37" s="941">
        <f>SUM(AA12,$H$34,Z35)</f>
        <v>0.2424586155674063</v>
      </c>
      <c r="AA37" s="939" t="s">
        <v>83</v>
      </c>
      <c r="AB37" s="942">
        <f>SUM(AB12,$J$34,AB35)</f>
        <v>0.17366526023043199</v>
      </c>
      <c r="AC37" s="938">
        <f>SUM(AD12,$H$34,AC35)</f>
        <v>0.25387466669921854</v>
      </c>
      <c r="AD37" s="939" t="s">
        <v>83</v>
      </c>
      <c r="AE37" s="940">
        <f>SUM(AE12,$J$34,AE35)</f>
        <v>0.17027374182480001</v>
      </c>
      <c r="AF37" s="938">
        <f>SUM(AG12,$H$34,AF35)</f>
        <v>0.25328006948044418</v>
      </c>
      <c r="AG37" s="939" t="s">
        <v>83</v>
      </c>
      <c r="AH37" s="940">
        <f>SUM(AH12,$J$34,AH35)</f>
        <v>0.1772385307728</v>
      </c>
      <c r="AI37" s="938">
        <f>SUM(AJ12,$H$34,AI35)</f>
        <v>0.26320403632692763</v>
      </c>
      <c r="AJ37" s="939" t="s">
        <v>83</v>
      </c>
      <c r="AK37" s="940">
        <f>SUM(AK12,$J$34,AK35)</f>
        <v>0.18410993585283197</v>
      </c>
      <c r="AL37" s="938">
        <f>SUM(AM12,$H$34,AL35)</f>
        <v>0.26500821595766016</v>
      </c>
      <c r="AM37" s="939" t="s">
        <v>83</v>
      </c>
      <c r="AN37" s="940">
        <f>SUM(AN12,$J$34,AN35)</f>
        <v>0.1850760570528</v>
      </c>
      <c r="AO37" s="938">
        <f>SUM(AP12,$H$34,AO35)</f>
        <v>0.26951921157434494</v>
      </c>
      <c r="AP37" s="939" t="s">
        <v>83</v>
      </c>
      <c r="AQ37" s="940">
        <f>SUM(AQ12,$J$34,AQ35)</f>
        <v>0.18790791403679999</v>
      </c>
      <c r="AR37" s="938">
        <f>SUM(AS12,$H$34,AR35)</f>
        <v>0.26320585529976859</v>
      </c>
      <c r="AS37" s="939" t="s">
        <v>83</v>
      </c>
      <c r="AT37" s="940">
        <f>SUM(AT12,$J$34,AT35)</f>
        <v>0.18593174856963199</v>
      </c>
      <c r="AU37" s="938">
        <f>SUM(AV12,$H$34,AU35)</f>
        <v>0.25748798888317054</v>
      </c>
      <c r="AV37" s="939" t="s">
        <v>83</v>
      </c>
      <c r="AW37" s="940">
        <f>SUM(AW12,$J$34,AW35)</f>
        <v>0.1779334984848</v>
      </c>
      <c r="AX37" s="941">
        <f>SUM(AY12,$H$34,AX35)</f>
        <v>0.262303036370377</v>
      </c>
      <c r="AY37" s="939" t="s">
        <v>83</v>
      </c>
      <c r="AZ37" s="942">
        <f>SUM(AZ12,$J$34,AZ35)</f>
        <v>0.18471394459680002</v>
      </c>
      <c r="BA37" s="938">
        <f>SUM(BB12,$H$34,BA35)</f>
        <v>0.2626020547908911</v>
      </c>
      <c r="BB37" s="939" t="s">
        <v>83</v>
      </c>
      <c r="BC37" s="940">
        <f>SUM(BC12,$J$34,BC35)</f>
        <v>0.18318617371443199</v>
      </c>
      <c r="BD37" s="938">
        <f>SUM(BE12,$H$34,BD35)</f>
        <v>0.25298937831326973</v>
      </c>
      <c r="BE37" s="939" t="s">
        <v>83</v>
      </c>
      <c r="BF37" s="940">
        <f>SUM(BF12,$J$34,BF35)</f>
        <v>0.18725016022079999</v>
      </c>
      <c r="BG37" s="941">
        <f>SUM(BH12,$H$34,BG35)</f>
        <v>0.25058069001466171</v>
      </c>
      <c r="BH37" s="939" t="s">
        <v>83</v>
      </c>
      <c r="BI37" s="940">
        <f>SUM(BI12,$J$34,BI35)</f>
        <v>0.1826459720808</v>
      </c>
      <c r="BJ37" s="938">
        <f>SUM(BK12,$H$34,BJ35)</f>
        <v>0.25358348010809362</v>
      </c>
      <c r="BK37" s="939" t="s">
        <v>83</v>
      </c>
      <c r="BL37" s="940">
        <f>SUM(BL12,$J$34,BL35)</f>
        <v>0.180263430259232</v>
      </c>
      <c r="BM37" s="938">
        <f>SUM(BN12,$H$34,BM35)</f>
        <v>0.25087393220390974</v>
      </c>
      <c r="BN37" s="939" t="s">
        <v>83</v>
      </c>
      <c r="BO37" s="940">
        <f>SUM(BO12,$J$34,BO35)</f>
        <v>0.17506493392080003</v>
      </c>
      <c r="BP37" s="938">
        <f>SUM(BQ12,$H$34,BP35)</f>
        <v>0.25268162734409755</v>
      </c>
      <c r="BQ37" s="939" t="s">
        <v>83</v>
      </c>
      <c r="BR37" s="940">
        <f>SUM(BR12,$J$34,BR35)</f>
        <v>0.17994121232643201</v>
      </c>
      <c r="BS37" s="938">
        <f>SUM(BT12,$H$34,BS35)</f>
        <v>0.25448273108029051</v>
      </c>
      <c r="BT37" s="939" t="s">
        <v>83</v>
      </c>
      <c r="BU37" s="940">
        <f>SUM(BU12,$J$34,BU35)</f>
        <v>0.17787044808479999</v>
      </c>
      <c r="BV37" s="938">
        <f>SUM(BW12,$H$34,BV35)</f>
        <v>0.22352713532374552</v>
      </c>
      <c r="BW37" s="939" t="s">
        <v>83</v>
      </c>
      <c r="BX37" s="940">
        <f>SUM(BX12,$J$34,BX35)</f>
        <v>0.17178775616643199</v>
      </c>
      <c r="BY37" s="938">
        <f>SUM(BZ12,$H$34,BY35)</f>
        <v>0.21751674346864897</v>
      </c>
      <c r="BZ37" s="939" t="s">
        <v>83</v>
      </c>
      <c r="CA37" s="940">
        <f>SUM(CA12,$J$34,CA35)</f>
        <v>0.17017913935680001</v>
      </c>
      <c r="CB37" s="959">
        <f>CB19+CB28</f>
        <v>5.6631</v>
      </c>
      <c r="CC37" s="959">
        <f>CC19+CC28</f>
        <v>3.2342439999999995</v>
      </c>
    </row>
    <row r="38" spans="1:81" x14ac:dyDescent="0.2">
      <c r="A38" s="794" t="s">
        <v>92</v>
      </c>
      <c r="B38" s="960"/>
      <c r="C38" s="684"/>
      <c r="D38" s="960"/>
      <c r="E38" s="781"/>
      <c r="F38" s="698"/>
      <c r="G38" s="710"/>
      <c r="H38" s="961"/>
      <c r="I38" s="962"/>
      <c r="J38" s="963"/>
      <c r="K38" s="961"/>
      <c r="L38" s="962"/>
      <c r="M38" s="963"/>
      <c r="N38" s="961"/>
      <c r="O38" s="962"/>
      <c r="P38" s="963"/>
      <c r="Q38" s="961"/>
      <c r="R38" s="962"/>
      <c r="S38" s="963"/>
      <c r="T38" s="961"/>
      <c r="U38" s="962"/>
      <c r="V38" s="963"/>
      <c r="W38" s="961"/>
      <c r="X38" s="962"/>
      <c r="Y38" s="963"/>
      <c r="Z38" s="964"/>
      <c r="AA38" s="962"/>
      <c r="AB38" s="965"/>
      <c r="AC38" s="961"/>
      <c r="AD38" s="966"/>
      <c r="AE38" s="963"/>
      <c r="AF38" s="961"/>
      <c r="AG38" s="966"/>
      <c r="AH38" s="963"/>
      <c r="AI38" s="961"/>
      <c r="AJ38" s="966"/>
      <c r="AK38" s="963"/>
      <c r="AL38" s="961"/>
      <c r="AM38" s="966"/>
      <c r="AN38" s="963"/>
      <c r="AO38" s="961"/>
      <c r="AP38" s="966"/>
      <c r="AQ38" s="963"/>
      <c r="AR38" s="961"/>
      <c r="AS38" s="966"/>
      <c r="AT38" s="963"/>
      <c r="AU38" s="961"/>
      <c r="AV38" s="966"/>
      <c r="AW38" s="963"/>
      <c r="AX38" s="964"/>
      <c r="AY38" s="966"/>
      <c r="AZ38" s="965"/>
      <c r="BA38" s="961"/>
      <c r="BB38" s="966"/>
      <c r="BC38" s="963"/>
      <c r="BD38" s="961"/>
      <c r="BE38" s="966"/>
      <c r="BF38" s="963"/>
      <c r="BG38" s="964"/>
      <c r="BH38" s="966"/>
      <c r="BI38" s="963"/>
      <c r="BJ38" s="964"/>
      <c r="BK38" s="966"/>
      <c r="BL38" s="963"/>
      <c r="BM38" s="961"/>
      <c r="BN38" s="966"/>
      <c r="BO38" s="963"/>
      <c r="BP38" s="961"/>
      <c r="BQ38" s="966"/>
      <c r="BR38" s="963"/>
      <c r="BS38" s="964"/>
      <c r="BT38" s="966"/>
      <c r="BU38" s="963"/>
      <c r="BV38" s="964"/>
      <c r="BW38" s="966"/>
      <c r="BX38" s="963"/>
      <c r="BY38" s="961"/>
      <c r="BZ38" s="966"/>
      <c r="CA38" s="963"/>
    </row>
    <row r="39" spans="1:81" ht="13.5" thickBot="1" x14ac:dyDescent="0.25">
      <c r="A39" s="799" t="s">
        <v>93</v>
      </c>
      <c r="B39" s="871"/>
      <c r="C39" s="967"/>
      <c r="D39" s="871"/>
      <c r="E39" s="689"/>
      <c r="F39" s="871" t="s">
        <v>94</v>
      </c>
      <c r="G39" s="690"/>
      <c r="H39" s="968">
        <f>SUM(H33,H37)</f>
        <v>0.20703504612078882</v>
      </c>
      <c r="I39" s="969" t="s">
        <v>83</v>
      </c>
      <c r="J39" s="970">
        <f>SUM(J33,J37)</f>
        <v>0.20396703560453761</v>
      </c>
      <c r="K39" s="968">
        <f>SUM(K33,K37)</f>
        <v>0.21995081984911452</v>
      </c>
      <c r="L39" s="969" t="s">
        <v>83</v>
      </c>
      <c r="M39" s="970">
        <f>SUM(M33,M37)</f>
        <v>0.20055620400343038</v>
      </c>
      <c r="N39" s="968">
        <f>SUM(N33,N37)</f>
        <v>0.22474321148895524</v>
      </c>
      <c r="O39" s="969" t="s">
        <v>83</v>
      </c>
      <c r="P39" s="970">
        <f>SUM(P33,P37)</f>
        <v>0.20452481996678401</v>
      </c>
      <c r="Q39" s="968">
        <f>SUM(Q33,Q37)</f>
        <v>0.21694701570487154</v>
      </c>
      <c r="R39" s="969" t="s">
        <v>83</v>
      </c>
      <c r="S39" s="970">
        <f>SUM(S33,S37)</f>
        <v>0.20319456865690239</v>
      </c>
      <c r="T39" s="968">
        <f>SUM(T33,T37)</f>
        <v>0.23646941722400847</v>
      </c>
      <c r="U39" s="969" t="s">
        <v>83</v>
      </c>
      <c r="V39" s="970">
        <f>SUM(V33,V37)</f>
        <v>0.19684720051856641</v>
      </c>
      <c r="W39" s="968">
        <f>SUM(W33,W37)</f>
        <v>0.23946288296496418</v>
      </c>
      <c r="X39" s="969" t="s">
        <v>83</v>
      </c>
      <c r="Y39" s="970">
        <f>SUM(Y33,Y37)</f>
        <v>0.20420870110472322</v>
      </c>
      <c r="Z39" s="971">
        <f>SUM(Z33,Z37)</f>
        <v>0.26269966156839997</v>
      </c>
      <c r="AA39" s="969" t="s">
        <v>83</v>
      </c>
      <c r="AB39" s="972">
        <f>SUM(AB33,AB37)</f>
        <v>0.2196855996250944</v>
      </c>
      <c r="AC39" s="968">
        <f>SUM(AC33,AC37)</f>
        <v>0.27577594259480442</v>
      </c>
      <c r="AD39" s="969" t="s">
        <v>83</v>
      </c>
      <c r="AE39" s="970">
        <f>SUM(AE33,AE37)</f>
        <v>0.21702479322463361</v>
      </c>
      <c r="AF39" s="968">
        <f>SUM(AF33,AF37)</f>
        <v>0.27516532135199279</v>
      </c>
      <c r="AG39" s="969" t="s">
        <v>83</v>
      </c>
      <c r="AH39" s="970">
        <f>SUM(AH33,AH37)</f>
        <v>0.2236572987674752</v>
      </c>
      <c r="AI39" s="968">
        <f>SUM(AI33,AI37)</f>
        <v>0.28448920076773576</v>
      </c>
      <c r="AJ39" s="969" t="s">
        <v>83</v>
      </c>
      <c r="AK39" s="970">
        <f>SUM(AK33,AK37)</f>
        <v>0.23022767245038717</v>
      </c>
      <c r="AL39" s="968">
        <f>SUM(AL33,AL37)</f>
        <v>0.28990986841747213</v>
      </c>
      <c r="AM39" s="969" t="s">
        <v>83</v>
      </c>
      <c r="AN39" s="970">
        <f>SUM(AN33,AN37)</f>
        <v>0.23179955068034561</v>
      </c>
      <c r="AO39" s="968">
        <f>SUM(AO33,AO37)</f>
        <v>0.29290462635846437</v>
      </c>
      <c r="AP39" s="969" t="s">
        <v>83</v>
      </c>
      <c r="AQ39" s="970">
        <f>SUM(AQ33,AQ37)</f>
        <v>0.23404460386760959</v>
      </c>
      <c r="AR39" s="968">
        <f>SUM(AR33,AR37)</f>
        <v>0.28600717787473445</v>
      </c>
      <c r="AS39" s="969" t="s">
        <v>83</v>
      </c>
      <c r="AT39" s="970">
        <f>SUM(AT33,AT37)</f>
        <v>0.23175135063365759</v>
      </c>
      <c r="AU39" s="968">
        <f>SUM(AU33,AU37)</f>
        <v>0.28094938282812787</v>
      </c>
      <c r="AV39" s="969" t="s">
        <v>83</v>
      </c>
      <c r="AW39" s="970">
        <f>SUM(AW33,AW37)</f>
        <v>0.22357794248157439</v>
      </c>
      <c r="AX39" s="971">
        <f>SUM(AX33,AX37)</f>
        <v>0.28295194715954647</v>
      </c>
      <c r="AY39" s="969" t="s">
        <v>83</v>
      </c>
      <c r="AZ39" s="972">
        <f>SUM(AZ33,AZ37)</f>
        <v>0.2271926889336448</v>
      </c>
      <c r="BA39" s="968">
        <f>SUM(BA33,BA37)</f>
        <v>0.28685163989888923</v>
      </c>
      <c r="BB39" s="969" t="s">
        <v>83</v>
      </c>
      <c r="BC39" s="970">
        <f>SUM(BC33,BC37)</f>
        <v>0.2302048728105984</v>
      </c>
      <c r="BD39" s="968">
        <f>SUM(BD33,BD37)</f>
        <v>0.27573875130497894</v>
      </c>
      <c r="BE39" s="969" t="s">
        <v>83</v>
      </c>
      <c r="BF39" s="970">
        <f>SUM(BF33,BF37)</f>
        <v>0.23395035703769598</v>
      </c>
      <c r="BG39" s="971">
        <f>SUM(BG33,BG37)</f>
        <v>0.26919337971869395</v>
      </c>
      <c r="BH39" s="969" t="s">
        <v>83</v>
      </c>
      <c r="BI39" s="970">
        <f>SUM(BI33,BI37)</f>
        <v>0.22461810833526399</v>
      </c>
      <c r="BJ39" s="968">
        <f>SUM(BJ33,BJ37)</f>
        <v>0.27159611504786735</v>
      </c>
      <c r="BK39" s="969" t="s">
        <v>83</v>
      </c>
      <c r="BL39" s="970">
        <f>SUM(BL33,BL37)</f>
        <v>0.2222189204743488</v>
      </c>
      <c r="BM39" s="968">
        <f>SUM(BM33,BM37)</f>
        <v>0.26983464351625419</v>
      </c>
      <c r="BN39" s="969" t="s">
        <v>83</v>
      </c>
      <c r="BO39" s="970">
        <f>SUM(BO33,BO37)</f>
        <v>0.21670532508275842</v>
      </c>
      <c r="BP39" s="968">
        <f>SUM(BP33,BP37)</f>
        <v>0.27192644932480436</v>
      </c>
      <c r="BQ39" s="969" t="s">
        <v>83</v>
      </c>
      <c r="BR39" s="970">
        <f>SUM(BR33,BR37)</f>
        <v>0.22369890901353601</v>
      </c>
      <c r="BS39" s="968">
        <f>SUM(BS33,BS37)</f>
        <v>0.27453167493733088</v>
      </c>
      <c r="BT39" s="969" t="s">
        <v>83</v>
      </c>
      <c r="BU39" s="970">
        <f>SUM(BU33,BU37)</f>
        <v>0.222465582514496</v>
      </c>
      <c r="BV39" s="968">
        <f>SUM(BV33,BV37)</f>
        <v>0.24469608010244581</v>
      </c>
      <c r="BW39" s="969" t="s">
        <v>83</v>
      </c>
      <c r="BX39" s="970">
        <f>SUM(BX33,BX37)</f>
        <v>0.21363490146870401</v>
      </c>
      <c r="BY39" s="968">
        <f>SUM(BY33,BY37)</f>
        <v>0.24018586140312465</v>
      </c>
      <c r="BZ39" s="969" t="s">
        <v>83</v>
      </c>
      <c r="CA39" s="970">
        <f>SUM(CA33,CA37)</f>
        <v>0.21201232733155842</v>
      </c>
    </row>
    <row r="41" spans="1:81" s="973" customFormat="1" x14ac:dyDescent="0.2">
      <c r="F41" s="973" t="s">
        <v>23</v>
      </c>
      <c r="N41" s="973" t="s">
        <v>91</v>
      </c>
    </row>
    <row r="42" spans="1:81" x14ac:dyDescent="0.2">
      <c r="C42" s="2140" t="s">
        <v>252</v>
      </c>
      <c r="D42" s="2141"/>
      <c r="E42" s="852"/>
      <c r="F42" s="853" t="s">
        <v>236</v>
      </c>
      <c r="G42" s="854"/>
      <c r="H42" s="855" t="s">
        <v>237</v>
      </c>
      <c r="I42" s="855" t="s">
        <v>238</v>
      </c>
      <c r="K42" s="2140" t="s">
        <v>252</v>
      </c>
      <c r="L42" s="2141"/>
      <c r="M42" s="852"/>
      <c r="N42" s="853" t="s">
        <v>236</v>
      </c>
      <c r="O42" s="854"/>
      <c r="P42" s="855" t="s">
        <v>237</v>
      </c>
      <c r="Q42" s="855" t="s">
        <v>238</v>
      </c>
    </row>
    <row r="43" spans="1:81" x14ac:dyDescent="0.2">
      <c r="C43" s="853" t="s">
        <v>239</v>
      </c>
      <c r="D43" s="853" t="s">
        <v>240</v>
      </c>
      <c r="E43" s="852"/>
      <c r="F43" s="852"/>
      <c r="G43" s="854"/>
      <c r="H43" s="856"/>
      <c r="I43" s="857"/>
      <c r="K43" s="853" t="s">
        <v>239</v>
      </c>
      <c r="L43" s="853" t="s">
        <v>240</v>
      </c>
      <c r="M43" s="852"/>
      <c r="N43" s="852"/>
      <c r="O43" s="854"/>
      <c r="P43" s="856"/>
      <c r="Q43" s="857"/>
    </row>
    <row r="44" spans="1:81" x14ac:dyDescent="0.2">
      <c r="C44" s="858">
        <v>0.346636</v>
      </c>
      <c r="D44" s="858">
        <v>0.16142000000000001</v>
      </c>
      <c r="E44" s="857"/>
      <c r="F44" s="857">
        <f>D44/C44</f>
        <v>0.46567580978317313</v>
      </c>
      <c r="G44" s="857"/>
      <c r="H44" s="852">
        <f>COS(ATAN(I44))</f>
        <v>0.90652705531316391</v>
      </c>
      <c r="I44" s="859">
        <f>F44</f>
        <v>0.46567580978317313</v>
      </c>
      <c r="K44" s="858">
        <v>5.6631</v>
      </c>
      <c r="L44" s="858">
        <v>3.2342439999999995</v>
      </c>
      <c r="M44" s="857"/>
      <c r="N44" s="860">
        <f>L44/K44</f>
        <v>0.57110840352457126</v>
      </c>
      <c r="O44" s="857"/>
      <c r="P44" s="852">
        <f>COS(ATAN(Q44))</f>
        <v>0.86836288011845064</v>
      </c>
      <c r="Q44" s="859">
        <f>N44</f>
        <v>0.57110840352457126</v>
      </c>
      <c r="CB44" s="974"/>
      <c r="CC44" s="974"/>
    </row>
    <row r="48" spans="1:81" x14ac:dyDescent="0.2">
      <c r="O48" s="674" t="s">
        <v>241</v>
      </c>
      <c r="Q48" s="674" t="s">
        <v>242</v>
      </c>
    </row>
    <row r="49" spans="3:17" x14ac:dyDescent="0.2">
      <c r="O49" s="674">
        <f>5.5/1000</f>
        <v>5.4999999999999997E-3</v>
      </c>
      <c r="P49" s="861" t="s">
        <v>83</v>
      </c>
      <c r="Q49" s="862">
        <f>SQRT((1.5*2500/100)^2-5.5^2)/1000</f>
        <v>3.7094473981982817E-2</v>
      </c>
    </row>
    <row r="51" spans="3:17" x14ac:dyDescent="0.2">
      <c r="C51" s="674">
        <v>6.0097360000000011</v>
      </c>
      <c r="D51" s="674">
        <v>3.395664</v>
      </c>
    </row>
    <row r="52" spans="3:17" x14ac:dyDescent="0.2">
      <c r="C52" s="761">
        <f>C51-C44-K44</f>
        <v>0</v>
      </c>
      <c r="D52" s="863">
        <f>D51-D44-L44</f>
        <v>0</v>
      </c>
    </row>
  </sheetData>
  <mergeCells count="9">
    <mergeCell ref="B37:G37"/>
    <mergeCell ref="C42:D42"/>
    <mergeCell ref="K42:L42"/>
    <mergeCell ref="E23:F23"/>
    <mergeCell ref="E24:F24"/>
    <mergeCell ref="A29:G29"/>
    <mergeCell ref="E32:F32"/>
    <mergeCell ref="B33:G33"/>
    <mergeCell ref="E36:F36"/>
  </mergeCells>
  <pageMargins left="0.31496062992125984" right="0.35433070866141736" top="0.78740157480314965" bottom="0.15748031496062992" header="0.27559055118110237" footer="0.15748031496062992"/>
  <pageSetup paperSize="9" scale="97" fitToHeight="2" orientation="landscape" r:id="rId1"/>
  <headerFooter alignWithMargins="0">
    <oddHeader>&amp;L&amp;11Типовой бланк
Ведомость контрольного замера по п/ст&amp;C
&amp;"Arial Cyr,полужирный"&amp;14Полноват&amp;R&amp;11Приложение 2
&amp;"Arial Cyr,полужирный"Дата: 17.12.2014</oddHeader>
  </headerFooter>
  <colBreaks count="5" manualBreakCount="5">
    <brk id="19" max="37" man="1"/>
    <brk id="31" max="37" man="1"/>
    <brk id="43" max="37" man="1"/>
    <brk id="55" max="37" man="1"/>
    <brk id="67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1"/>
  <sheetViews>
    <sheetView showZeros="0" view="pageBreakPreview" topLeftCell="AN1" zoomScaleNormal="100" zoomScaleSheetLayoutView="100" workbookViewId="0">
      <selection activeCell="BY19" sqref="BY19"/>
    </sheetView>
  </sheetViews>
  <sheetFormatPr defaultColWidth="6" defaultRowHeight="12.75" x14ac:dyDescent="0.2"/>
  <cols>
    <col min="1" max="1" width="6" style="23" customWidth="1"/>
    <col min="2" max="2" width="5.42578125" style="23" customWidth="1"/>
    <col min="3" max="7" width="6" style="23" customWidth="1"/>
    <col min="8" max="8" width="7.5703125" style="23" customWidth="1"/>
    <col min="9" max="9" width="8.140625" style="23" customWidth="1"/>
    <col min="10" max="10" width="7.28515625" style="23" customWidth="1"/>
    <col min="11" max="11" width="7.42578125" style="23" customWidth="1"/>
    <col min="12" max="12" width="7.5703125" style="23" customWidth="1"/>
    <col min="13" max="13" width="8.140625" style="23" customWidth="1"/>
    <col min="14" max="25" width="7.28515625" style="23" customWidth="1"/>
    <col min="26" max="26" width="7.140625" style="23" customWidth="1"/>
    <col min="27" max="27" width="7.7109375" style="23" customWidth="1"/>
    <col min="28" max="28" width="7.28515625" style="23" customWidth="1"/>
    <col min="29" max="29" width="7.5703125" style="23" customWidth="1"/>
    <col min="30" max="30" width="7.85546875" style="23" customWidth="1"/>
    <col min="31" max="31" width="8.28515625" style="23" customWidth="1"/>
    <col min="32" max="32" width="6.5703125" style="23" customWidth="1"/>
    <col min="33" max="34" width="7.7109375" style="23" customWidth="1"/>
    <col min="35" max="35" width="7.140625" style="23" customWidth="1"/>
    <col min="36" max="36" width="7.5703125" style="763" bestFit="1" customWidth="1"/>
    <col min="37" max="37" width="7.5703125" style="23" customWidth="1"/>
    <col min="38" max="38" width="6.85546875" style="23" customWidth="1"/>
    <col min="39" max="39" width="7.85546875" style="23" customWidth="1"/>
    <col min="40" max="40" width="7.28515625" style="23" customWidth="1"/>
    <col min="41" max="41" width="7.140625" style="23" customWidth="1"/>
    <col min="42" max="42" width="7.42578125" style="23" customWidth="1"/>
    <col min="43" max="43" width="7.7109375" style="23" customWidth="1"/>
    <col min="44" max="44" width="7" style="23" customWidth="1"/>
    <col min="45" max="45" width="7.28515625" style="23" customWidth="1"/>
    <col min="46" max="46" width="7.42578125" style="23" customWidth="1"/>
    <col min="47" max="47" width="7" style="23" customWidth="1"/>
    <col min="48" max="49" width="7.28515625" style="23" customWidth="1"/>
    <col min="50" max="50" width="7.140625" style="23" customWidth="1"/>
    <col min="51" max="51" width="7.5703125" style="23" customWidth="1"/>
    <col min="52" max="52" width="7.28515625" style="23" customWidth="1"/>
    <col min="53" max="53" width="7" style="23" customWidth="1"/>
    <col min="54" max="55" width="7.42578125" style="23" customWidth="1"/>
    <col min="56" max="56" width="7" style="23" customWidth="1"/>
    <col min="57" max="57" width="7.7109375" style="23" customWidth="1"/>
    <col min="58" max="58" width="7.28515625" style="23" customWidth="1"/>
    <col min="59" max="59" width="7.85546875" style="23" customWidth="1"/>
    <col min="60" max="61" width="7.5703125" style="23" customWidth="1"/>
    <col min="62" max="62" width="7.140625" style="23" customWidth="1"/>
    <col min="63" max="64" width="7.42578125" style="23" customWidth="1"/>
    <col min="65" max="65" width="6.5703125" style="23" customWidth="1"/>
    <col min="66" max="67" width="7.5703125" style="23" customWidth="1"/>
    <col min="68" max="68" width="6.7109375" style="23" customWidth="1"/>
    <col min="69" max="69" width="7.5703125" style="23" customWidth="1"/>
    <col min="70" max="70" width="7.28515625" style="23" customWidth="1"/>
    <col min="71" max="71" width="6.7109375" style="23" customWidth="1"/>
    <col min="72" max="72" width="7.85546875" style="23" customWidth="1"/>
    <col min="73" max="73" width="7.7109375" style="23" customWidth="1"/>
    <col min="74" max="74" width="6.85546875" style="23" customWidth="1"/>
    <col min="75" max="75" width="7.28515625" style="23" customWidth="1"/>
    <col min="76" max="76" width="7.42578125" style="23" customWidth="1"/>
    <col min="77" max="77" width="7.5703125" style="23" customWidth="1"/>
    <col min="78" max="78" width="8" style="23" customWidth="1"/>
    <col min="79" max="79" width="7.85546875" style="23" customWidth="1"/>
    <col min="80" max="83" width="6" style="23"/>
    <col min="84" max="84" width="6.28515625" style="23" bestFit="1" customWidth="1"/>
    <col min="85" max="85" width="8.140625" style="23" customWidth="1"/>
    <col min="86" max="256" width="6" style="23"/>
    <col min="257" max="257" width="6" style="23" customWidth="1"/>
    <col min="258" max="258" width="5.42578125" style="23" customWidth="1"/>
    <col min="259" max="263" width="6" style="23" customWidth="1"/>
    <col min="264" max="264" width="7.5703125" style="23" customWidth="1"/>
    <col min="265" max="265" width="8.140625" style="23" customWidth="1"/>
    <col min="266" max="266" width="7.28515625" style="23" customWidth="1"/>
    <col min="267" max="267" width="7.42578125" style="23" customWidth="1"/>
    <col min="268" max="268" width="6.85546875" style="23" customWidth="1"/>
    <col min="269" max="281" width="7.28515625" style="23" customWidth="1"/>
    <col min="282" max="282" width="7.140625" style="23" customWidth="1"/>
    <col min="283" max="284" width="6.7109375" style="23" customWidth="1"/>
    <col min="285" max="285" width="7.5703125" style="23" customWidth="1"/>
    <col min="286" max="287" width="6.7109375" style="23" customWidth="1"/>
    <col min="288" max="288" width="6.5703125" style="23" customWidth="1"/>
    <col min="289" max="290" width="6.28515625" style="23" customWidth="1"/>
    <col min="291" max="291" width="7.140625" style="23" customWidth="1"/>
    <col min="292" max="293" width="6.28515625" style="23" customWidth="1"/>
    <col min="294" max="294" width="6.85546875" style="23" customWidth="1"/>
    <col min="295" max="296" width="6.28515625" style="23" customWidth="1"/>
    <col min="297" max="297" width="7.140625" style="23" customWidth="1"/>
    <col min="298" max="299" width="6.5703125" style="23" customWidth="1"/>
    <col min="300" max="300" width="7" style="23" customWidth="1"/>
    <col min="301" max="302" width="6.5703125" style="23" customWidth="1"/>
    <col min="303" max="303" width="7" style="23" customWidth="1"/>
    <col min="304" max="305" width="6.42578125" style="23" customWidth="1"/>
    <col min="306" max="306" width="7.140625" style="23" customWidth="1"/>
    <col min="307" max="308" width="6.42578125" style="23" customWidth="1"/>
    <col min="309" max="309" width="7" style="23" customWidth="1"/>
    <col min="310" max="311" width="6.85546875" style="23" customWidth="1"/>
    <col min="312" max="312" width="7" style="23" customWidth="1"/>
    <col min="313" max="314" width="6.28515625" style="23" customWidth="1"/>
    <col min="315" max="315" width="7.85546875" style="23" customWidth="1"/>
    <col min="316" max="317" width="6.85546875" style="23" customWidth="1"/>
    <col min="318" max="318" width="7.140625" style="23" customWidth="1"/>
    <col min="319" max="321" width="6.5703125" style="23" customWidth="1"/>
    <col min="322" max="323" width="6.28515625" style="23" customWidth="1"/>
    <col min="324" max="324" width="6.7109375" style="23" customWidth="1"/>
    <col min="325" max="326" width="6.42578125" style="23" customWidth="1"/>
    <col min="327" max="327" width="6.7109375" style="23" customWidth="1"/>
    <col min="328" max="329" width="7" style="23" customWidth="1"/>
    <col min="330" max="330" width="6.85546875" style="23" customWidth="1"/>
    <col min="331" max="332" width="6.42578125" style="23" customWidth="1"/>
    <col min="333" max="333" width="7.5703125" style="23" customWidth="1"/>
    <col min="334" max="334" width="6.42578125" style="23" customWidth="1"/>
    <col min="335" max="335" width="6.5703125" style="23" customWidth="1"/>
    <col min="336" max="339" width="6" style="23"/>
    <col min="340" max="340" width="6.28515625" style="23" bestFit="1" customWidth="1"/>
    <col min="341" max="341" width="8.140625" style="23" customWidth="1"/>
    <col min="342" max="512" width="6" style="23"/>
    <col min="513" max="513" width="6" style="23" customWidth="1"/>
    <col min="514" max="514" width="5.42578125" style="23" customWidth="1"/>
    <col min="515" max="519" width="6" style="23" customWidth="1"/>
    <col min="520" max="520" width="7.5703125" style="23" customWidth="1"/>
    <col min="521" max="521" width="8.140625" style="23" customWidth="1"/>
    <col min="522" max="522" width="7.28515625" style="23" customWidth="1"/>
    <col min="523" max="523" width="7.42578125" style="23" customWidth="1"/>
    <col min="524" max="524" width="6.85546875" style="23" customWidth="1"/>
    <col min="525" max="537" width="7.28515625" style="23" customWidth="1"/>
    <col min="538" max="538" width="7.140625" style="23" customWidth="1"/>
    <col min="539" max="540" width="6.7109375" style="23" customWidth="1"/>
    <col min="541" max="541" width="7.5703125" style="23" customWidth="1"/>
    <col min="542" max="543" width="6.7109375" style="23" customWidth="1"/>
    <col min="544" max="544" width="6.5703125" style="23" customWidth="1"/>
    <col min="545" max="546" width="6.28515625" style="23" customWidth="1"/>
    <col min="547" max="547" width="7.140625" style="23" customWidth="1"/>
    <col min="548" max="549" width="6.28515625" style="23" customWidth="1"/>
    <col min="550" max="550" width="6.85546875" style="23" customWidth="1"/>
    <col min="551" max="552" width="6.28515625" style="23" customWidth="1"/>
    <col min="553" max="553" width="7.140625" style="23" customWidth="1"/>
    <col min="554" max="555" width="6.5703125" style="23" customWidth="1"/>
    <col min="556" max="556" width="7" style="23" customWidth="1"/>
    <col min="557" max="558" width="6.5703125" style="23" customWidth="1"/>
    <col min="559" max="559" width="7" style="23" customWidth="1"/>
    <col min="560" max="561" width="6.42578125" style="23" customWidth="1"/>
    <col min="562" max="562" width="7.140625" style="23" customWidth="1"/>
    <col min="563" max="564" width="6.42578125" style="23" customWidth="1"/>
    <col min="565" max="565" width="7" style="23" customWidth="1"/>
    <col min="566" max="567" width="6.85546875" style="23" customWidth="1"/>
    <col min="568" max="568" width="7" style="23" customWidth="1"/>
    <col min="569" max="570" width="6.28515625" style="23" customWidth="1"/>
    <col min="571" max="571" width="7.85546875" style="23" customWidth="1"/>
    <col min="572" max="573" width="6.85546875" style="23" customWidth="1"/>
    <col min="574" max="574" width="7.140625" style="23" customWidth="1"/>
    <col min="575" max="577" width="6.5703125" style="23" customWidth="1"/>
    <col min="578" max="579" width="6.28515625" style="23" customWidth="1"/>
    <col min="580" max="580" width="6.7109375" style="23" customWidth="1"/>
    <col min="581" max="582" width="6.42578125" style="23" customWidth="1"/>
    <col min="583" max="583" width="6.7109375" style="23" customWidth="1"/>
    <col min="584" max="585" width="7" style="23" customWidth="1"/>
    <col min="586" max="586" width="6.85546875" style="23" customWidth="1"/>
    <col min="587" max="588" width="6.42578125" style="23" customWidth="1"/>
    <col min="589" max="589" width="7.5703125" style="23" customWidth="1"/>
    <col min="590" max="590" width="6.42578125" style="23" customWidth="1"/>
    <col min="591" max="591" width="6.5703125" style="23" customWidth="1"/>
    <col min="592" max="595" width="6" style="23"/>
    <col min="596" max="596" width="6.28515625" style="23" bestFit="1" customWidth="1"/>
    <col min="597" max="597" width="8.140625" style="23" customWidth="1"/>
    <col min="598" max="768" width="6" style="23"/>
    <col min="769" max="769" width="6" style="23" customWidth="1"/>
    <col min="770" max="770" width="5.42578125" style="23" customWidth="1"/>
    <col min="771" max="775" width="6" style="23" customWidth="1"/>
    <col min="776" max="776" width="7.5703125" style="23" customWidth="1"/>
    <col min="777" max="777" width="8.140625" style="23" customWidth="1"/>
    <col min="778" max="778" width="7.28515625" style="23" customWidth="1"/>
    <col min="779" max="779" width="7.42578125" style="23" customWidth="1"/>
    <col min="780" max="780" width="6.85546875" style="23" customWidth="1"/>
    <col min="781" max="793" width="7.28515625" style="23" customWidth="1"/>
    <col min="794" max="794" width="7.140625" style="23" customWidth="1"/>
    <col min="795" max="796" width="6.7109375" style="23" customWidth="1"/>
    <col min="797" max="797" width="7.5703125" style="23" customWidth="1"/>
    <col min="798" max="799" width="6.7109375" style="23" customWidth="1"/>
    <col min="800" max="800" width="6.5703125" style="23" customWidth="1"/>
    <col min="801" max="802" width="6.28515625" style="23" customWidth="1"/>
    <col min="803" max="803" width="7.140625" style="23" customWidth="1"/>
    <col min="804" max="805" width="6.28515625" style="23" customWidth="1"/>
    <col min="806" max="806" width="6.85546875" style="23" customWidth="1"/>
    <col min="807" max="808" width="6.28515625" style="23" customWidth="1"/>
    <col min="809" max="809" width="7.140625" style="23" customWidth="1"/>
    <col min="810" max="811" width="6.5703125" style="23" customWidth="1"/>
    <col min="812" max="812" width="7" style="23" customWidth="1"/>
    <col min="813" max="814" width="6.5703125" style="23" customWidth="1"/>
    <col min="815" max="815" width="7" style="23" customWidth="1"/>
    <col min="816" max="817" width="6.42578125" style="23" customWidth="1"/>
    <col min="818" max="818" width="7.140625" style="23" customWidth="1"/>
    <col min="819" max="820" width="6.42578125" style="23" customWidth="1"/>
    <col min="821" max="821" width="7" style="23" customWidth="1"/>
    <col min="822" max="823" width="6.85546875" style="23" customWidth="1"/>
    <col min="824" max="824" width="7" style="23" customWidth="1"/>
    <col min="825" max="826" width="6.28515625" style="23" customWidth="1"/>
    <col min="827" max="827" width="7.85546875" style="23" customWidth="1"/>
    <col min="828" max="829" width="6.85546875" style="23" customWidth="1"/>
    <col min="830" max="830" width="7.140625" style="23" customWidth="1"/>
    <col min="831" max="833" width="6.5703125" style="23" customWidth="1"/>
    <col min="834" max="835" width="6.28515625" style="23" customWidth="1"/>
    <col min="836" max="836" width="6.7109375" style="23" customWidth="1"/>
    <col min="837" max="838" width="6.42578125" style="23" customWidth="1"/>
    <col min="839" max="839" width="6.7109375" style="23" customWidth="1"/>
    <col min="840" max="841" width="7" style="23" customWidth="1"/>
    <col min="842" max="842" width="6.85546875" style="23" customWidth="1"/>
    <col min="843" max="844" width="6.42578125" style="23" customWidth="1"/>
    <col min="845" max="845" width="7.5703125" style="23" customWidth="1"/>
    <col min="846" max="846" width="6.42578125" style="23" customWidth="1"/>
    <col min="847" max="847" width="6.5703125" style="23" customWidth="1"/>
    <col min="848" max="851" width="6" style="23"/>
    <col min="852" max="852" width="6.28515625" style="23" bestFit="1" customWidth="1"/>
    <col min="853" max="853" width="8.140625" style="23" customWidth="1"/>
    <col min="854" max="1024" width="6" style="23"/>
    <col min="1025" max="1025" width="6" style="23" customWidth="1"/>
    <col min="1026" max="1026" width="5.42578125" style="23" customWidth="1"/>
    <col min="1027" max="1031" width="6" style="23" customWidth="1"/>
    <col min="1032" max="1032" width="7.5703125" style="23" customWidth="1"/>
    <col min="1033" max="1033" width="8.140625" style="23" customWidth="1"/>
    <col min="1034" max="1034" width="7.28515625" style="23" customWidth="1"/>
    <col min="1035" max="1035" width="7.42578125" style="23" customWidth="1"/>
    <col min="1036" max="1036" width="6.85546875" style="23" customWidth="1"/>
    <col min="1037" max="1049" width="7.28515625" style="23" customWidth="1"/>
    <col min="1050" max="1050" width="7.140625" style="23" customWidth="1"/>
    <col min="1051" max="1052" width="6.7109375" style="23" customWidth="1"/>
    <col min="1053" max="1053" width="7.5703125" style="23" customWidth="1"/>
    <col min="1054" max="1055" width="6.7109375" style="23" customWidth="1"/>
    <col min="1056" max="1056" width="6.5703125" style="23" customWidth="1"/>
    <col min="1057" max="1058" width="6.28515625" style="23" customWidth="1"/>
    <col min="1059" max="1059" width="7.140625" style="23" customWidth="1"/>
    <col min="1060" max="1061" width="6.28515625" style="23" customWidth="1"/>
    <col min="1062" max="1062" width="6.85546875" style="23" customWidth="1"/>
    <col min="1063" max="1064" width="6.28515625" style="23" customWidth="1"/>
    <col min="1065" max="1065" width="7.140625" style="23" customWidth="1"/>
    <col min="1066" max="1067" width="6.5703125" style="23" customWidth="1"/>
    <col min="1068" max="1068" width="7" style="23" customWidth="1"/>
    <col min="1069" max="1070" width="6.5703125" style="23" customWidth="1"/>
    <col min="1071" max="1071" width="7" style="23" customWidth="1"/>
    <col min="1072" max="1073" width="6.42578125" style="23" customWidth="1"/>
    <col min="1074" max="1074" width="7.140625" style="23" customWidth="1"/>
    <col min="1075" max="1076" width="6.42578125" style="23" customWidth="1"/>
    <col min="1077" max="1077" width="7" style="23" customWidth="1"/>
    <col min="1078" max="1079" width="6.85546875" style="23" customWidth="1"/>
    <col min="1080" max="1080" width="7" style="23" customWidth="1"/>
    <col min="1081" max="1082" width="6.28515625" style="23" customWidth="1"/>
    <col min="1083" max="1083" width="7.85546875" style="23" customWidth="1"/>
    <col min="1084" max="1085" width="6.85546875" style="23" customWidth="1"/>
    <col min="1086" max="1086" width="7.140625" style="23" customWidth="1"/>
    <col min="1087" max="1089" width="6.5703125" style="23" customWidth="1"/>
    <col min="1090" max="1091" width="6.28515625" style="23" customWidth="1"/>
    <col min="1092" max="1092" width="6.7109375" style="23" customWidth="1"/>
    <col min="1093" max="1094" width="6.42578125" style="23" customWidth="1"/>
    <col min="1095" max="1095" width="6.7109375" style="23" customWidth="1"/>
    <col min="1096" max="1097" width="7" style="23" customWidth="1"/>
    <col min="1098" max="1098" width="6.85546875" style="23" customWidth="1"/>
    <col min="1099" max="1100" width="6.42578125" style="23" customWidth="1"/>
    <col min="1101" max="1101" width="7.5703125" style="23" customWidth="1"/>
    <col min="1102" max="1102" width="6.42578125" style="23" customWidth="1"/>
    <col min="1103" max="1103" width="6.5703125" style="23" customWidth="1"/>
    <col min="1104" max="1107" width="6" style="23"/>
    <col min="1108" max="1108" width="6.28515625" style="23" bestFit="1" customWidth="1"/>
    <col min="1109" max="1109" width="8.140625" style="23" customWidth="1"/>
    <col min="1110" max="1280" width="6" style="23"/>
    <col min="1281" max="1281" width="6" style="23" customWidth="1"/>
    <col min="1282" max="1282" width="5.42578125" style="23" customWidth="1"/>
    <col min="1283" max="1287" width="6" style="23" customWidth="1"/>
    <col min="1288" max="1288" width="7.5703125" style="23" customWidth="1"/>
    <col min="1289" max="1289" width="8.140625" style="23" customWidth="1"/>
    <col min="1290" max="1290" width="7.28515625" style="23" customWidth="1"/>
    <col min="1291" max="1291" width="7.42578125" style="23" customWidth="1"/>
    <col min="1292" max="1292" width="6.85546875" style="23" customWidth="1"/>
    <col min="1293" max="1305" width="7.28515625" style="23" customWidth="1"/>
    <col min="1306" max="1306" width="7.140625" style="23" customWidth="1"/>
    <col min="1307" max="1308" width="6.7109375" style="23" customWidth="1"/>
    <col min="1309" max="1309" width="7.5703125" style="23" customWidth="1"/>
    <col min="1310" max="1311" width="6.7109375" style="23" customWidth="1"/>
    <col min="1312" max="1312" width="6.5703125" style="23" customWidth="1"/>
    <col min="1313" max="1314" width="6.28515625" style="23" customWidth="1"/>
    <col min="1315" max="1315" width="7.140625" style="23" customWidth="1"/>
    <col min="1316" max="1317" width="6.28515625" style="23" customWidth="1"/>
    <col min="1318" max="1318" width="6.85546875" style="23" customWidth="1"/>
    <col min="1319" max="1320" width="6.28515625" style="23" customWidth="1"/>
    <col min="1321" max="1321" width="7.140625" style="23" customWidth="1"/>
    <col min="1322" max="1323" width="6.5703125" style="23" customWidth="1"/>
    <col min="1324" max="1324" width="7" style="23" customWidth="1"/>
    <col min="1325" max="1326" width="6.5703125" style="23" customWidth="1"/>
    <col min="1327" max="1327" width="7" style="23" customWidth="1"/>
    <col min="1328" max="1329" width="6.42578125" style="23" customWidth="1"/>
    <col min="1330" max="1330" width="7.140625" style="23" customWidth="1"/>
    <col min="1331" max="1332" width="6.42578125" style="23" customWidth="1"/>
    <col min="1333" max="1333" width="7" style="23" customWidth="1"/>
    <col min="1334" max="1335" width="6.85546875" style="23" customWidth="1"/>
    <col min="1336" max="1336" width="7" style="23" customWidth="1"/>
    <col min="1337" max="1338" width="6.28515625" style="23" customWidth="1"/>
    <col min="1339" max="1339" width="7.85546875" style="23" customWidth="1"/>
    <col min="1340" max="1341" width="6.85546875" style="23" customWidth="1"/>
    <col min="1342" max="1342" width="7.140625" style="23" customWidth="1"/>
    <col min="1343" max="1345" width="6.5703125" style="23" customWidth="1"/>
    <col min="1346" max="1347" width="6.28515625" style="23" customWidth="1"/>
    <col min="1348" max="1348" width="6.7109375" style="23" customWidth="1"/>
    <col min="1349" max="1350" width="6.42578125" style="23" customWidth="1"/>
    <col min="1351" max="1351" width="6.7109375" style="23" customWidth="1"/>
    <col min="1352" max="1353" width="7" style="23" customWidth="1"/>
    <col min="1354" max="1354" width="6.85546875" style="23" customWidth="1"/>
    <col min="1355" max="1356" width="6.42578125" style="23" customWidth="1"/>
    <col min="1357" max="1357" width="7.5703125" style="23" customWidth="1"/>
    <col min="1358" max="1358" width="6.42578125" style="23" customWidth="1"/>
    <col min="1359" max="1359" width="6.5703125" style="23" customWidth="1"/>
    <col min="1360" max="1363" width="6" style="23"/>
    <col min="1364" max="1364" width="6.28515625" style="23" bestFit="1" customWidth="1"/>
    <col min="1365" max="1365" width="8.140625" style="23" customWidth="1"/>
    <col min="1366" max="1536" width="6" style="23"/>
    <col min="1537" max="1537" width="6" style="23" customWidth="1"/>
    <col min="1538" max="1538" width="5.42578125" style="23" customWidth="1"/>
    <col min="1539" max="1543" width="6" style="23" customWidth="1"/>
    <col min="1544" max="1544" width="7.5703125" style="23" customWidth="1"/>
    <col min="1545" max="1545" width="8.140625" style="23" customWidth="1"/>
    <col min="1546" max="1546" width="7.28515625" style="23" customWidth="1"/>
    <col min="1547" max="1547" width="7.42578125" style="23" customWidth="1"/>
    <col min="1548" max="1548" width="6.85546875" style="23" customWidth="1"/>
    <col min="1549" max="1561" width="7.28515625" style="23" customWidth="1"/>
    <col min="1562" max="1562" width="7.140625" style="23" customWidth="1"/>
    <col min="1563" max="1564" width="6.7109375" style="23" customWidth="1"/>
    <col min="1565" max="1565" width="7.5703125" style="23" customWidth="1"/>
    <col min="1566" max="1567" width="6.7109375" style="23" customWidth="1"/>
    <col min="1568" max="1568" width="6.5703125" style="23" customWidth="1"/>
    <col min="1569" max="1570" width="6.28515625" style="23" customWidth="1"/>
    <col min="1571" max="1571" width="7.140625" style="23" customWidth="1"/>
    <col min="1572" max="1573" width="6.28515625" style="23" customWidth="1"/>
    <col min="1574" max="1574" width="6.85546875" style="23" customWidth="1"/>
    <col min="1575" max="1576" width="6.28515625" style="23" customWidth="1"/>
    <col min="1577" max="1577" width="7.140625" style="23" customWidth="1"/>
    <col min="1578" max="1579" width="6.5703125" style="23" customWidth="1"/>
    <col min="1580" max="1580" width="7" style="23" customWidth="1"/>
    <col min="1581" max="1582" width="6.5703125" style="23" customWidth="1"/>
    <col min="1583" max="1583" width="7" style="23" customWidth="1"/>
    <col min="1584" max="1585" width="6.42578125" style="23" customWidth="1"/>
    <col min="1586" max="1586" width="7.140625" style="23" customWidth="1"/>
    <col min="1587" max="1588" width="6.42578125" style="23" customWidth="1"/>
    <col min="1589" max="1589" width="7" style="23" customWidth="1"/>
    <col min="1590" max="1591" width="6.85546875" style="23" customWidth="1"/>
    <col min="1592" max="1592" width="7" style="23" customWidth="1"/>
    <col min="1593" max="1594" width="6.28515625" style="23" customWidth="1"/>
    <col min="1595" max="1595" width="7.85546875" style="23" customWidth="1"/>
    <col min="1596" max="1597" width="6.85546875" style="23" customWidth="1"/>
    <col min="1598" max="1598" width="7.140625" style="23" customWidth="1"/>
    <col min="1599" max="1601" width="6.5703125" style="23" customWidth="1"/>
    <col min="1602" max="1603" width="6.28515625" style="23" customWidth="1"/>
    <col min="1604" max="1604" width="6.7109375" style="23" customWidth="1"/>
    <col min="1605" max="1606" width="6.42578125" style="23" customWidth="1"/>
    <col min="1607" max="1607" width="6.7109375" style="23" customWidth="1"/>
    <col min="1608" max="1609" width="7" style="23" customWidth="1"/>
    <col min="1610" max="1610" width="6.85546875" style="23" customWidth="1"/>
    <col min="1611" max="1612" width="6.42578125" style="23" customWidth="1"/>
    <col min="1613" max="1613" width="7.5703125" style="23" customWidth="1"/>
    <col min="1614" max="1614" width="6.42578125" style="23" customWidth="1"/>
    <col min="1615" max="1615" width="6.5703125" style="23" customWidth="1"/>
    <col min="1616" max="1619" width="6" style="23"/>
    <col min="1620" max="1620" width="6.28515625" style="23" bestFit="1" customWidth="1"/>
    <col min="1621" max="1621" width="8.140625" style="23" customWidth="1"/>
    <col min="1622" max="1792" width="6" style="23"/>
    <col min="1793" max="1793" width="6" style="23" customWidth="1"/>
    <col min="1794" max="1794" width="5.42578125" style="23" customWidth="1"/>
    <col min="1795" max="1799" width="6" style="23" customWidth="1"/>
    <col min="1800" max="1800" width="7.5703125" style="23" customWidth="1"/>
    <col min="1801" max="1801" width="8.140625" style="23" customWidth="1"/>
    <col min="1802" max="1802" width="7.28515625" style="23" customWidth="1"/>
    <col min="1803" max="1803" width="7.42578125" style="23" customWidth="1"/>
    <col min="1804" max="1804" width="6.85546875" style="23" customWidth="1"/>
    <col min="1805" max="1817" width="7.28515625" style="23" customWidth="1"/>
    <col min="1818" max="1818" width="7.140625" style="23" customWidth="1"/>
    <col min="1819" max="1820" width="6.7109375" style="23" customWidth="1"/>
    <col min="1821" max="1821" width="7.5703125" style="23" customWidth="1"/>
    <col min="1822" max="1823" width="6.7109375" style="23" customWidth="1"/>
    <col min="1824" max="1824" width="6.5703125" style="23" customWidth="1"/>
    <col min="1825" max="1826" width="6.28515625" style="23" customWidth="1"/>
    <col min="1827" max="1827" width="7.140625" style="23" customWidth="1"/>
    <col min="1828" max="1829" width="6.28515625" style="23" customWidth="1"/>
    <col min="1830" max="1830" width="6.85546875" style="23" customWidth="1"/>
    <col min="1831" max="1832" width="6.28515625" style="23" customWidth="1"/>
    <col min="1833" max="1833" width="7.140625" style="23" customWidth="1"/>
    <col min="1834" max="1835" width="6.5703125" style="23" customWidth="1"/>
    <col min="1836" max="1836" width="7" style="23" customWidth="1"/>
    <col min="1837" max="1838" width="6.5703125" style="23" customWidth="1"/>
    <col min="1839" max="1839" width="7" style="23" customWidth="1"/>
    <col min="1840" max="1841" width="6.42578125" style="23" customWidth="1"/>
    <col min="1842" max="1842" width="7.140625" style="23" customWidth="1"/>
    <col min="1843" max="1844" width="6.42578125" style="23" customWidth="1"/>
    <col min="1845" max="1845" width="7" style="23" customWidth="1"/>
    <col min="1846" max="1847" width="6.85546875" style="23" customWidth="1"/>
    <col min="1848" max="1848" width="7" style="23" customWidth="1"/>
    <col min="1849" max="1850" width="6.28515625" style="23" customWidth="1"/>
    <col min="1851" max="1851" width="7.85546875" style="23" customWidth="1"/>
    <col min="1852" max="1853" width="6.85546875" style="23" customWidth="1"/>
    <col min="1854" max="1854" width="7.140625" style="23" customWidth="1"/>
    <col min="1855" max="1857" width="6.5703125" style="23" customWidth="1"/>
    <col min="1858" max="1859" width="6.28515625" style="23" customWidth="1"/>
    <col min="1860" max="1860" width="6.7109375" style="23" customWidth="1"/>
    <col min="1861" max="1862" width="6.42578125" style="23" customWidth="1"/>
    <col min="1863" max="1863" width="6.7109375" style="23" customWidth="1"/>
    <col min="1864" max="1865" width="7" style="23" customWidth="1"/>
    <col min="1866" max="1866" width="6.85546875" style="23" customWidth="1"/>
    <col min="1867" max="1868" width="6.42578125" style="23" customWidth="1"/>
    <col min="1869" max="1869" width="7.5703125" style="23" customWidth="1"/>
    <col min="1870" max="1870" width="6.42578125" style="23" customWidth="1"/>
    <col min="1871" max="1871" width="6.5703125" style="23" customWidth="1"/>
    <col min="1872" max="1875" width="6" style="23"/>
    <col min="1876" max="1876" width="6.28515625" style="23" bestFit="1" customWidth="1"/>
    <col min="1877" max="1877" width="8.140625" style="23" customWidth="1"/>
    <col min="1878" max="2048" width="6" style="23"/>
    <col min="2049" max="2049" width="6" style="23" customWidth="1"/>
    <col min="2050" max="2050" width="5.42578125" style="23" customWidth="1"/>
    <col min="2051" max="2055" width="6" style="23" customWidth="1"/>
    <col min="2056" max="2056" width="7.5703125" style="23" customWidth="1"/>
    <col min="2057" max="2057" width="8.140625" style="23" customWidth="1"/>
    <col min="2058" max="2058" width="7.28515625" style="23" customWidth="1"/>
    <col min="2059" max="2059" width="7.42578125" style="23" customWidth="1"/>
    <col min="2060" max="2060" width="6.85546875" style="23" customWidth="1"/>
    <col min="2061" max="2073" width="7.28515625" style="23" customWidth="1"/>
    <col min="2074" max="2074" width="7.140625" style="23" customWidth="1"/>
    <col min="2075" max="2076" width="6.7109375" style="23" customWidth="1"/>
    <col min="2077" max="2077" width="7.5703125" style="23" customWidth="1"/>
    <col min="2078" max="2079" width="6.7109375" style="23" customWidth="1"/>
    <col min="2080" max="2080" width="6.5703125" style="23" customWidth="1"/>
    <col min="2081" max="2082" width="6.28515625" style="23" customWidth="1"/>
    <col min="2083" max="2083" width="7.140625" style="23" customWidth="1"/>
    <col min="2084" max="2085" width="6.28515625" style="23" customWidth="1"/>
    <col min="2086" max="2086" width="6.85546875" style="23" customWidth="1"/>
    <col min="2087" max="2088" width="6.28515625" style="23" customWidth="1"/>
    <col min="2089" max="2089" width="7.140625" style="23" customWidth="1"/>
    <col min="2090" max="2091" width="6.5703125" style="23" customWidth="1"/>
    <col min="2092" max="2092" width="7" style="23" customWidth="1"/>
    <col min="2093" max="2094" width="6.5703125" style="23" customWidth="1"/>
    <col min="2095" max="2095" width="7" style="23" customWidth="1"/>
    <col min="2096" max="2097" width="6.42578125" style="23" customWidth="1"/>
    <col min="2098" max="2098" width="7.140625" style="23" customWidth="1"/>
    <col min="2099" max="2100" width="6.42578125" style="23" customWidth="1"/>
    <col min="2101" max="2101" width="7" style="23" customWidth="1"/>
    <col min="2102" max="2103" width="6.85546875" style="23" customWidth="1"/>
    <col min="2104" max="2104" width="7" style="23" customWidth="1"/>
    <col min="2105" max="2106" width="6.28515625" style="23" customWidth="1"/>
    <col min="2107" max="2107" width="7.85546875" style="23" customWidth="1"/>
    <col min="2108" max="2109" width="6.85546875" style="23" customWidth="1"/>
    <col min="2110" max="2110" width="7.140625" style="23" customWidth="1"/>
    <col min="2111" max="2113" width="6.5703125" style="23" customWidth="1"/>
    <col min="2114" max="2115" width="6.28515625" style="23" customWidth="1"/>
    <col min="2116" max="2116" width="6.7109375" style="23" customWidth="1"/>
    <col min="2117" max="2118" width="6.42578125" style="23" customWidth="1"/>
    <col min="2119" max="2119" width="6.7109375" style="23" customWidth="1"/>
    <col min="2120" max="2121" width="7" style="23" customWidth="1"/>
    <col min="2122" max="2122" width="6.85546875" style="23" customWidth="1"/>
    <col min="2123" max="2124" width="6.42578125" style="23" customWidth="1"/>
    <col min="2125" max="2125" width="7.5703125" style="23" customWidth="1"/>
    <col min="2126" max="2126" width="6.42578125" style="23" customWidth="1"/>
    <col min="2127" max="2127" width="6.5703125" style="23" customWidth="1"/>
    <col min="2128" max="2131" width="6" style="23"/>
    <col min="2132" max="2132" width="6.28515625" style="23" bestFit="1" customWidth="1"/>
    <col min="2133" max="2133" width="8.140625" style="23" customWidth="1"/>
    <col min="2134" max="2304" width="6" style="23"/>
    <col min="2305" max="2305" width="6" style="23" customWidth="1"/>
    <col min="2306" max="2306" width="5.42578125" style="23" customWidth="1"/>
    <col min="2307" max="2311" width="6" style="23" customWidth="1"/>
    <col min="2312" max="2312" width="7.5703125" style="23" customWidth="1"/>
    <col min="2313" max="2313" width="8.140625" style="23" customWidth="1"/>
    <col min="2314" max="2314" width="7.28515625" style="23" customWidth="1"/>
    <col min="2315" max="2315" width="7.42578125" style="23" customWidth="1"/>
    <col min="2316" max="2316" width="6.85546875" style="23" customWidth="1"/>
    <col min="2317" max="2329" width="7.28515625" style="23" customWidth="1"/>
    <col min="2330" max="2330" width="7.140625" style="23" customWidth="1"/>
    <col min="2331" max="2332" width="6.7109375" style="23" customWidth="1"/>
    <col min="2333" max="2333" width="7.5703125" style="23" customWidth="1"/>
    <col min="2334" max="2335" width="6.7109375" style="23" customWidth="1"/>
    <col min="2336" max="2336" width="6.5703125" style="23" customWidth="1"/>
    <col min="2337" max="2338" width="6.28515625" style="23" customWidth="1"/>
    <col min="2339" max="2339" width="7.140625" style="23" customWidth="1"/>
    <col min="2340" max="2341" width="6.28515625" style="23" customWidth="1"/>
    <col min="2342" max="2342" width="6.85546875" style="23" customWidth="1"/>
    <col min="2343" max="2344" width="6.28515625" style="23" customWidth="1"/>
    <col min="2345" max="2345" width="7.140625" style="23" customWidth="1"/>
    <col min="2346" max="2347" width="6.5703125" style="23" customWidth="1"/>
    <col min="2348" max="2348" width="7" style="23" customWidth="1"/>
    <col min="2349" max="2350" width="6.5703125" style="23" customWidth="1"/>
    <col min="2351" max="2351" width="7" style="23" customWidth="1"/>
    <col min="2352" max="2353" width="6.42578125" style="23" customWidth="1"/>
    <col min="2354" max="2354" width="7.140625" style="23" customWidth="1"/>
    <col min="2355" max="2356" width="6.42578125" style="23" customWidth="1"/>
    <col min="2357" max="2357" width="7" style="23" customWidth="1"/>
    <col min="2358" max="2359" width="6.85546875" style="23" customWidth="1"/>
    <col min="2360" max="2360" width="7" style="23" customWidth="1"/>
    <col min="2361" max="2362" width="6.28515625" style="23" customWidth="1"/>
    <col min="2363" max="2363" width="7.85546875" style="23" customWidth="1"/>
    <col min="2364" max="2365" width="6.85546875" style="23" customWidth="1"/>
    <col min="2366" max="2366" width="7.140625" style="23" customWidth="1"/>
    <col min="2367" max="2369" width="6.5703125" style="23" customWidth="1"/>
    <col min="2370" max="2371" width="6.28515625" style="23" customWidth="1"/>
    <col min="2372" max="2372" width="6.7109375" style="23" customWidth="1"/>
    <col min="2373" max="2374" width="6.42578125" style="23" customWidth="1"/>
    <col min="2375" max="2375" width="6.7109375" style="23" customWidth="1"/>
    <col min="2376" max="2377" width="7" style="23" customWidth="1"/>
    <col min="2378" max="2378" width="6.85546875" style="23" customWidth="1"/>
    <col min="2379" max="2380" width="6.42578125" style="23" customWidth="1"/>
    <col min="2381" max="2381" width="7.5703125" style="23" customWidth="1"/>
    <col min="2382" max="2382" width="6.42578125" style="23" customWidth="1"/>
    <col min="2383" max="2383" width="6.5703125" style="23" customWidth="1"/>
    <col min="2384" max="2387" width="6" style="23"/>
    <col min="2388" max="2388" width="6.28515625" style="23" bestFit="1" customWidth="1"/>
    <col min="2389" max="2389" width="8.140625" style="23" customWidth="1"/>
    <col min="2390" max="2560" width="6" style="23"/>
    <col min="2561" max="2561" width="6" style="23" customWidth="1"/>
    <col min="2562" max="2562" width="5.42578125" style="23" customWidth="1"/>
    <col min="2563" max="2567" width="6" style="23" customWidth="1"/>
    <col min="2568" max="2568" width="7.5703125" style="23" customWidth="1"/>
    <col min="2569" max="2569" width="8.140625" style="23" customWidth="1"/>
    <col min="2570" max="2570" width="7.28515625" style="23" customWidth="1"/>
    <col min="2571" max="2571" width="7.42578125" style="23" customWidth="1"/>
    <col min="2572" max="2572" width="6.85546875" style="23" customWidth="1"/>
    <col min="2573" max="2585" width="7.28515625" style="23" customWidth="1"/>
    <col min="2586" max="2586" width="7.140625" style="23" customWidth="1"/>
    <col min="2587" max="2588" width="6.7109375" style="23" customWidth="1"/>
    <col min="2589" max="2589" width="7.5703125" style="23" customWidth="1"/>
    <col min="2590" max="2591" width="6.7109375" style="23" customWidth="1"/>
    <col min="2592" max="2592" width="6.5703125" style="23" customWidth="1"/>
    <col min="2593" max="2594" width="6.28515625" style="23" customWidth="1"/>
    <col min="2595" max="2595" width="7.140625" style="23" customWidth="1"/>
    <col min="2596" max="2597" width="6.28515625" style="23" customWidth="1"/>
    <col min="2598" max="2598" width="6.85546875" style="23" customWidth="1"/>
    <col min="2599" max="2600" width="6.28515625" style="23" customWidth="1"/>
    <col min="2601" max="2601" width="7.140625" style="23" customWidth="1"/>
    <col min="2602" max="2603" width="6.5703125" style="23" customWidth="1"/>
    <col min="2604" max="2604" width="7" style="23" customWidth="1"/>
    <col min="2605" max="2606" width="6.5703125" style="23" customWidth="1"/>
    <col min="2607" max="2607" width="7" style="23" customWidth="1"/>
    <col min="2608" max="2609" width="6.42578125" style="23" customWidth="1"/>
    <col min="2610" max="2610" width="7.140625" style="23" customWidth="1"/>
    <col min="2611" max="2612" width="6.42578125" style="23" customWidth="1"/>
    <col min="2613" max="2613" width="7" style="23" customWidth="1"/>
    <col min="2614" max="2615" width="6.85546875" style="23" customWidth="1"/>
    <col min="2616" max="2616" width="7" style="23" customWidth="1"/>
    <col min="2617" max="2618" width="6.28515625" style="23" customWidth="1"/>
    <col min="2619" max="2619" width="7.85546875" style="23" customWidth="1"/>
    <col min="2620" max="2621" width="6.85546875" style="23" customWidth="1"/>
    <col min="2622" max="2622" width="7.140625" style="23" customWidth="1"/>
    <col min="2623" max="2625" width="6.5703125" style="23" customWidth="1"/>
    <col min="2626" max="2627" width="6.28515625" style="23" customWidth="1"/>
    <col min="2628" max="2628" width="6.7109375" style="23" customWidth="1"/>
    <col min="2629" max="2630" width="6.42578125" style="23" customWidth="1"/>
    <col min="2631" max="2631" width="6.7109375" style="23" customWidth="1"/>
    <col min="2632" max="2633" width="7" style="23" customWidth="1"/>
    <col min="2634" max="2634" width="6.85546875" style="23" customWidth="1"/>
    <col min="2635" max="2636" width="6.42578125" style="23" customWidth="1"/>
    <col min="2637" max="2637" width="7.5703125" style="23" customWidth="1"/>
    <col min="2638" max="2638" width="6.42578125" style="23" customWidth="1"/>
    <col min="2639" max="2639" width="6.5703125" style="23" customWidth="1"/>
    <col min="2640" max="2643" width="6" style="23"/>
    <col min="2644" max="2644" width="6.28515625" style="23" bestFit="1" customWidth="1"/>
    <col min="2645" max="2645" width="8.140625" style="23" customWidth="1"/>
    <col min="2646" max="2816" width="6" style="23"/>
    <col min="2817" max="2817" width="6" style="23" customWidth="1"/>
    <col min="2818" max="2818" width="5.42578125" style="23" customWidth="1"/>
    <col min="2819" max="2823" width="6" style="23" customWidth="1"/>
    <col min="2824" max="2824" width="7.5703125" style="23" customWidth="1"/>
    <col min="2825" max="2825" width="8.140625" style="23" customWidth="1"/>
    <col min="2826" max="2826" width="7.28515625" style="23" customWidth="1"/>
    <col min="2827" max="2827" width="7.42578125" style="23" customWidth="1"/>
    <col min="2828" max="2828" width="6.85546875" style="23" customWidth="1"/>
    <col min="2829" max="2841" width="7.28515625" style="23" customWidth="1"/>
    <col min="2842" max="2842" width="7.140625" style="23" customWidth="1"/>
    <col min="2843" max="2844" width="6.7109375" style="23" customWidth="1"/>
    <col min="2845" max="2845" width="7.5703125" style="23" customWidth="1"/>
    <col min="2846" max="2847" width="6.7109375" style="23" customWidth="1"/>
    <col min="2848" max="2848" width="6.5703125" style="23" customWidth="1"/>
    <col min="2849" max="2850" width="6.28515625" style="23" customWidth="1"/>
    <col min="2851" max="2851" width="7.140625" style="23" customWidth="1"/>
    <col min="2852" max="2853" width="6.28515625" style="23" customWidth="1"/>
    <col min="2854" max="2854" width="6.85546875" style="23" customWidth="1"/>
    <col min="2855" max="2856" width="6.28515625" style="23" customWidth="1"/>
    <col min="2857" max="2857" width="7.140625" style="23" customWidth="1"/>
    <col min="2858" max="2859" width="6.5703125" style="23" customWidth="1"/>
    <col min="2860" max="2860" width="7" style="23" customWidth="1"/>
    <col min="2861" max="2862" width="6.5703125" style="23" customWidth="1"/>
    <col min="2863" max="2863" width="7" style="23" customWidth="1"/>
    <col min="2864" max="2865" width="6.42578125" style="23" customWidth="1"/>
    <col min="2866" max="2866" width="7.140625" style="23" customWidth="1"/>
    <col min="2867" max="2868" width="6.42578125" style="23" customWidth="1"/>
    <col min="2869" max="2869" width="7" style="23" customWidth="1"/>
    <col min="2870" max="2871" width="6.85546875" style="23" customWidth="1"/>
    <col min="2872" max="2872" width="7" style="23" customWidth="1"/>
    <col min="2873" max="2874" width="6.28515625" style="23" customWidth="1"/>
    <col min="2875" max="2875" width="7.85546875" style="23" customWidth="1"/>
    <col min="2876" max="2877" width="6.85546875" style="23" customWidth="1"/>
    <col min="2878" max="2878" width="7.140625" style="23" customWidth="1"/>
    <col min="2879" max="2881" width="6.5703125" style="23" customWidth="1"/>
    <col min="2882" max="2883" width="6.28515625" style="23" customWidth="1"/>
    <col min="2884" max="2884" width="6.7109375" style="23" customWidth="1"/>
    <col min="2885" max="2886" width="6.42578125" style="23" customWidth="1"/>
    <col min="2887" max="2887" width="6.7109375" style="23" customWidth="1"/>
    <col min="2888" max="2889" width="7" style="23" customWidth="1"/>
    <col min="2890" max="2890" width="6.85546875" style="23" customWidth="1"/>
    <col min="2891" max="2892" width="6.42578125" style="23" customWidth="1"/>
    <col min="2893" max="2893" width="7.5703125" style="23" customWidth="1"/>
    <col min="2894" max="2894" width="6.42578125" style="23" customWidth="1"/>
    <col min="2895" max="2895" width="6.5703125" style="23" customWidth="1"/>
    <col min="2896" max="2899" width="6" style="23"/>
    <col min="2900" max="2900" width="6.28515625" style="23" bestFit="1" customWidth="1"/>
    <col min="2901" max="2901" width="8.140625" style="23" customWidth="1"/>
    <col min="2902" max="3072" width="6" style="23"/>
    <col min="3073" max="3073" width="6" style="23" customWidth="1"/>
    <col min="3074" max="3074" width="5.42578125" style="23" customWidth="1"/>
    <col min="3075" max="3079" width="6" style="23" customWidth="1"/>
    <col min="3080" max="3080" width="7.5703125" style="23" customWidth="1"/>
    <col min="3081" max="3081" width="8.140625" style="23" customWidth="1"/>
    <col min="3082" max="3082" width="7.28515625" style="23" customWidth="1"/>
    <col min="3083" max="3083" width="7.42578125" style="23" customWidth="1"/>
    <col min="3084" max="3084" width="6.85546875" style="23" customWidth="1"/>
    <col min="3085" max="3097" width="7.28515625" style="23" customWidth="1"/>
    <col min="3098" max="3098" width="7.140625" style="23" customWidth="1"/>
    <col min="3099" max="3100" width="6.7109375" style="23" customWidth="1"/>
    <col min="3101" max="3101" width="7.5703125" style="23" customWidth="1"/>
    <col min="3102" max="3103" width="6.7109375" style="23" customWidth="1"/>
    <col min="3104" max="3104" width="6.5703125" style="23" customWidth="1"/>
    <col min="3105" max="3106" width="6.28515625" style="23" customWidth="1"/>
    <col min="3107" max="3107" width="7.140625" style="23" customWidth="1"/>
    <col min="3108" max="3109" width="6.28515625" style="23" customWidth="1"/>
    <col min="3110" max="3110" width="6.85546875" style="23" customWidth="1"/>
    <col min="3111" max="3112" width="6.28515625" style="23" customWidth="1"/>
    <col min="3113" max="3113" width="7.140625" style="23" customWidth="1"/>
    <col min="3114" max="3115" width="6.5703125" style="23" customWidth="1"/>
    <col min="3116" max="3116" width="7" style="23" customWidth="1"/>
    <col min="3117" max="3118" width="6.5703125" style="23" customWidth="1"/>
    <col min="3119" max="3119" width="7" style="23" customWidth="1"/>
    <col min="3120" max="3121" width="6.42578125" style="23" customWidth="1"/>
    <col min="3122" max="3122" width="7.140625" style="23" customWidth="1"/>
    <col min="3123" max="3124" width="6.42578125" style="23" customWidth="1"/>
    <col min="3125" max="3125" width="7" style="23" customWidth="1"/>
    <col min="3126" max="3127" width="6.85546875" style="23" customWidth="1"/>
    <col min="3128" max="3128" width="7" style="23" customWidth="1"/>
    <col min="3129" max="3130" width="6.28515625" style="23" customWidth="1"/>
    <col min="3131" max="3131" width="7.85546875" style="23" customWidth="1"/>
    <col min="3132" max="3133" width="6.85546875" style="23" customWidth="1"/>
    <col min="3134" max="3134" width="7.140625" style="23" customWidth="1"/>
    <col min="3135" max="3137" width="6.5703125" style="23" customWidth="1"/>
    <col min="3138" max="3139" width="6.28515625" style="23" customWidth="1"/>
    <col min="3140" max="3140" width="6.7109375" style="23" customWidth="1"/>
    <col min="3141" max="3142" width="6.42578125" style="23" customWidth="1"/>
    <col min="3143" max="3143" width="6.7109375" style="23" customWidth="1"/>
    <col min="3144" max="3145" width="7" style="23" customWidth="1"/>
    <col min="3146" max="3146" width="6.85546875" style="23" customWidth="1"/>
    <col min="3147" max="3148" width="6.42578125" style="23" customWidth="1"/>
    <col min="3149" max="3149" width="7.5703125" style="23" customWidth="1"/>
    <col min="3150" max="3150" width="6.42578125" style="23" customWidth="1"/>
    <col min="3151" max="3151" width="6.5703125" style="23" customWidth="1"/>
    <col min="3152" max="3155" width="6" style="23"/>
    <col min="3156" max="3156" width="6.28515625" style="23" bestFit="1" customWidth="1"/>
    <col min="3157" max="3157" width="8.140625" style="23" customWidth="1"/>
    <col min="3158" max="3328" width="6" style="23"/>
    <col min="3329" max="3329" width="6" style="23" customWidth="1"/>
    <col min="3330" max="3330" width="5.42578125" style="23" customWidth="1"/>
    <col min="3331" max="3335" width="6" style="23" customWidth="1"/>
    <col min="3336" max="3336" width="7.5703125" style="23" customWidth="1"/>
    <col min="3337" max="3337" width="8.140625" style="23" customWidth="1"/>
    <col min="3338" max="3338" width="7.28515625" style="23" customWidth="1"/>
    <col min="3339" max="3339" width="7.42578125" style="23" customWidth="1"/>
    <col min="3340" max="3340" width="6.85546875" style="23" customWidth="1"/>
    <col min="3341" max="3353" width="7.28515625" style="23" customWidth="1"/>
    <col min="3354" max="3354" width="7.140625" style="23" customWidth="1"/>
    <col min="3355" max="3356" width="6.7109375" style="23" customWidth="1"/>
    <col min="3357" max="3357" width="7.5703125" style="23" customWidth="1"/>
    <col min="3358" max="3359" width="6.7109375" style="23" customWidth="1"/>
    <col min="3360" max="3360" width="6.5703125" style="23" customWidth="1"/>
    <col min="3361" max="3362" width="6.28515625" style="23" customWidth="1"/>
    <col min="3363" max="3363" width="7.140625" style="23" customWidth="1"/>
    <col min="3364" max="3365" width="6.28515625" style="23" customWidth="1"/>
    <col min="3366" max="3366" width="6.85546875" style="23" customWidth="1"/>
    <col min="3367" max="3368" width="6.28515625" style="23" customWidth="1"/>
    <col min="3369" max="3369" width="7.140625" style="23" customWidth="1"/>
    <col min="3370" max="3371" width="6.5703125" style="23" customWidth="1"/>
    <col min="3372" max="3372" width="7" style="23" customWidth="1"/>
    <col min="3373" max="3374" width="6.5703125" style="23" customWidth="1"/>
    <col min="3375" max="3375" width="7" style="23" customWidth="1"/>
    <col min="3376" max="3377" width="6.42578125" style="23" customWidth="1"/>
    <col min="3378" max="3378" width="7.140625" style="23" customWidth="1"/>
    <col min="3379" max="3380" width="6.42578125" style="23" customWidth="1"/>
    <col min="3381" max="3381" width="7" style="23" customWidth="1"/>
    <col min="3382" max="3383" width="6.85546875" style="23" customWidth="1"/>
    <col min="3384" max="3384" width="7" style="23" customWidth="1"/>
    <col min="3385" max="3386" width="6.28515625" style="23" customWidth="1"/>
    <col min="3387" max="3387" width="7.85546875" style="23" customWidth="1"/>
    <col min="3388" max="3389" width="6.85546875" style="23" customWidth="1"/>
    <col min="3390" max="3390" width="7.140625" style="23" customWidth="1"/>
    <col min="3391" max="3393" width="6.5703125" style="23" customWidth="1"/>
    <col min="3394" max="3395" width="6.28515625" style="23" customWidth="1"/>
    <col min="3396" max="3396" width="6.7109375" style="23" customWidth="1"/>
    <col min="3397" max="3398" width="6.42578125" style="23" customWidth="1"/>
    <col min="3399" max="3399" width="6.7109375" style="23" customWidth="1"/>
    <col min="3400" max="3401" width="7" style="23" customWidth="1"/>
    <col min="3402" max="3402" width="6.85546875" style="23" customWidth="1"/>
    <col min="3403" max="3404" width="6.42578125" style="23" customWidth="1"/>
    <col min="3405" max="3405" width="7.5703125" style="23" customWidth="1"/>
    <col min="3406" max="3406" width="6.42578125" style="23" customWidth="1"/>
    <col min="3407" max="3407" width="6.5703125" style="23" customWidth="1"/>
    <col min="3408" max="3411" width="6" style="23"/>
    <col min="3412" max="3412" width="6.28515625" style="23" bestFit="1" customWidth="1"/>
    <col min="3413" max="3413" width="8.140625" style="23" customWidth="1"/>
    <col min="3414" max="3584" width="6" style="23"/>
    <col min="3585" max="3585" width="6" style="23" customWidth="1"/>
    <col min="3586" max="3586" width="5.42578125" style="23" customWidth="1"/>
    <col min="3587" max="3591" width="6" style="23" customWidth="1"/>
    <col min="3592" max="3592" width="7.5703125" style="23" customWidth="1"/>
    <col min="3593" max="3593" width="8.140625" style="23" customWidth="1"/>
    <col min="3594" max="3594" width="7.28515625" style="23" customWidth="1"/>
    <col min="3595" max="3595" width="7.42578125" style="23" customWidth="1"/>
    <col min="3596" max="3596" width="6.85546875" style="23" customWidth="1"/>
    <col min="3597" max="3609" width="7.28515625" style="23" customWidth="1"/>
    <col min="3610" max="3610" width="7.140625" style="23" customWidth="1"/>
    <col min="3611" max="3612" width="6.7109375" style="23" customWidth="1"/>
    <col min="3613" max="3613" width="7.5703125" style="23" customWidth="1"/>
    <col min="3614" max="3615" width="6.7109375" style="23" customWidth="1"/>
    <col min="3616" max="3616" width="6.5703125" style="23" customWidth="1"/>
    <col min="3617" max="3618" width="6.28515625" style="23" customWidth="1"/>
    <col min="3619" max="3619" width="7.140625" style="23" customWidth="1"/>
    <col min="3620" max="3621" width="6.28515625" style="23" customWidth="1"/>
    <col min="3622" max="3622" width="6.85546875" style="23" customWidth="1"/>
    <col min="3623" max="3624" width="6.28515625" style="23" customWidth="1"/>
    <col min="3625" max="3625" width="7.140625" style="23" customWidth="1"/>
    <col min="3626" max="3627" width="6.5703125" style="23" customWidth="1"/>
    <col min="3628" max="3628" width="7" style="23" customWidth="1"/>
    <col min="3629" max="3630" width="6.5703125" style="23" customWidth="1"/>
    <col min="3631" max="3631" width="7" style="23" customWidth="1"/>
    <col min="3632" max="3633" width="6.42578125" style="23" customWidth="1"/>
    <col min="3634" max="3634" width="7.140625" style="23" customWidth="1"/>
    <col min="3635" max="3636" width="6.42578125" style="23" customWidth="1"/>
    <col min="3637" max="3637" width="7" style="23" customWidth="1"/>
    <col min="3638" max="3639" width="6.85546875" style="23" customWidth="1"/>
    <col min="3640" max="3640" width="7" style="23" customWidth="1"/>
    <col min="3641" max="3642" width="6.28515625" style="23" customWidth="1"/>
    <col min="3643" max="3643" width="7.85546875" style="23" customWidth="1"/>
    <col min="3644" max="3645" width="6.85546875" style="23" customWidth="1"/>
    <col min="3646" max="3646" width="7.140625" style="23" customWidth="1"/>
    <col min="3647" max="3649" width="6.5703125" style="23" customWidth="1"/>
    <col min="3650" max="3651" width="6.28515625" style="23" customWidth="1"/>
    <col min="3652" max="3652" width="6.7109375" style="23" customWidth="1"/>
    <col min="3653" max="3654" width="6.42578125" style="23" customWidth="1"/>
    <col min="3655" max="3655" width="6.7109375" style="23" customWidth="1"/>
    <col min="3656" max="3657" width="7" style="23" customWidth="1"/>
    <col min="3658" max="3658" width="6.85546875" style="23" customWidth="1"/>
    <col min="3659" max="3660" width="6.42578125" style="23" customWidth="1"/>
    <col min="3661" max="3661" width="7.5703125" style="23" customWidth="1"/>
    <col min="3662" max="3662" width="6.42578125" style="23" customWidth="1"/>
    <col min="3663" max="3663" width="6.5703125" style="23" customWidth="1"/>
    <col min="3664" max="3667" width="6" style="23"/>
    <col min="3668" max="3668" width="6.28515625" style="23" bestFit="1" customWidth="1"/>
    <col min="3669" max="3669" width="8.140625" style="23" customWidth="1"/>
    <col min="3670" max="3840" width="6" style="23"/>
    <col min="3841" max="3841" width="6" style="23" customWidth="1"/>
    <col min="3842" max="3842" width="5.42578125" style="23" customWidth="1"/>
    <col min="3843" max="3847" width="6" style="23" customWidth="1"/>
    <col min="3848" max="3848" width="7.5703125" style="23" customWidth="1"/>
    <col min="3849" max="3849" width="8.140625" style="23" customWidth="1"/>
    <col min="3850" max="3850" width="7.28515625" style="23" customWidth="1"/>
    <col min="3851" max="3851" width="7.42578125" style="23" customWidth="1"/>
    <col min="3852" max="3852" width="6.85546875" style="23" customWidth="1"/>
    <col min="3853" max="3865" width="7.28515625" style="23" customWidth="1"/>
    <col min="3866" max="3866" width="7.140625" style="23" customWidth="1"/>
    <col min="3867" max="3868" width="6.7109375" style="23" customWidth="1"/>
    <col min="3869" max="3869" width="7.5703125" style="23" customWidth="1"/>
    <col min="3870" max="3871" width="6.7109375" style="23" customWidth="1"/>
    <col min="3872" max="3872" width="6.5703125" style="23" customWidth="1"/>
    <col min="3873" max="3874" width="6.28515625" style="23" customWidth="1"/>
    <col min="3875" max="3875" width="7.140625" style="23" customWidth="1"/>
    <col min="3876" max="3877" width="6.28515625" style="23" customWidth="1"/>
    <col min="3878" max="3878" width="6.85546875" style="23" customWidth="1"/>
    <col min="3879" max="3880" width="6.28515625" style="23" customWidth="1"/>
    <col min="3881" max="3881" width="7.140625" style="23" customWidth="1"/>
    <col min="3882" max="3883" width="6.5703125" style="23" customWidth="1"/>
    <col min="3884" max="3884" width="7" style="23" customWidth="1"/>
    <col min="3885" max="3886" width="6.5703125" style="23" customWidth="1"/>
    <col min="3887" max="3887" width="7" style="23" customWidth="1"/>
    <col min="3888" max="3889" width="6.42578125" style="23" customWidth="1"/>
    <col min="3890" max="3890" width="7.140625" style="23" customWidth="1"/>
    <col min="3891" max="3892" width="6.42578125" style="23" customWidth="1"/>
    <col min="3893" max="3893" width="7" style="23" customWidth="1"/>
    <col min="3894" max="3895" width="6.85546875" style="23" customWidth="1"/>
    <col min="3896" max="3896" width="7" style="23" customWidth="1"/>
    <col min="3897" max="3898" width="6.28515625" style="23" customWidth="1"/>
    <col min="3899" max="3899" width="7.85546875" style="23" customWidth="1"/>
    <col min="3900" max="3901" width="6.85546875" style="23" customWidth="1"/>
    <col min="3902" max="3902" width="7.140625" style="23" customWidth="1"/>
    <col min="3903" max="3905" width="6.5703125" style="23" customWidth="1"/>
    <col min="3906" max="3907" width="6.28515625" style="23" customWidth="1"/>
    <col min="3908" max="3908" width="6.7109375" style="23" customWidth="1"/>
    <col min="3909" max="3910" width="6.42578125" style="23" customWidth="1"/>
    <col min="3911" max="3911" width="6.7109375" style="23" customWidth="1"/>
    <col min="3912" max="3913" width="7" style="23" customWidth="1"/>
    <col min="3914" max="3914" width="6.85546875" style="23" customWidth="1"/>
    <col min="3915" max="3916" width="6.42578125" style="23" customWidth="1"/>
    <col min="3917" max="3917" width="7.5703125" style="23" customWidth="1"/>
    <col min="3918" max="3918" width="6.42578125" style="23" customWidth="1"/>
    <col min="3919" max="3919" width="6.5703125" style="23" customWidth="1"/>
    <col min="3920" max="3923" width="6" style="23"/>
    <col min="3924" max="3924" width="6.28515625" style="23" bestFit="1" customWidth="1"/>
    <col min="3925" max="3925" width="8.140625" style="23" customWidth="1"/>
    <col min="3926" max="4096" width="6" style="23"/>
    <col min="4097" max="4097" width="6" style="23" customWidth="1"/>
    <col min="4098" max="4098" width="5.42578125" style="23" customWidth="1"/>
    <col min="4099" max="4103" width="6" style="23" customWidth="1"/>
    <col min="4104" max="4104" width="7.5703125" style="23" customWidth="1"/>
    <col min="4105" max="4105" width="8.140625" style="23" customWidth="1"/>
    <col min="4106" max="4106" width="7.28515625" style="23" customWidth="1"/>
    <col min="4107" max="4107" width="7.42578125" style="23" customWidth="1"/>
    <col min="4108" max="4108" width="6.85546875" style="23" customWidth="1"/>
    <col min="4109" max="4121" width="7.28515625" style="23" customWidth="1"/>
    <col min="4122" max="4122" width="7.140625" style="23" customWidth="1"/>
    <col min="4123" max="4124" width="6.7109375" style="23" customWidth="1"/>
    <col min="4125" max="4125" width="7.5703125" style="23" customWidth="1"/>
    <col min="4126" max="4127" width="6.7109375" style="23" customWidth="1"/>
    <col min="4128" max="4128" width="6.5703125" style="23" customWidth="1"/>
    <col min="4129" max="4130" width="6.28515625" style="23" customWidth="1"/>
    <col min="4131" max="4131" width="7.140625" style="23" customWidth="1"/>
    <col min="4132" max="4133" width="6.28515625" style="23" customWidth="1"/>
    <col min="4134" max="4134" width="6.85546875" style="23" customWidth="1"/>
    <col min="4135" max="4136" width="6.28515625" style="23" customWidth="1"/>
    <col min="4137" max="4137" width="7.140625" style="23" customWidth="1"/>
    <col min="4138" max="4139" width="6.5703125" style="23" customWidth="1"/>
    <col min="4140" max="4140" width="7" style="23" customWidth="1"/>
    <col min="4141" max="4142" width="6.5703125" style="23" customWidth="1"/>
    <col min="4143" max="4143" width="7" style="23" customWidth="1"/>
    <col min="4144" max="4145" width="6.42578125" style="23" customWidth="1"/>
    <col min="4146" max="4146" width="7.140625" style="23" customWidth="1"/>
    <col min="4147" max="4148" width="6.42578125" style="23" customWidth="1"/>
    <col min="4149" max="4149" width="7" style="23" customWidth="1"/>
    <col min="4150" max="4151" width="6.85546875" style="23" customWidth="1"/>
    <col min="4152" max="4152" width="7" style="23" customWidth="1"/>
    <col min="4153" max="4154" width="6.28515625" style="23" customWidth="1"/>
    <col min="4155" max="4155" width="7.85546875" style="23" customWidth="1"/>
    <col min="4156" max="4157" width="6.85546875" style="23" customWidth="1"/>
    <col min="4158" max="4158" width="7.140625" style="23" customWidth="1"/>
    <col min="4159" max="4161" width="6.5703125" style="23" customWidth="1"/>
    <col min="4162" max="4163" width="6.28515625" style="23" customWidth="1"/>
    <col min="4164" max="4164" width="6.7109375" style="23" customWidth="1"/>
    <col min="4165" max="4166" width="6.42578125" style="23" customWidth="1"/>
    <col min="4167" max="4167" width="6.7109375" style="23" customWidth="1"/>
    <col min="4168" max="4169" width="7" style="23" customWidth="1"/>
    <col min="4170" max="4170" width="6.85546875" style="23" customWidth="1"/>
    <col min="4171" max="4172" width="6.42578125" style="23" customWidth="1"/>
    <col min="4173" max="4173" width="7.5703125" style="23" customWidth="1"/>
    <col min="4174" max="4174" width="6.42578125" style="23" customWidth="1"/>
    <col min="4175" max="4175" width="6.5703125" style="23" customWidth="1"/>
    <col min="4176" max="4179" width="6" style="23"/>
    <col min="4180" max="4180" width="6.28515625" style="23" bestFit="1" customWidth="1"/>
    <col min="4181" max="4181" width="8.140625" style="23" customWidth="1"/>
    <col min="4182" max="4352" width="6" style="23"/>
    <col min="4353" max="4353" width="6" style="23" customWidth="1"/>
    <col min="4354" max="4354" width="5.42578125" style="23" customWidth="1"/>
    <col min="4355" max="4359" width="6" style="23" customWidth="1"/>
    <col min="4360" max="4360" width="7.5703125" style="23" customWidth="1"/>
    <col min="4361" max="4361" width="8.140625" style="23" customWidth="1"/>
    <col min="4362" max="4362" width="7.28515625" style="23" customWidth="1"/>
    <col min="4363" max="4363" width="7.42578125" style="23" customWidth="1"/>
    <col min="4364" max="4364" width="6.85546875" style="23" customWidth="1"/>
    <col min="4365" max="4377" width="7.28515625" style="23" customWidth="1"/>
    <col min="4378" max="4378" width="7.140625" style="23" customWidth="1"/>
    <col min="4379" max="4380" width="6.7109375" style="23" customWidth="1"/>
    <col min="4381" max="4381" width="7.5703125" style="23" customWidth="1"/>
    <col min="4382" max="4383" width="6.7109375" style="23" customWidth="1"/>
    <col min="4384" max="4384" width="6.5703125" style="23" customWidth="1"/>
    <col min="4385" max="4386" width="6.28515625" style="23" customWidth="1"/>
    <col min="4387" max="4387" width="7.140625" style="23" customWidth="1"/>
    <col min="4388" max="4389" width="6.28515625" style="23" customWidth="1"/>
    <col min="4390" max="4390" width="6.85546875" style="23" customWidth="1"/>
    <col min="4391" max="4392" width="6.28515625" style="23" customWidth="1"/>
    <col min="4393" max="4393" width="7.140625" style="23" customWidth="1"/>
    <col min="4394" max="4395" width="6.5703125" style="23" customWidth="1"/>
    <col min="4396" max="4396" width="7" style="23" customWidth="1"/>
    <col min="4397" max="4398" width="6.5703125" style="23" customWidth="1"/>
    <col min="4399" max="4399" width="7" style="23" customWidth="1"/>
    <col min="4400" max="4401" width="6.42578125" style="23" customWidth="1"/>
    <col min="4402" max="4402" width="7.140625" style="23" customWidth="1"/>
    <col min="4403" max="4404" width="6.42578125" style="23" customWidth="1"/>
    <col min="4405" max="4405" width="7" style="23" customWidth="1"/>
    <col min="4406" max="4407" width="6.85546875" style="23" customWidth="1"/>
    <col min="4408" max="4408" width="7" style="23" customWidth="1"/>
    <col min="4409" max="4410" width="6.28515625" style="23" customWidth="1"/>
    <col min="4411" max="4411" width="7.85546875" style="23" customWidth="1"/>
    <col min="4412" max="4413" width="6.85546875" style="23" customWidth="1"/>
    <col min="4414" max="4414" width="7.140625" style="23" customWidth="1"/>
    <col min="4415" max="4417" width="6.5703125" style="23" customWidth="1"/>
    <col min="4418" max="4419" width="6.28515625" style="23" customWidth="1"/>
    <col min="4420" max="4420" width="6.7109375" style="23" customWidth="1"/>
    <col min="4421" max="4422" width="6.42578125" style="23" customWidth="1"/>
    <col min="4423" max="4423" width="6.7109375" style="23" customWidth="1"/>
    <col min="4424" max="4425" width="7" style="23" customWidth="1"/>
    <col min="4426" max="4426" width="6.85546875" style="23" customWidth="1"/>
    <col min="4427" max="4428" width="6.42578125" style="23" customWidth="1"/>
    <col min="4429" max="4429" width="7.5703125" style="23" customWidth="1"/>
    <col min="4430" max="4430" width="6.42578125" style="23" customWidth="1"/>
    <col min="4431" max="4431" width="6.5703125" style="23" customWidth="1"/>
    <col min="4432" max="4435" width="6" style="23"/>
    <col min="4436" max="4436" width="6.28515625" style="23" bestFit="1" customWidth="1"/>
    <col min="4437" max="4437" width="8.140625" style="23" customWidth="1"/>
    <col min="4438" max="4608" width="6" style="23"/>
    <col min="4609" max="4609" width="6" style="23" customWidth="1"/>
    <col min="4610" max="4610" width="5.42578125" style="23" customWidth="1"/>
    <col min="4611" max="4615" width="6" style="23" customWidth="1"/>
    <col min="4616" max="4616" width="7.5703125" style="23" customWidth="1"/>
    <col min="4617" max="4617" width="8.140625" style="23" customWidth="1"/>
    <col min="4618" max="4618" width="7.28515625" style="23" customWidth="1"/>
    <col min="4619" max="4619" width="7.42578125" style="23" customWidth="1"/>
    <col min="4620" max="4620" width="6.85546875" style="23" customWidth="1"/>
    <col min="4621" max="4633" width="7.28515625" style="23" customWidth="1"/>
    <col min="4634" max="4634" width="7.140625" style="23" customWidth="1"/>
    <col min="4635" max="4636" width="6.7109375" style="23" customWidth="1"/>
    <col min="4637" max="4637" width="7.5703125" style="23" customWidth="1"/>
    <col min="4638" max="4639" width="6.7109375" style="23" customWidth="1"/>
    <col min="4640" max="4640" width="6.5703125" style="23" customWidth="1"/>
    <col min="4641" max="4642" width="6.28515625" style="23" customWidth="1"/>
    <col min="4643" max="4643" width="7.140625" style="23" customWidth="1"/>
    <col min="4644" max="4645" width="6.28515625" style="23" customWidth="1"/>
    <col min="4646" max="4646" width="6.85546875" style="23" customWidth="1"/>
    <col min="4647" max="4648" width="6.28515625" style="23" customWidth="1"/>
    <col min="4649" max="4649" width="7.140625" style="23" customWidth="1"/>
    <col min="4650" max="4651" width="6.5703125" style="23" customWidth="1"/>
    <col min="4652" max="4652" width="7" style="23" customWidth="1"/>
    <col min="4653" max="4654" width="6.5703125" style="23" customWidth="1"/>
    <col min="4655" max="4655" width="7" style="23" customWidth="1"/>
    <col min="4656" max="4657" width="6.42578125" style="23" customWidth="1"/>
    <col min="4658" max="4658" width="7.140625" style="23" customWidth="1"/>
    <col min="4659" max="4660" width="6.42578125" style="23" customWidth="1"/>
    <col min="4661" max="4661" width="7" style="23" customWidth="1"/>
    <col min="4662" max="4663" width="6.85546875" style="23" customWidth="1"/>
    <col min="4664" max="4664" width="7" style="23" customWidth="1"/>
    <col min="4665" max="4666" width="6.28515625" style="23" customWidth="1"/>
    <col min="4667" max="4667" width="7.85546875" style="23" customWidth="1"/>
    <col min="4668" max="4669" width="6.85546875" style="23" customWidth="1"/>
    <col min="4670" max="4670" width="7.140625" style="23" customWidth="1"/>
    <col min="4671" max="4673" width="6.5703125" style="23" customWidth="1"/>
    <col min="4674" max="4675" width="6.28515625" style="23" customWidth="1"/>
    <col min="4676" max="4676" width="6.7109375" style="23" customWidth="1"/>
    <col min="4677" max="4678" width="6.42578125" style="23" customWidth="1"/>
    <col min="4679" max="4679" width="6.7109375" style="23" customWidth="1"/>
    <col min="4680" max="4681" width="7" style="23" customWidth="1"/>
    <col min="4682" max="4682" width="6.85546875" style="23" customWidth="1"/>
    <col min="4683" max="4684" width="6.42578125" style="23" customWidth="1"/>
    <col min="4685" max="4685" width="7.5703125" style="23" customWidth="1"/>
    <col min="4686" max="4686" width="6.42578125" style="23" customWidth="1"/>
    <col min="4687" max="4687" width="6.5703125" style="23" customWidth="1"/>
    <col min="4688" max="4691" width="6" style="23"/>
    <col min="4692" max="4692" width="6.28515625" style="23" bestFit="1" customWidth="1"/>
    <col min="4693" max="4693" width="8.140625" style="23" customWidth="1"/>
    <col min="4694" max="4864" width="6" style="23"/>
    <col min="4865" max="4865" width="6" style="23" customWidth="1"/>
    <col min="4866" max="4866" width="5.42578125" style="23" customWidth="1"/>
    <col min="4867" max="4871" width="6" style="23" customWidth="1"/>
    <col min="4872" max="4872" width="7.5703125" style="23" customWidth="1"/>
    <col min="4873" max="4873" width="8.140625" style="23" customWidth="1"/>
    <col min="4874" max="4874" width="7.28515625" style="23" customWidth="1"/>
    <col min="4875" max="4875" width="7.42578125" style="23" customWidth="1"/>
    <col min="4876" max="4876" width="6.85546875" style="23" customWidth="1"/>
    <col min="4877" max="4889" width="7.28515625" style="23" customWidth="1"/>
    <col min="4890" max="4890" width="7.140625" style="23" customWidth="1"/>
    <col min="4891" max="4892" width="6.7109375" style="23" customWidth="1"/>
    <col min="4893" max="4893" width="7.5703125" style="23" customWidth="1"/>
    <col min="4894" max="4895" width="6.7109375" style="23" customWidth="1"/>
    <col min="4896" max="4896" width="6.5703125" style="23" customWidth="1"/>
    <col min="4897" max="4898" width="6.28515625" style="23" customWidth="1"/>
    <col min="4899" max="4899" width="7.140625" style="23" customWidth="1"/>
    <col min="4900" max="4901" width="6.28515625" style="23" customWidth="1"/>
    <col min="4902" max="4902" width="6.85546875" style="23" customWidth="1"/>
    <col min="4903" max="4904" width="6.28515625" style="23" customWidth="1"/>
    <col min="4905" max="4905" width="7.140625" style="23" customWidth="1"/>
    <col min="4906" max="4907" width="6.5703125" style="23" customWidth="1"/>
    <col min="4908" max="4908" width="7" style="23" customWidth="1"/>
    <col min="4909" max="4910" width="6.5703125" style="23" customWidth="1"/>
    <col min="4911" max="4911" width="7" style="23" customWidth="1"/>
    <col min="4912" max="4913" width="6.42578125" style="23" customWidth="1"/>
    <col min="4914" max="4914" width="7.140625" style="23" customWidth="1"/>
    <col min="4915" max="4916" width="6.42578125" style="23" customWidth="1"/>
    <col min="4917" max="4917" width="7" style="23" customWidth="1"/>
    <col min="4918" max="4919" width="6.85546875" style="23" customWidth="1"/>
    <col min="4920" max="4920" width="7" style="23" customWidth="1"/>
    <col min="4921" max="4922" width="6.28515625" style="23" customWidth="1"/>
    <col min="4923" max="4923" width="7.85546875" style="23" customWidth="1"/>
    <col min="4924" max="4925" width="6.85546875" style="23" customWidth="1"/>
    <col min="4926" max="4926" width="7.140625" style="23" customWidth="1"/>
    <col min="4927" max="4929" width="6.5703125" style="23" customWidth="1"/>
    <col min="4930" max="4931" width="6.28515625" style="23" customWidth="1"/>
    <col min="4932" max="4932" width="6.7109375" style="23" customWidth="1"/>
    <col min="4933" max="4934" width="6.42578125" style="23" customWidth="1"/>
    <col min="4935" max="4935" width="6.7109375" style="23" customWidth="1"/>
    <col min="4936" max="4937" width="7" style="23" customWidth="1"/>
    <col min="4938" max="4938" width="6.85546875" style="23" customWidth="1"/>
    <col min="4939" max="4940" width="6.42578125" style="23" customWidth="1"/>
    <col min="4941" max="4941" width="7.5703125" style="23" customWidth="1"/>
    <col min="4942" max="4942" width="6.42578125" style="23" customWidth="1"/>
    <col min="4943" max="4943" width="6.5703125" style="23" customWidth="1"/>
    <col min="4944" max="4947" width="6" style="23"/>
    <col min="4948" max="4948" width="6.28515625" style="23" bestFit="1" customWidth="1"/>
    <col min="4949" max="4949" width="8.140625" style="23" customWidth="1"/>
    <col min="4950" max="5120" width="6" style="23"/>
    <col min="5121" max="5121" width="6" style="23" customWidth="1"/>
    <col min="5122" max="5122" width="5.42578125" style="23" customWidth="1"/>
    <col min="5123" max="5127" width="6" style="23" customWidth="1"/>
    <col min="5128" max="5128" width="7.5703125" style="23" customWidth="1"/>
    <col min="5129" max="5129" width="8.140625" style="23" customWidth="1"/>
    <col min="5130" max="5130" width="7.28515625" style="23" customWidth="1"/>
    <col min="5131" max="5131" width="7.42578125" style="23" customWidth="1"/>
    <col min="5132" max="5132" width="6.85546875" style="23" customWidth="1"/>
    <col min="5133" max="5145" width="7.28515625" style="23" customWidth="1"/>
    <col min="5146" max="5146" width="7.140625" style="23" customWidth="1"/>
    <col min="5147" max="5148" width="6.7109375" style="23" customWidth="1"/>
    <col min="5149" max="5149" width="7.5703125" style="23" customWidth="1"/>
    <col min="5150" max="5151" width="6.7109375" style="23" customWidth="1"/>
    <col min="5152" max="5152" width="6.5703125" style="23" customWidth="1"/>
    <col min="5153" max="5154" width="6.28515625" style="23" customWidth="1"/>
    <col min="5155" max="5155" width="7.140625" style="23" customWidth="1"/>
    <col min="5156" max="5157" width="6.28515625" style="23" customWidth="1"/>
    <col min="5158" max="5158" width="6.85546875" style="23" customWidth="1"/>
    <col min="5159" max="5160" width="6.28515625" style="23" customWidth="1"/>
    <col min="5161" max="5161" width="7.140625" style="23" customWidth="1"/>
    <col min="5162" max="5163" width="6.5703125" style="23" customWidth="1"/>
    <col min="5164" max="5164" width="7" style="23" customWidth="1"/>
    <col min="5165" max="5166" width="6.5703125" style="23" customWidth="1"/>
    <col min="5167" max="5167" width="7" style="23" customWidth="1"/>
    <col min="5168" max="5169" width="6.42578125" style="23" customWidth="1"/>
    <col min="5170" max="5170" width="7.140625" style="23" customWidth="1"/>
    <col min="5171" max="5172" width="6.42578125" style="23" customWidth="1"/>
    <col min="5173" max="5173" width="7" style="23" customWidth="1"/>
    <col min="5174" max="5175" width="6.85546875" style="23" customWidth="1"/>
    <col min="5176" max="5176" width="7" style="23" customWidth="1"/>
    <col min="5177" max="5178" width="6.28515625" style="23" customWidth="1"/>
    <col min="5179" max="5179" width="7.85546875" style="23" customWidth="1"/>
    <col min="5180" max="5181" width="6.85546875" style="23" customWidth="1"/>
    <col min="5182" max="5182" width="7.140625" style="23" customWidth="1"/>
    <col min="5183" max="5185" width="6.5703125" style="23" customWidth="1"/>
    <col min="5186" max="5187" width="6.28515625" style="23" customWidth="1"/>
    <col min="5188" max="5188" width="6.7109375" style="23" customWidth="1"/>
    <col min="5189" max="5190" width="6.42578125" style="23" customWidth="1"/>
    <col min="5191" max="5191" width="6.7109375" style="23" customWidth="1"/>
    <col min="5192" max="5193" width="7" style="23" customWidth="1"/>
    <col min="5194" max="5194" width="6.85546875" style="23" customWidth="1"/>
    <col min="5195" max="5196" width="6.42578125" style="23" customWidth="1"/>
    <col min="5197" max="5197" width="7.5703125" style="23" customWidth="1"/>
    <col min="5198" max="5198" width="6.42578125" style="23" customWidth="1"/>
    <col min="5199" max="5199" width="6.5703125" style="23" customWidth="1"/>
    <col min="5200" max="5203" width="6" style="23"/>
    <col min="5204" max="5204" width="6.28515625" style="23" bestFit="1" customWidth="1"/>
    <col min="5205" max="5205" width="8.140625" style="23" customWidth="1"/>
    <col min="5206" max="5376" width="6" style="23"/>
    <col min="5377" max="5377" width="6" style="23" customWidth="1"/>
    <col min="5378" max="5378" width="5.42578125" style="23" customWidth="1"/>
    <col min="5379" max="5383" width="6" style="23" customWidth="1"/>
    <col min="5384" max="5384" width="7.5703125" style="23" customWidth="1"/>
    <col min="5385" max="5385" width="8.140625" style="23" customWidth="1"/>
    <col min="5386" max="5386" width="7.28515625" style="23" customWidth="1"/>
    <col min="5387" max="5387" width="7.42578125" style="23" customWidth="1"/>
    <col min="5388" max="5388" width="6.85546875" style="23" customWidth="1"/>
    <col min="5389" max="5401" width="7.28515625" style="23" customWidth="1"/>
    <col min="5402" max="5402" width="7.140625" style="23" customWidth="1"/>
    <col min="5403" max="5404" width="6.7109375" style="23" customWidth="1"/>
    <col min="5405" max="5405" width="7.5703125" style="23" customWidth="1"/>
    <col min="5406" max="5407" width="6.7109375" style="23" customWidth="1"/>
    <col min="5408" max="5408" width="6.5703125" style="23" customWidth="1"/>
    <col min="5409" max="5410" width="6.28515625" style="23" customWidth="1"/>
    <col min="5411" max="5411" width="7.140625" style="23" customWidth="1"/>
    <col min="5412" max="5413" width="6.28515625" style="23" customWidth="1"/>
    <col min="5414" max="5414" width="6.85546875" style="23" customWidth="1"/>
    <col min="5415" max="5416" width="6.28515625" style="23" customWidth="1"/>
    <col min="5417" max="5417" width="7.140625" style="23" customWidth="1"/>
    <col min="5418" max="5419" width="6.5703125" style="23" customWidth="1"/>
    <col min="5420" max="5420" width="7" style="23" customWidth="1"/>
    <col min="5421" max="5422" width="6.5703125" style="23" customWidth="1"/>
    <col min="5423" max="5423" width="7" style="23" customWidth="1"/>
    <col min="5424" max="5425" width="6.42578125" style="23" customWidth="1"/>
    <col min="5426" max="5426" width="7.140625" style="23" customWidth="1"/>
    <col min="5427" max="5428" width="6.42578125" style="23" customWidth="1"/>
    <col min="5429" max="5429" width="7" style="23" customWidth="1"/>
    <col min="5430" max="5431" width="6.85546875" style="23" customWidth="1"/>
    <col min="5432" max="5432" width="7" style="23" customWidth="1"/>
    <col min="5433" max="5434" width="6.28515625" style="23" customWidth="1"/>
    <col min="5435" max="5435" width="7.85546875" style="23" customWidth="1"/>
    <col min="5436" max="5437" width="6.85546875" style="23" customWidth="1"/>
    <col min="5438" max="5438" width="7.140625" style="23" customWidth="1"/>
    <col min="5439" max="5441" width="6.5703125" style="23" customWidth="1"/>
    <col min="5442" max="5443" width="6.28515625" style="23" customWidth="1"/>
    <col min="5444" max="5444" width="6.7109375" style="23" customWidth="1"/>
    <col min="5445" max="5446" width="6.42578125" style="23" customWidth="1"/>
    <col min="5447" max="5447" width="6.7109375" style="23" customWidth="1"/>
    <col min="5448" max="5449" width="7" style="23" customWidth="1"/>
    <col min="5450" max="5450" width="6.85546875" style="23" customWidth="1"/>
    <col min="5451" max="5452" width="6.42578125" style="23" customWidth="1"/>
    <col min="5453" max="5453" width="7.5703125" style="23" customWidth="1"/>
    <col min="5454" max="5454" width="6.42578125" style="23" customWidth="1"/>
    <col min="5455" max="5455" width="6.5703125" style="23" customWidth="1"/>
    <col min="5456" max="5459" width="6" style="23"/>
    <col min="5460" max="5460" width="6.28515625" style="23" bestFit="1" customWidth="1"/>
    <col min="5461" max="5461" width="8.140625" style="23" customWidth="1"/>
    <col min="5462" max="5632" width="6" style="23"/>
    <col min="5633" max="5633" width="6" style="23" customWidth="1"/>
    <col min="5634" max="5634" width="5.42578125" style="23" customWidth="1"/>
    <col min="5635" max="5639" width="6" style="23" customWidth="1"/>
    <col min="5640" max="5640" width="7.5703125" style="23" customWidth="1"/>
    <col min="5641" max="5641" width="8.140625" style="23" customWidth="1"/>
    <col min="5642" max="5642" width="7.28515625" style="23" customWidth="1"/>
    <col min="5643" max="5643" width="7.42578125" style="23" customWidth="1"/>
    <col min="5644" max="5644" width="6.85546875" style="23" customWidth="1"/>
    <col min="5645" max="5657" width="7.28515625" style="23" customWidth="1"/>
    <col min="5658" max="5658" width="7.140625" style="23" customWidth="1"/>
    <col min="5659" max="5660" width="6.7109375" style="23" customWidth="1"/>
    <col min="5661" max="5661" width="7.5703125" style="23" customWidth="1"/>
    <col min="5662" max="5663" width="6.7109375" style="23" customWidth="1"/>
    <col min="5664" max="5664" width="6.5703125" style="23" customWidth="1"/>
    <col min="5665" max="5666" width="6.28515625" style="23" customWidth="1"/>
    <col min="5667" max="5667" width="7.140625" style="23" customWidth="1"/>
    <col min="5668" max="5669" width="6.28515625" style="23" customWidth="1"/>
    <col min="5670" max="5670" width="6.85546875" style="23" customWidth="1"/>
    <col min="5671" max="5672" width="6.28515625" style="23" customWidth="1"/>
    <col min="5673" max="5673" width="7.140625" style="23" customWidth="1"/>
    <col min="5674" max="5675" width="6.5703125" style="23" customWidth="1"/>
    <col min="5676" max="5676" width="7" style="23" customWidth="1"/>
    <col min="5677" max="5678" width="6.5703125" style="23" customWidth="1"/>
    <col min="5679" max="5679" width="7" style="23" customWidth="1"/>
    <col min="5680" max="5681" width="6.42578125" style="23" customWidth="1"/>
    <col min="5682" max="5682" width="7.140625" style="23" customWidth="1"/>
    <col min="5683" max="5684" width="6.42578125" style="23" customWidth="1"/>
    <col min="5685" max="5685" width="7" style="23" customWidth="1"/>
    <col min="5686" max="5687" width="6.85546875" style="23" customWidth="1"/>
    <col min="5688" max="5688" width="7" style="23" customWidth="1"/>
    <col min="5689" max="5690" width="6.28515625" style="23" customWidth="1"/>
    <col min="5691" max="5691" width="7.85546875" style="23" customWidth="1"/>
    <col min="5692" max="5693" width="6.85546875" style="23" customWidth="1"/>
    <col min="5694" max="5694" width="7.140625" style="23" customWidth="1"/>
    <col min="5695" max="5697" width="6.5703125" style="23" customWidth="1"/>
    <col min="5698" max="5699" width="6.28515625" style="23" customWidth="1"/>
    <col min="5700" max="5700" width="6.7109375" style="23" customWidth="1"/>
    <col min="5701" max="5702" width="6.42578125" style="23" customWidth="1"/>
    <col min="5703" max="5703" width="6.7109375" style="23" customWidth="1"/>
    <col min="5704" max="5705" width="7" style="23" customWidth="1"/>
    <col min="5706" max="5706" width="6.85546875" style="23" customWidth="1"/>
    <col min="5707" max="5708" width="6.42578125" style="23" customWidth="1"/>
    <col min="5709" max="5709" width="7.5703125" style="23" customWidth="1"/>
    <col min="5710" max="5710" width="6.42578125" style="23" customWidth="1"/>
    <col min="5711" max="5711" width="6.5703125" style="23" customWidth="1"/>
    <col min="5712" max="5715" width="6" style="23"/>
    <col min="5716" max="5716" width="6.28515625" style="23" bestFit="1" customWidth="1"/>
    <col min="5717" max="5717" width="8.140625" style="23" customWidth="1"/>
    <col min="5718" max="5888" width="6" style="23"/>
    <col min="5889" max="5889" width="6" style="23" customWidth="1"/>
    <col min="5890" max="5890" width="5.42578125" style="23" customWidth="1"/>
    <col min="5891" max="5895" width="6" style="23" customWidth="1"/>
    <col min="5896" max="5896" width="7.5703125" style="23" customWidth="1"/>
    <col min="5897" max="5897" width="8.140625" style="23" customWidth="1"/>
    <col min="5898" max="5898" width="7.28515625" style="23" customWidth="1"/>
    <col min="5899" max="5899" width="7.42578125" style="23" customWidth="1"/>
    <col min="5900" max="5900" width="6.85546875" style="23" customWidth="1"/>
    <col min="5901" max="5913" width="7.28515625" style="23" customWidth="1"/>
    <col min="5914" max="5914" width="7.140625" style="23" customWidth="1"/>
    <col min="5915" max="5916" width="6.7109375" style="23" customWidth="1"/>
    <col min="5917" max="5917" width="7.5703125" style="23" customWidth="1"/>
    <col min="5918" max="5919" width="6.7109375" style="23" customWidth="1"/>
    <col min="5920" max="5920" width="6.5703125" style="23" customWidth="1"/>
    <col min="5921" max="5922" width="6.28515625" style="23" customWidth="1"/>
    <col min="5923" max="5923" width="7.140625" style="23" customWidth="1"/>
    <col min="5924" max="5925" width="6.28515625" style="23" customWidth="1"/>
    <col min="5926" max="5926" width="6.85546875" style="23" customWidth="1"/>
    <col min="5927" max="5928" width="6.28515625" style="23" customWidth="1"/>
    <col min="5929" max="5929" width="7.140625" style="23" customWidth="1"/>
    <col min="5930" max="5931" width="6.5703125" style="23" customWidth="1"/>
    <col min="5932" max="5932" width="7" style="23" customWidth="1"/>
    <col min="5933" max="5934" width="6.5703125" style="23" customWidth="1"/>
    <col min="5935" max="5935" width="7" style="23" customWidth="1"/>
    <col min="5936" max="5937" width="6.42578125" style="23" customWidth="1"/>
    <col min="5938" max="5938" width="7.140625" style="23" customWidth="1"/>
    <col min="5939" max="5940" width="6.42578125" style="23" customWidth="1"/>
    <col min="5941" max="5941" width="7" style="23" customWidth="1"/>
    <col min="5942" max="5943" width="6.85546875" style="23" customWidth="1"/>
    <col min="5944" max="5944" width="7" style="23" customWidth="1"/>
    <col min="5945" max="5946" width="6.28515625" style="23" customWidth="1"/>
    <col min="5947" max="5947" width="7.85546875" style="23" customWidth="1"/>
    <col min="5948" max="5949" width="6.85546875" style="23" customWidth="1"/>
    <col min="5950" max="5950" width="7.140625" style="23" customWidth="1"/>
    <col min="5951" max="5953" width="6.5703125" style="23" customWidth="1"/>
    <col min="5954" max="5955" width="6.28515625" style="23" customWidth="1"/>
    <col min="5956" max="5956" width="6.7109375" style="23" customWidth="1"/>
    <col min="5957" max="5958" width="6.42578125" style="23" customWidth="1"/>
    <col min="5959" max="5959" width="6.7109375" style="23" customWidth="1"/>
    <col min="5960" max="5961" width="7" style="23" customWidth="1"/>
    <col min="5962" max="5962" width="6.85546875" style="23" customWidth="1"/>
    <col min="5963" max="5964" width="6.42578125" style="23" customWidth="1"/>
    <col min="5965" max="5965" width="7.5703125" style="23" customWidth="1"/>
    <col min="5966" max="5966" width="6.42578125" style="23" customWidth="1"/>
    <col min="5967" max="5967" width="6.5703125" style="23" customWidth="1"/>
    <col min="5968" max="5971" width="6" style="23"/>
    <col min="5972" max="5972" width="6.28515625" style="23" bestFit="1" customWidth="1"/>
    <col min="5973" max="5973" width="8.140625" style="23" customWidth="1"/>
    <col min="5974" max="6144" width="6" style="23"/>
    <col min="6145" max="6145" width="6" style="23" customWidth="1"/>
    <col min="6146" max="6146" width="5.42578125" style="23" customWidth="1"/>
    <col min="6147" max="6151" width="6" style="23" customWidth="1"/>
    <col min="6152" max="6152" width="7.5703125" style="23" customWidth="1"/>
    <col min="6153" max="6153" width="8.140625" style="23" customWidth="1"/>
    <col min="6154" max="6154" width="7.28515625" style="23" customWidth="1"/>
    <col min="6155" max="6155" width="7.42578125" style="23" customWidth="1"/>
    <col min="6156" max="6156" width="6.85546875" style="23" customWidth="1"/>
    <col min="6157" max="6169" width="7.28515625" style="23" customWidth="1"/>
    <col min="6170" max="6170" width="7.140625" style="23" customWidth="1"/>
    <col min="6171" max="6172" width="6.7109375" style="23" customWidth="1"/>
    <col min="6173" max="6173" width="7.5703125" style="23" customWidth="1"/>
    <col min="6174" max="6175" width="6.7109375" style="23" customWidth="1"/>
    <col min="6176" max="6176" width="6.5703125" style="23" customWidth="1"/>
    <col min="6177" max="6178" width="6.28515625" style="23" customWidth="1"/>
    <col min="6179" max="6179" width="7.140625" style="23" customWidth="1"/>
    <col min="6180" max="6181" width="6.28515625" style="23" customWidth="1"/>
    <col min="6182" max="6182" width="6.85546875" style="23" customWidth="1"/>
    <col min="6183" max="6184" width="6.28515625" style="23" customWidth="1"/>
    <col min="6185" max="6185" width="7.140625" style="23" customWidth="1"/>
    <col min="6186" max="6187" width="6.5703125" style="23" customWidth="1"/>
    <col min="6188" max="6188" width="7" style="23" customWidth="1"/>
    <col min="6189" max="6190" width="6.5703125" style="23" customWidth="1"/>
    <col min="6191" max="6191" width="7" style="23" customWidth="1"/>
    <col min="6192" max="6193" width="6.42578125" style="23" customWidth="1"/>
    <col min="6194" max="6194" width="7.140625" style="23" customWidth="1"/>
    <col min="6195" max="6196" width="6.42578125" style="23" customWidth="1"/>
    <col min="6197" max="6197" width="7" style="23" customWidth="1"/>
    <col min="6198" max="6199" width="6.85546875" style="23" customWidth="1"/>
    <col min="6200" max="6200" width="7" style="23" customWidth="1"/>
    <col min="6201" max="6202" width="6.28515625" style="23" customWidth="1"/>
    <col min="6203" max="6203" width="7.85546875" style="23" customWidth="1"/>
    <col min="6204" max="6205" width="6.85546875" style="23" customWidth="1"/>
    <col min="6206" max="6206" width="7.140625" style="23" customWidth="1"/>
    <col min="6207" max="6209" width="6.5703125" style="23" customWidth="1"/>
    <col min="6210" max="6211" width="6.28515625" style="23" customWidth="1"/>
    <col min="6212" max="6212" width="6.7109375" style="23" customWidth="1"/>
    <col min="6213" max="6214" width="6.42578125" style="23" customWidth="1"/>
    <col min="6215" max="6215" width="6.7109375" style="23" customWidth="1"/>
    <col min="6216" max="6217" width="7" style="23" customWidth="1"/>
    <col min="6218" max="6218" width="6.85546875" style="23" customWidth="1"/>
    <col min="6219" max="6220" width="6.42578125" style="23" customWidth="1"/>
    <col min="6221" max="6221" width="7.5703125" style="23" customWidth="1"/>
    <col min="6222" max="6222" width="6.42578125" style="23" customWidth="1"/>
    <col min="6223" max="6223" width="6.5703125" style="23" customWidth="1"/>
    <col min="6224" max="6227" width="6" style="23"/>
    <col min="6228" max="6228" width="6.28515625" style="23" bestFit="1" customWidth="1"/>
    <col min="6229" max="6229" width="8.140625" style="23" customWidth="1"/>
    <col min="6230" max="6400" width="6" style="23"/>
    <col min="6401" max="6401" width="6" style="23" customWidth="1"/>
    <col min="6402" max="6402" width="5.42578125" style="23" customWidth="1"/>
    <col min="6403" max="6407" width="6" style="23" customWidth="1"/>
    <col min="6408" max="6408" width="7.5703125" style="23" customWidth="1"/>
    <col min="6409" max="6409" width="8.140625" style="23" customWidth="1"/>
    <col min="6410" max="6410" width="7.28515625" style="23" customWidth="1"/>
    <col min="6411" max="6411" width="7.42578125" style="23" customWidth="1"/>
    <col min="6412" max="6412" width="6.85546875" style="23" customWidth="1"/>
    <col min="6413" max="6425" width="7.28515625" style="23" customWidth="1"/>
    <col min="6426" max="6426" width="7.140625" style="23" customWidth="1"/>
    <col min="6427" max="6428" width="6.7109375" style="23" customWidth="1"/>
    <col min="6429" max="6429" width="7.5703125" style="23" customWidth="1"/>
    <col min="6430" max="6431" width="6.7109375" style="23" customWidth="1"/>
    <col min="6432" max="6432" width="6.5703125" style="23" customWidth="1"/>
    <col min="6433" max="6434" width="6.28515625" style="23" customWidth="1"/>
    <col min="6435" max="6435" width="7.140625" style="23" customWidth="1"/>
    <col min="6436" max="6437" width="6.28515625" style="23" customWidth="1"/>
    <col min="6438" max="6438" width="6.85546875" style="23" customWidth="1"/>
    <col min="6439" max="6440" width="6.28515625" style="23" customWidth="1"/>
    <col min="6441" max="6441" width="7.140625" style="23" customWidth="1"/>
    <col min="6442" max="6443" width="6.5703125" style="23" customWidth="1"/>
    <col min="6444" max="6444" width="7" style="23" customWidth="1"/>
    <col min="6445" max="6446" width="6.5703125" style="23" customWidth="1"/>
    <col min="6447" max="6447" width="7" style="23" customWidth="1"/>
    <col min="6448" max="6449" width="6.42578125" style="23" customWidth="1"/>
    <col min="6450" max="6450" width="7.140625" style="23" customWidth="1"/>
    <col min="6451" max="6452" width="6.42578125" style="23" customWidth="1"/>
    <col min="6453" max="6453" width="7" style="23" customWidth="1"/>
    <col min="6454" max="6455" width="6.85546875" style="23" customWidth="1"/>
    <col min="6456" max="6456" width="7" style="23" customWidth="1"/>
    <col min="6457" max="6458" width="6.28515625" style="23" customWidth="1"/>
    <col min="6459" max="6459" width="7.85546875" style="23" customWidth="1"/>
    <col min="6460" max="6461" width="6.85546875" style="23" customWidth="1"/>
    <col min="6462" max="6462" width="7.140625" style="23" customWidth="1"/>
    <col min="6463" max="6465" width="6.5703125" style="23" customWidth="1"/>
    <col min="6466" max="6467" width="6.28515625" style="23" customWidth="1"/>
    <col min="6468" max="6468" width="6.7109375" style="23" customWidth="1"/>
    <col min="6469" max="6470" width="6.42578125" style="23" customWidth="1"/>
    <col min="6471" max="6471" width="6.7109375" style="23" customWidth="1"/>
    <col min="6472" max="6473" width="7" style="23" customWidth="1"/>
    <col min="6474" max="6474" width="6.85546875" style="23" customWidth="1"/>
    <col min="6475" max="6476" width="6.42578125" style="23" customWidth="1"/>
    <col min="6477" max="6477" width="7.5703125" style="23" customWidth="1"/>
    <col min="6478" max="6478" width="6.42578125" style="23" customWidth="1"/>
    <col min="6479" max="6479" width="6.5703125" style="23" customWidth="1"/>
    <col min="6480" max="6483" width="6" style="23"/>
    <col min="6484" max="6484" width="6.28515625" style="23" bestFit="1" customWidth="1"/>
    <col min="6485" max="6485" width="8.140625" style="23" customWidth="1"/>
    <col min="6486" max="6656" width="6" style="23"/>
    <col min="6657" max="6657" width="6" style="23" customWidth="1"/>
    <col min="6658" max="6658" width="5.42578125" style="23" customWidth="1"/>
    <col min="6659" max="6663" width="6" style="23" customWidth="1"/>
    <col min="6664" max="6664" width="7.5703125" style="23" customWidth="1"/>
    <col min="6665" max="6665" width="8.140625" style="23" customWidth="1"/>
    <col min="6666" max="6666" width="7.28515625" style="23" customWidth="1"/>
    <col min="6667" max="6667" width="7.42578125" style="23" customWidth="1"/>
    <col min="6668" max="6668" width="6.85546875" style="23" customWidth="1"/>
    <col min="6669" max="6681" width="7.28515625" style="23" customWidth="1"/>
    <col min="6682" max="6682" width="7.140625" style="23" customWidth="1"/>
    <col min="6683" max="6684" width="6.7109375" style="23" customWidth="1"/>
    <col min="6685" max="6685" width="7.5703125" style="23" customWidth="1"/>
    <col min="6686" max="6687" width="6.7109375" style="23" customWidth="1"/>
    <col min="6688" max="6688" width="6.5703125" style="23" customWidth="1"/>
    <col min="6689" max="6690" width="6.28515625" style="23" customWidth="1"/>
    <col min="6691" max="6691" width="7.140625" style="23" customWidth="1"/>
    <col min="6692" max="6693" width="6.28515625" style="23" customWidth="1"/>
    <col min="6694" max="6694" width="6.85546875" style="23" customWidth="1"/>
    <col min="6695" max="6696" width="6.28515625" style="23" customWidth="1"/>
    <col min="6697" max="6697" width="7.140625" style="23" customWidth="1"/>
    <col min="6698" max="6699" width="6.5703125" style="23" customWidth="1"/>
    <col min="6700" max="6700" width="7" style="23" customWidth="1"/>
    <col min="6701" max="6702" width="6.5703125" style="23" customWidth="1"/>
    <col min="6703" max="6703" width="7" style="23" customWidth="1"/>
    <col min="6704" max="6705" width="6.42578125" style="23" customWidth="1"/>
    <col min="6706" max="6706" width="7.140625" style="23" customWidth="1"/>
    <col min="6707" max="6708" width="6.42578125" style="23" customWidth="1"/>
    <col min="6709" max="6709" width="7" style="23" customWidth="1"/>
    <col min="6710" max="6711" width="6.85546875" style="23" customWidth="1"/>
    <col min="6712" max="6712" width="7" style="23" customWidth="1"/>
    <col min="6713" max="6714" width="6.28515625" style="23" customWidth="1"/>
    <col min="6715" max="6715" width="7.85546875" style="23" customWidth="1"/>
    <col min="6716" max="6717" width="6.85546875" style="23" customWidth="1"/>
    <col min="6718" max="6718" width="7.140625" style="23" customWidth="1"/>
    <col min="6719" max="6721" width="6.5703125" style="23" customWidth="1"/>
    <col min="6722" max="6723" width="6.28515625" style="23" customWidth="1"/>
    <col min="6724" max="6724" width="6.7109375" style="23" customWidth="1"/>
    <col min="6725" max="6726" width="6.42578125" style="23" customWidth="1"/>
    <col min="6727" max="6727" width="6.7109375" style="23" customWidth="1"/>
    <col min="6728" max="6729" width="7" style="23" customWidth="1"/>
    <col min="6730" max="6730" width="6.85546875" style="23" customWidth="1"/>
    <col min="6731" max="6732" width="6.42578125" style="23" customWidth="1"/>
    <col min="6733" max="6733" width="7.5703125" style="23" customWidth="1"/>
    <col min="6734" max="6734" width="6.42578125" style="23" customWidth="1"/>
    <col min="6735" max="6735" width="6.5703125" style="23" customWidth="1"/>
    <col min="6736" max="6739" width="6" style="23"/>
    <col min="6740" max="6740" width="6.28515625" style="23" bestFit="1" customWidth="1"/>
    <col min="6741" max="6741" width="8.140625" style="23" customWidth="1"/>
    <col min="6742" max="6912" width="6" style="23"/>
    <col min="6913" max="6913" width="6" style="23" customWidth="1"/>
    <col min="6914" max="6914" width="5.42578125" style="23" customWidth="1"/>
    <col min="6915" max="6919" width="6" style="23" customWidth="1"/>
    <col min="6920" max="6920" width="7.5703125" style="23" customWidth="1"/>
    <col min="6921" max="6921" width="8.140625" style="23" customWidth="1"/>
    <col min="6922" max="6922" width="7.28515625" style="23" customWidth="1"/>
    <col min="6923" max="6923" width="7.42578125" style="23" customWidth="1"/>
    <col min="6924" max="6924" width="6.85546875" style="23" customWidth="1"/>
    <col min="6925" max="6937" width="7.28515625" style="23" customWidth="1"/>
    <col min="6938" max="6938" width="7.140625" style="23" customWidth="1"/>
    <col min="6939" max="6940" width="6.7109375" style="23" customWidth="1"/>
    <col min="6941" max="6941" width="7.5703125" style="23" customWidth="1"/>
    <col min="6942" max="6943" width="6.7109375" style="23" customWidth="1"/>
    <col min="6944" max="6944" width="6.5703125" style="23" customWidth="1"/>
    <col min="6945" max="6946" width="6.28515625" style="23" customWidth="1"/>
    <col min="6947" max="6947" width="7.140625" style="23" customWidth="1"/>
    <col min="6948" max="6949" width="6.28515625" style="23" customWidth="1"/>
    <col min="6950" max="6950" width="6.85546875" style="23" customWidth="1"/>
    <col min="6951" max="6952" width="6.28515625" style="23" customWidth="1"/>
    <col min="6953" max="6953" width="7.140625" style="23" customWidth="1"/>
    <col min="6954" max="6955" width="6.5703125" style="23" customWidth="1"/>
    <col min="6956" max="6956" width="7" style="23" customWidth="1"/>
    <col min="6957" max="6958" width="6.5703125" style="23" customWidth="1"/>
    <col min="6959" max="6959" width="7" style="23" customWidth="1"/>
    <col min="6960" max="6961" width="6.42578125" style="23" customWidth="1"/>
    <col min="6962" max="6962" width="7.140625" style="23" customWidth="1"/>
    <col min="6963" max="6964" width="6.42578125" style="23" customWidth="1"/>
    <col min="6965" max="6965" width="7" style="23" customWidth="1"/>
    <col min="6966" max="6967" width="6.85546875" style="23" customWidth="1"/>
    <col min="6968" max="6968" width="7" style="23" customWidth="1"/>
    <col min="6969" max="6970" width="6.28515625" style="23" customWidth="1"/>
    <col min="6971" max="6971" width="7.85546875" style="23" customWidth="1"/>
    <col min="6972" max="6973" width="6.85546875" style="23" customWidth="1"/>
    <col min="6974" max="6974" width="7.140625" style="23" customWidth="1"/>
    <col min="6975" max="6977" width="6.5703125" style="23" customWidth="1"/>
    <col min="6978" max="6979" width="6.28515625" style="23" customWidth="1"/>
    <col min="6980" max="6980" width="6.7109375" style="23" customWidth="1"/>
    <col min="6981" max="6982" width="6.42578125" style="23" customWidth="1"/>
    <col min="6983" max="6983" width="6.7109375" style="23" customWidth="1"/>
    <col min="6984" max="6985" width="7" style="23" customWidth="1"/>
    <col min="6986" max="6986" width="6.85546875" style="23" customWidth="1"/>
    <col min="6987" max="6988" width="6.42578125" style="23" customWidth="1"/>
    <col min="6989" max="6989" width="7.5703125" style="23" customWidth="1"/>
    <col min="6990" max="6990" width="6.42578125" style="23" customWidth="1"/>
    <col min="6991" max="6991" width="6.5703125" style="23" customWidth="1"/>
    <col min="6992" max="6995" width="6" style="23"/>
    <col min="6996" max="6996" width="6.28515625" style="23" bestFit="1" customWidth="1"/>
    <col min="6997" max="6997" width="8.140625" style="23" customWidth="1"/>
    <col min="6998" max="7168" width="6" style="23"/>
    <col min="7169" max="7169" width="6" style="23" customWidth="1"/>
    <col min="7170" max="7170" width="5.42578125" style="23" customWidth="1"/>
    <col min="7171" max="7175" width="6" style="23" customWidth="1"/>
    <col min="7176" max="7176" width="7.5703125" style="23" customWidth="1"/>
    <col min="7177" max="7177" width="8.140625" style="23" customWidth="1"/>
    <col min="7178" max="7178" width="7.28515625" style="23" customWidth="1"/>
    <col min="7179" max="7179" width="7.42578125" style="23" customWidth="1"/>
    <col min="7180" max="7180" width="6.85546875" style="23" customWidth="1"/>
    <col min="7181" max="7193" width="7.28515625" style="23" customWidth="1"/>
    <col min="7194" max="7194" width="7.140625" style="23" customWidth="1"/>
    <col min="7195" max="7196" width="6.7109375" style="23" customWidth="1"/>
    <col min="7197" max="7197" width="7.5703125" style="23" customWidth="1"/>
    <col min="7198" max="7199" width="6.7109375" style="23" customWidth="1"/>
    <col min="7200" max="7200" width="6.5703125" style="23" customWidth="1"/>
    <col min="7201" max="7202" width="6.28515625" style="23" customWidth="1"/>
    <col min="7203" max="7203" width="7.140625" style="23" customWidth="1"/>
    <col min="7204" max="7205" width="6.28515625" style="23" customWidth="1"/>
    <col min="7206" max="7206" width="6.85546875" style="23" customWidth="1"/>
    <col min="7207" max="7208" width="6.28515625" style="23" customWidth="1"/>
    <col min="7209" max="7209" width="7.140625" style="23" customWidth="1"/>
    <col min="7210" max="7211" width="6.5703125" style="23" customWidth="1"/>
    <col min="7212" max="7212" width="7" style="23" customWidth="1"/>
    <col min="7213" max="7214" width="6.5703125" style="23" customWidth="1"/>
    <col min="7215" max="7215" width="7" style="23" customWidth="1"/>
    <col min="7216" max="7217" width="6.42578125" style="23" customWidth="1"/>
    <col min="7218" max="7218" width="7.140625" style="23" customWidth="1"/>
    <col min="7219" max="7220" width="6.42578125" style="23" customWidth="1"/>
    <col min="7221" max="7221" width="7" style="23" customWidth="1"/>
    <col min="7222" max="7223" width="6.85546875" style="23" customWidth="1"/>
    <col min="7224" max="7224" width="7" style="23" customWidth="1"/>
    <col min="7225" max="7226" width="6.28515625" style="23" customWidth="1"/>
    <col min="7227" max="7227" width="7.85546875" style="23" customWidth="1"/>
    <col min="7228" max="7229" width="6.85546875" style="23" customWidth="1"/>
    <col min="7230" max="7230" width="7.140625" style="23" customWidth="1"/>
    <col min="7231" max="7233" width="6.5703125" style="23" customWidth="1"/>
    <col min="7234" max="7235" width="6.28515625" style="23" customWidth="1"/>
    <col min="7236" max="7236" width="6.7109375" style="23" customWidth="1"/>
    <col min="7237" max="7238" width="6.42578125" style="23" customWidth="1"/>
    <col min="7239" max="7239" width="6.7109375" style="23" customWidth="1"/>
    <col min="7240" max="7241" width="7" style="23" customWidth="1"/>
    <col min="7242" max="7242" width="6.85546875" style="23" customWidth="1"/>
    <col min="7243" max="7244" width="6.42578125" style="23" customWidth="1"/>
    <col min="7245" max="7245" width="7.5703125" style="23" customWidth="1"/>
    <col min="7246" max="7246" width="6.42578125" style="23" customWidth="1"/>
    <col min="7247" max="7247" width="6.5703125" style="23" customWidth="1"/>
    <col min="7248" max="7251" width="6" style="23"/>
    <col min="7252" max="7252" width="6.28515625" style="23" bestFit="1" customWidth="1"/>
    <col min="7253" max="7253" width="8.140625" style="23" customWidth="1"/>
    <col min="7254" max="7424" width="6" style="23"/>
    <col min="7425" max="7425" width="6" style="23" customWidth="1"/>
    <col min="7426" max="7426" width="5.42578125" style="23" customWidth="1"/>
    <col min="7427" max="7431" width="6" style="23" customWidth="1"/>
    <col min="7432" max="7432" width="7.5703125" style="23" customWidth="1"/>
    <col min="7433" max="7433" width="8.140625" style="23" customWidth="1"/>
    <col min="7434" max="7434" width="7.28515625" style="23" customWidth="1"/>
    <col min="7435" max="7435" width="7.42578125" style="23" customWidth="1"/>
    <col min="7436" max="7436" width="6.85546875" style="23" customWidth="1"/>
    <col min="7437" max="7449" width="7.28515625" style="23" customWidth="1"/>
    <col min="7450" max="7450" width="7.140625" style="23" customWidth="1"/>
    <col min="7451" max="7452" width="6.7109375" style="23" customWidth="1"/>
    <col min="7453" max="7453" width="7.5703125" style="23" customWidth="1"/>
    <col min="7454" max="7455" width="6.7109375" style="23" customWidth="1"/>
    <col min="7456" max="7456" width="6.5703125" style="23" customWidth="1"/>
    <col min="7457" max="7458" width="6.28515625" style="23" customWidth="1"/>
    <col min="7459" max="7459" width="7.140625" style="23" customWidth="1"/>
    <col min="7460" max="7461" width="6.28515625" style="23" customWidth="1"/>
    <col min="7462" max="7462" width="6.85546875" style="23" customWidth="1"/>
    <col min="7463" max="7464" width="6.28515625" style="23" customWidth="1"/>
    <col min="7465" max="7465" width="7.140625" style="23" customWidth="1"/>
    <col min="7466" max="7467" width="6.5703125" style="23" customWidth="1"/>
    <col min="7468" max="7468" width="7" style="23" customWidth="1"/>
    <col min="7469" max="7470" width="6.5703125" style="23" customWidth="1"/>
    <col min="7471" max="7471" width="7" style="23" customWidth="1"/>
    <col min="7472" max="7473" width="6.42578125" style="23" customWidth="1"/>
    <col min="7474" max="7474" width="7.140625" style="23" customWidth="1"/>
    <col min="7475" max="7476" width="6.42578125" style="23" customWidth="1"/>
    <col min="7477" max="7477" width="7" style="23" customWidth="1"/>
    <col min="7478" max="7479" width="6.85546875" style="23" customWidth="1"/>
    <col min="7480" max="7480" width="7" style="23" customWidth="1"/>
    <col min="7481" max="7482" width="6.28515625" style="23" customWidth="1"/>
    <col min="7483" max="7483" width="7.85546875" style="23" customWidth="1"/>
    <col min="7484" max="7485" width="6.85546875" style="23" customWidth="1"/>
    <col min="7486" max="7486" width="7.140625" style="23" customWidth="1"/>
    <col min="7487" max="7489" width="6.5703125" style="23" customWidth="1"/>
    <col min="7490" max="7491" width="6.28515625" style="23" customWidth="1"/>
    <col min="7492" max="7492" width="6.7109375" style="23" customWidth="1"/>
    <col min="7493" max="7494" width="6.42578125" style="23" customWidth="1"/>
    <col min="7495" max="7495" width="6.7109375" style="23" customWidth="1"/>
    <col min="7496" max="7497" width="7" style="23" customWidth="1"/>
    <col min="7498" max="7498" width="6.85546875" style="23" customWidth="1"/>
    <col min="7499" max="7500" width="6.42578125" style="23" customWidth="1"/>
    <col min="7501" max="7501" width="7.5703125" style="23" customWidth="1"/>
    <col min="7502" max="7502" width="6.42578125" style="23" customWidth="1"/>
    <col min="7503" max="7503" width="6.5703125" style="23" customWidth="1"/>
    <col min="7504" max="7507" width="6" style="23"/>
    <col min="7508" max="7508" width="6.28515625" style="23" bestFit="1" customWidth="1"/>
    <col min="7509" max="7509" width="8.140625" style="23" customWidth="1"/>
    <col min="7510" max="7680" width="6" style="23"/>
    <col min="7681" max="7681" width="6" style="23" customWidth="1"/>
    <col min="7682" max="7682" width="5.42578125" style="23" customWidth="1"/>
    <col min="7683" max="7687" width="6" style="23" customWidth="1"/>
    <col min="7688" max="7688" width="7.5703125" style="23" customWidth="1"/>
    <col min="7689" max="7689" width="8.140625" style="23" customWidth="1"/>
    <col min="7690" max="7690" width="7.28515625" style="23" customWidth="1"/>
    <col min="7691" max="7691" width="7.42578125" style="23" customWidth="1"/>
    <col min="7692" max="7692" width="6.85546875" style="23" customWidth="1"/>
    <col min="7693" max="7705" width="7.28515625" style="23" customWidth="1"/>
    <col min="7706" max="7706" width="7.140625" style="23" customWidth="1"/>
    <col min="7707" max="7708" width="6.7109375" style="23" customWidth="1"/>
    <col min="7709" max="7709" width="7.5703125" style="23" customWidth="1"/>
    <col min="7710" max="7711" width="6.7109375" style="23" customWidth="1"/>
    <col min="7712" max="7712" width="6.5703125" style="23" customWidth="1"/>
    <col min="7713" max="7714" width="6.28515625" style="23" customWidth="1"/>
    <col min="7715" max="7715" width="7.140625" style="23" customWidth="1"/>
    <col min="7716" max="7717" width="6.28515625" style="23" customWidth="1"/>
    <col min="7718" max="7718" width="6.85546875" style="23" customWidth="1"/>
    <col min="7719" max="7720" width="6.28515625" style="23" customWidth="1"/>
    <col min="7721" max="7721" width="7.140625" style="23" customWidth="1"/>
    <col min="7722" max="7723" width="6.5703125" style="23" customWidth="1"/>
    <col min="7724" max="7724" width="7" style="23" customWidth="1"/>
    <col min="7725" max="7726" width="6.5703125" style="23" customWidth="1"/>
    <col min="7727" max="7727" width="7" style="23" customWidth="1"/>
    <col min="7728" max="7729" width="6.42578125" style="23" customWidth="1"/>
    <col min="7730" max="7730" width="7.140625" style="23" customWidth="1"/>
    <col min="7731" max="7732" width="6.42578125" style="23" customWidth="1"/>
    <col min="7733" max="7733" width="7" style="23" customWidth="1"/>
    <col min="7734" max="7735" width="6.85546875" style="23" customWidth="1"/>
    <col min="7736" max="7736" width="7" style="23" customWidth="1"/>
    <col min="7737" max="7738" width="6.28515625" style="23" customWidth="1"/>
    <col min="7739" max="7739" width="7.85546875" style="23" customWidth="1"/>
    <col min="7740" max="7741" width="6.85546875" style="23" customWidth="1"/>
    <col min="7742" max="7742" width="7.140625" style="23" customWidth="1"/>
    <col min="7743" max="7745" width="6.5703125" style="23" customWidth="1"/>
    <col min="7746" max="7747" width="6.28515625" style="23" customWidth="1"/>
    <col min="7748" max="7748" width="6.7109375" style="23" customWidth="1"/>
    <col min="7749" max="7750" width="6.42578125" style="23" customWidth="1"/>
    <col min="7751" max="7751" width="6.7109375" style="23" customWidth="1"/>
    <col min="7752" max="7753" width="7" style="23" customWidth="1"/>
    <col min="7754" max="7754" width="6.85546875" style="23" customWidth="1"/>
    <col min="7755" max="7756" width="6.42578125" style="23" customWidth="1"/>
    <col min="7757" max="7757" width="7.5703125" style="23" customWidth="1"/>
    <col min="7758" max="7758" width="6.42578125" style="23" customWidth="1"/>
    <col min="7759" max="7759" width="6.5703125" style="23" customWidth="1"/>
    <col min="7760" max="7763" width="6" style="23"/>
    <col min="7764" max="7764" width="6.28515625" style="23" bestFit="1" customWidth="1"/>
    <col min="7765" max="7765" width="8.140625" style="23" customWidth="1"/>
    <col min="7766" max="7936" width="6" style="23"/>
    <col min="7937" max="7937" width="6" style="23" customWidth="1"/>
    <col min="7938" max="7938" width="5.42578125" style="23" customWidth="1"/>
    <col min="7939" max="7943" width="6" style="23" customWidth="1"/>
    <col min="7944" max="7944" width="7.5703125" style="23" customWidth="1"/>
    <col min="7945" max="7945" width="8.140625" style="23" customWidth="1"/>
    <col min="7946" max="7946" width="7.28515625" style="23" customWidth="1"/>
    <col min="7947" max="7947" width="7.42578125" style="23" customWidth="1"/>
    <col min="7948" max="7948" width="6.85546875" style="23" customWidth="1"/>
    <col min="7949" max="7961" width="7.28515625" style="23" customWidth="1"/>
    <col min="7962" max="7962" width="7.140625" style="23" customWidth="1"/>
    <col min="7963" max="7964" width="6.7109375" style="23" customWidth="1"/>
    <col min="7965" max="7965" width="7.5703125" style="23" customWidth="1"/>
    <col min="7966" max="7967" width="6.7109375" style="23" customWidth="1"/>
    <col min="7968" max="7968" width="6.5703125" style="23" customWidth="1"/>
    <col min="7969" max="7970" width="6.28515625" style="23" customWidth="1"/>
    <col min="7971" max="7971" width="7.140625" style="23" customWidth="1"/>
    <col min="7972" max="7973" width="6.28515625" style="23" customWidth="1"/>
    <col min="7974" max="7974" width="6.85546875" style="23" customWidth="1"/>
    <col min="7975" max="7976" width="6.28515625" style="23" customWidth="1"/>
    <col min="7977" max="7977" width="7.140625" style="23" customWidth="1"/>
    <col min="7978" max="7979" width="6.5703125" style="23" customWidth="1"/>
    <col min="7980" max="7980" width="7" style="23" customWidth="1"/>
    <col min="7981" max="7982" width="6.5703125" style="23" customWidth="1"/>
    <col min="7983" max="7983" width="7" style="23" customWidth="1"/>
    <col min="7984" max="7985" width="6.42578125" style="23" customWidth="1"/>
    <col min="7986" max="7986" width="7.140625" style="23" customWidth="1"/>
    <col min="7987" max="7988" width="6.42578125" style="23" customWidth="1"/>
    <col min="7989" max="7989" width="7" style="23" customWidth="1"/>
    <col min="7990" max="7991" width="6.85546875" style="23" customWidth="1"/>
    <col min="7992" max="7992" width="7" style="23" customWidth="1"/>
    <col min="7993" max="7994" width="6.28515625" style="23" customWidth="1"/>
    <col min="7995" max="7995" width="7.85546875" style="23" customWidth="1"/>
    <col min="7996" max="7997" width="6.85546875" style="23" customWidth="1"/>
    <col min="7998" max="7998" width="7.140625" style="23" customWidth="1"/>
    <col min="7999" max="8001" width="6.5703125" style="23" customWidth="1"/>
    <col min="8002" max="8003" width="6.28515625" style="23" customWidth="1"/>
    <col min="8004" max="8004" width="6.7109375" style="23" customWidth="1"/>
    <col min="8005" max="8006" width="6.42578125" style="23" customWidth="1"/>
    <col min="8007" max="8007" width="6.7109375" style="23" customWidth="1"/>
    <col min="8008" max="8009" width="7" style="23" customWidth="1"/>
    <col min="8010" max="8010" width="6.85546875" style="23" customWidth="1"/>
    <col min="8011" max="8012" width="6.42578125" style="23" customWidth="1"/>
    <col min="8013" max="8013" width="7.5703125" style="23" customWidth="1"/>
    <col min="8014" max="8014" width="6.42578125" style="23" customWidth="1"/>
    <col min="8015" max="8015" width="6.5703125" style="23" customWidth="1"/>
    <col min="8016" max="8019" width="6" style="23"/>
    <col min="8020" max="8020" width="6.28515625" style="23" bestFit="1" customWidth="1"/>
    <col min="8021" max="8021" width="8.140625" style="23" customWidth="1"/>
    <col min="8022" max="8192" width="6" style="23"/>
    <col min="8193" max="8193" width="6" style="23" customWidth="1"/>
    <col min="8194" max="8194" width="5.42578125" style="23" customWidth="1"/>
    <col min="8195" max="8199" width="6" style="23" customWidth="1"/>
    <col min="8200" max="8200" width="7.5703125" style="23" customWidth="1"/>
    <col min="8201" max="8201" width="8.140625" style="23" customWidth="1"/>
    <col min="8202" max="8202" width="7.28515625" style="23" customWidth="1"/>
    <col min="8203" max="8203" width="7.42578125" style="23" customWidth="1"/>
    <col min="8204" max="8204" width="6.85546875" style="23" customWidth="1"/>
    <col min="8205" max="8217" width="7.28515625" style="23" customWidth="1"/>
    <col min="8218" max="8218" width="7.140625" style="23" customWidth="1"/>
    <col min="8219" max="8220" width="6.7109375" style="23" customWidth="1"/>
    <col min="8221" max="8221" width="7.5703125" style="23" customWidth="1"/>
    <col min="8222" max="8223" width="6.7109375" style="23" customWidth="1"/>
    <col min="8224" max="8224" width="6.5703125" style="23" customWidth="1"/>
    <col min="8225" max="8226" width="6.28515625" style="23" customWidth="1"/>
    <col min="8227" max="8227" width="7.140625" style="23" customWidth="1"/>
    <col min="8228" max="8229" width="6.28515625" style="23" customWidth="1"/>
    <col min="8230" max="8230" width="6.85546875" style="23" customWidth="1"/>
    <col min="8231" max="8232" width="6.28515625" style="23" customWidth="1"/>
    <col min="8233" max="8233" width="7.140625" style="23" customWidth="1"/>
    <col min="8234" max="8235" width="6.5703125" style="23" customWidth="1"/>
    <col min="8236" max="8236" width="7" style="23" customWidth="1"/>
    <col min="8237" max="8238" width="6.5703125" style="23" customWidth="1"/>
    <col min="8239" max="8239" width="7" style="23" customWidth="1"/>
    <col min="8240" max="8241" width="6.42578125" style="23" customWidth="1"/>
    <col min="8242" max="8242" width="7.140625" style="23" customWidth="1"/>
    <col min="8243" max="8244" width="6.42578125" style="23" customWidth="1"/>
    <col min="8245" max="8245" width="7" style="23" customWidth="1"/>
    <col min="8246" max="8247" width="6.85546875" style="23" customWidth="1"/>
    <col min="8248" max="8248" width="7" style="23" customWidth="1"/>
    <col min="8249" max="8250" width="6.28515625" style="23" customWidth="1"/>
    <col min="8251" max="8251" width="7.85546875" style="23" customWidth="1"/>
    <col min="8252" max="8253" width="6.85546875" style="23" customWidth="1"/>
    <col min="8254" max="8254" width="7.140625" style="23" customWidth="1"/>
    <col min="8255" max="8257" width="6.5703125" style="23" customWidth="1"/>
    <col min="8258" max="8259" width="6.28515625" style="23" customWidth="1"/>
    <col min="8260" max="8260" width="6.7109375" style="23" customWidth="1"/>
    <col min="8261" max="8262" width="6.42578125" style="23" customWidth="1"/>
    <col min="8263" max="8263" width="6.7109375" style="23" customWidth="1"/>
    <col min="8264" max="8265" width="7" style="23" customWidth="1"/>
    <col min="8266" max="8266" width="6.85546875" style="23" customWidth="1"/>
    <col min="8267" max="8268" width="6.42578125" style="23" customWidth="1"/>
    <col min="8269" max="8269" width="7.5703125" style="23" customWidth="1"/>
    <col min="8270" max="8270" width="6.42578125" style="23" customWidth="1"/>
    <col min="8271" max="8271" width="6.5703125" style="23" customWidth="1"/>
    <col min="8272" max="8275" width="6" style="23"/>
    <col min="8276" max="8276" width="6.28515625" style="23" bestFit="1" customWidth="1"/>
    <col min="8277" max="8277" width="8.140625" style="23" customWidth="1"/>
    <col min="8278" max="8448" width="6" style="23"/>
    <col min="8449" max="8449" width="6" style="23" customWidth="1"/>
    <col min="8450" max="8450" width="5.42578125" style="23" customWidth="1"/>
    <col min="8451" max="8455" width="6" style="23" customWidth="1"/>
    <col min="8456" max="8456" width="7.5703125" style="23" customWidth="1"/>
    <col min="8457" max="8457" width="8.140625" style="23" customWidth="1"/>
    <col min="8458" max="8458" width="7.28515625" style="23" customWidth="1"/>
    <col min="8459" max="8459" width="7.42578125" style="23" customWidth="1"/>
    <col min="8460" max="8460" width="6.85546875" style="23" customWidth="1"/>
    <col min="8461" max="8473" width="7.28515625" style="23" customWidth="1"/>
    <col min="8474" max="8474" width="7.140625" style="23" customWidth="1"/>
    <col min="8475" max="8476" width="6.7109375" style="23" customWidth="1"/>
    <col min="8477" max="8477" width="7.5703125" style="23" customWidth="1"/>
    <col min="8478" max="8479" width="6.7109375" style="23" customWidth="1"/>
    <col min="8480" max="8480" width="6.5703125" style="23" customWidth="1"/>
    <col min="8481" max="8482" width="6.28515625" style="23" customWidth="1"/>
    <col min="8483" max="8483" width="7.140625" style="23" customWidth="1"/>
    <col min="8484" max="8485" width="6.28515625" style="23" customWidth="1"/>
    <col min="8486" max="8486" width="6.85546875" style="23" customWidth="1"/>
    <col min="8487" max="8488" width="6.28515625" style="23" customWidth="1"/>
    <col min="8489" max="8489" width="7.140625" style="23" customWidth="1"/>
    <col min="8490" max="8491" width="6.5703125" style="23" customWidth="1"/>
    <col min="8492" max="8492" width="7" style="23" customWidth="1"/>
    <col min="8493" max="8494" width="6.5703125" style="23" customWidth="1"/>
    <col min="8495" max="8495" width="7" style="23" customWidth="1"/>
    <col min="8496" max="8497" width="6.42578125" style="23" customWidth="1"/>
    <col min="8498" max="8498" width="7.140625" style="23" customWidth="1"/>
    <col min="8499" max="8500" width="6.42578125" style="23" customWidth="1"/>
    <col min="8501" max="8501" width="7" style="23" customWidth="1"/>
    <col min="8502" max="8503" width="6.85546875" style="23" customWidth="1"/>
    <col min="8504" max="8504" width="7" style="23" customWidth="1"/>
    <col min="8505" max="8506" width="6.28515625" style="23" customWidth="1"/>
    <col min="8507" max="8507" width="7.85546875" style="23" customWidth="1"/>
    <col min="8508" max="8509" width="6.85546875" style="23" customWidth="1"/>
    <col min="8510" max="8510" width="7.140625" style="23" customWidth="1"/>
    <col min="8511" max="8513" width="6.5703125" style="23" customWidth="1"/>
    <col min="8514" max="8515" width="6.28515625" style="23" customWidth="1"/>
    <col min="8516" max="8516" width="6.7109375" style="23" customWidth="1"/>
    <col min="8517" max="8518" width="6.42578125" style="23" customWidth="1"/>
    <col min="8519" max="8519" width="6.7109375" style="23" customWidth="1"/>
    <col min="8520" max="8521" width="7" style="23" customWidth="1"/>
    <col min="8522" max="8522" width="6.85546875" style="23" customWidth="1"/>
    <col min="8523" max="8524" width="6.42578125" style="23" customWidth="1"/>
    <col min="8525" max="8525" width="7.5703125" style="23" customWidth="1"/>
    <col min="8526" max="8526" width="6.42578125" style="23" customWidth="1"/>
    <col min="8527" max="8527" width="6.5703125" style="23" customWidth="1"/>
    <col min="8528" max="8531" width="6" style="23"/>
    <col min="8532" max="8532" width="6.28515625" style="23" bestFit="1" customWidth="1"/>
    <col min="8533" max="8533" width="8.140625" style="23" customWidth="1"/>
    <col min="8534" max="8704" width="6" style="23"/>
    <col min="8705" max="8705" width="6" style="23" customWidth="1"/>
    <col min="8706" max="8706" width="5.42578125" style="23" customWidth="1"/>
    <col min="8707" max="8711" width="6" style="23" customWidth="1"/>
    <col min="8712" max="8712" width="7.5703125" style="23" customWidth="1"/>
    <col min="8713" max="8713" width="8.140625" style="23" customWidth="1"/>
    <col min="8714" max="8714" width="7.28515625" style="23" customWidth="1"/>
    <col min="8715" max="8715" width="7.42578125" style="23" customWidth="1"/>
    <col min="8716" max="8716" width="6.85546875" style="23" customWidth="1"/>
    <col min="8717" max="8729" width="7.28515625" style="23" customWidth="1"/>
    <col min="8730" max="8730" width="7.140625" style="23" customWidth="1"/>
    <col min="8731" max="8732" width="6.7109375" style="23" customWidth="1"/>
    <col min="8733" max="8733" width="7.5703125" style="23" customWidth="1"/>
    <col min="8734" max="8735" width="6.7109375" style="23" customWidth="1"/>
    <col min="8736" max="8736" width="6.5703125" style="23" customWidth="1"/>
    <col min="8737" max="8738" width="6.28515625" style="23" customWidth="1"/>
    <col min="8739" max="8739" width="7.140625" style="23" customWidth="1"/>
    <col min="8740" max="8741" width="6.28515625" style="23" customWidth="1"/>
    <col min="8742" max="8742" width="6.85546875" style="23" customWidth="1"/>
    <col min="8743" max="8744" width="6.28515625" style="23" customWidth="1"/>
    <col min="8745" max="8745" width="7.140625" style="23" customWidth="1"/>
    <col min="8746" max="8747" width="6.5703125" style="23" customWidth="1"/>
    <col min="8748" max="8748" width="7" style="23" customWidth="1"/>
    <col min="8749" max="8750" width="6.5703125" style="23" customWidth="1"/>
    <col min="8751" max="8751" width="7" style="23" customWidth="1"/>
    <col min="8752" max="8753" width="6.42578125" style="23" customWidth="1"/>
    <col min="8754" max="8754" width="7.140625" style="23" customWidth="1"/>
    <col min="8755" max="8756" width="6.42578125" style="23" customWidth="1"/>
    <col min="8757" max="8757" width="7" style="23" customWidth="1"/>
    <col min="8758" max="8759" width="6.85546875" style="23" customWidth="1"/>
    <col min="8760" max="8760" width="7" style="23" customWidth="1"/>
    <col min="8761" max="8762" width="6.28515625" style="23" customWidth="1"/>
    <col min="8763" max="8763" width="7.85546875" style="23" customWidth="1"/>
    <col min="8764" max="8765" width="6.85546875" style="23" customWidth="1"/>
    <col min="8766" max="8766" width="7.140625" style="23" customWidth="1"/>
    <col min="8767" max="8769" width="6.5703125" style="23" customWidth="1"/>
    <col min="8770" max="8771" width="6.28515625" style="23" customWidth="1"/>
    <col min="8772" max="8772" width="6.7109375" style="23" customWidth="1"/>
    <col min="8773" max="8774" width="6.42578125" style="23" customWidth="1"/>
    <col min="8775" max="8775" width="6.7109375" style="23" customWidth="1"/>
    <col min="8776" max="8777" width="7" style="23" customWidth="1"/>
    <col min="8778" max="8778" width="6.85546875" style="23" customWidth="1"/>
    <col min="8779" max="8780" width="6.42578125" style="23" customWidth="1"/>
    <col min="8781" max="8781" width="7.5703125" style="23" customWidth="1"/>
    <col min="8782" max="8782" width="6.42578125" style="23" customWidth="1"/>
    <col min="8783" max="8783" width="6.5703125" style="23" customWidth="1"/>
    <col min="8784" max="8787" width="6" style="23"/>
    <col min="8788" max="8788" width="6.28515625" style="23" bestFit="1" customWidth="1"/>
    <col min="8789" max="8789" width="8.140625" style="23" customWidth="1"/>
    <col min="8790" max="8960" width="6" style="23"/>
    <col min="8961" max="8961" width="6" style="23" customWidth="1"/>
    <col min="8962" max="8962" width="5.42578125" style="23" customWidth="1"/>
    <col min="8963" max="8967" width="6" style="23" customWidth="1"/>
    <col min="8968" max="8968" width="7.5703125" style="23" customWidth="1"/>
    <col min="8969" max="8969" width="8.140625" style="23" customWidth="1"/>
    <col min="8970" max="8970" width="7.28515625" style="23" customWidth="1"/>
    <col min="8971" max="8971" width="7.42578125" style="23" customWidth="1"/>
    <col min="8972" max="8972" width="6.85546875" style="23" customWidth="1"/>
    <col min="8973" max="8985" width="7.28515625" style="23" customWidth="1"/>
    <col min="8986" max="8986" width="7.140625" style="23" customWidth="1"/>
    <col min="8987" max="8988" width="6.7109375" style="23" customWidth="1"/>
    <col min="8989" max="8989" width="7.5703125" style="23" customWidth="1"/>
    <col min="8990" max="8991" width="6.7109375" style="23" customWidth="1"/>
    <col min="8992" max="8992" width="6.5703125" style="23" customWidth="1"/>
    <col min="8993" max="8994" width="6.28515625" style="23" customWidth="1"/>
    <col min="8995" max="8995" width="7.140625" style="23" customWidth="1"/>
    <col min="8996" max="8997" width="6.28515625" style="23" customWidth="1"/>
    <col min="8998" max="8998" width="6.85546875" style="23" customWidth="1"/>
    <col min="8999" max="9000" width="6.28515625" style="23" customWidth="1"/>
    <col min="9001" max="9001" width="7.140625" style="23" customWidth="1"/>
    <col min="9002" max="9003" width="6.5703125" style="23" customWidth="1"/>
    <col min="9004" max="9004" width="7" style="23" customWidth="1"/>
    <col min="9005" max="9006" width="6.5703125" style="23" customWidth="1"/>
    <col min="9007" max="9007" width="7" style="23" customWidth="1"/>
    <col min="9008" max="9009" width="6.42578125" style="23" customWidth="1"/>
    <col min="9010" max="9010" width="7.140625" style="23" customWidth="1"/>
    <col min="9011" max="9012" width="6.42578125" style="23" customWidth="1"/>
    <col min="9013" max="9013" width="7" style="23" customWidth="1"/>
    <col min="9014" max="9015" width="6.85546875" style="23" customWidth="1"/>
    <col min="9016" max="9016" width="7" style="23" customWidth="1"/>
    <col min="9017" max="9018" width="6.28515625" style="23" customWidth="1"/>
    <col min="9019" max="9019" width="7.85546875" style="23" customWidth="1"/>
    <col min="9020" max="9021" width="6.85546875" style="23" customWidth="1"/>
    <col min="9022" max="9022" width="7.140625" style="23" customWidth="1"/>
    <col min="9023" max="9025" width="6.5703125" style="23" customWidth="1"/>
    <col min="9026" max="9027" width="6.28515625" style="23" customWidth="1"/>
    <col min="9028" max="9028" width="6.7109375" style="23" customWidth="1"/>
    <col min="9029" max="9030" width="6.42578125" style="23" customWidth="1"/>
    <col min="9031" max="9031" width="6.7109375" style="23" customWidth="1"/>
    <col min="9032" max="9033" width="7" style="23" customWidth="1"/>
    <col min="9034" max="9034" width="6.85546875" style="23" customWidth="1"/>
    <col min="9035" max="9036" width="6.42578125" style="23" customWidth="1"/>
    <col min="9037" max="9037" width="7.5703125" style="23" customWidth="1"/>
    <col min="9038" max="9038" width="6.42578125" style="23" customWidth="1"/>
    <col min="9039" max="9039" width="6.5703125" style="23" customWidth="1"/>
    <col min="9040" max="9043" width="6" style="23"/>
    <col min="9044" max="9044" width="6.28515625" style="23" bestFit="1" customWidth="1"/>
    <col min="9045" max="9045" width="8.140625" style="23" customWidth="1"/>
    <col min="9046" max="9216" width="6" style="23"/>
    <col min="9217" max="9217" width="6" style="23" customWidth="1"/>
    <col min="9218" max="9218" width="5.42578125" style="23" customWidth="1"/>
    <col min="9219" max="9223" width="6" style="23" customWidth="1"/>
    <col min="9224" max="9224" width="7.5703125" style="23" customWidth="1"/>
    <col min="9225" max="9225" width="8.140625" style="23" customWidth="1"/>
    <col min="9226" max="9226" width="7.28515625" style="23" customWidth="1"/>
    <col min="9227" max="9227" width="7.42578125" style="23" customWidth="1"/>
    <col min="9228" max="9228" width="6.85546875" style="23" customWidth="1"/>
    <col min="9229" max="9241" width="7.28515625" style="23" customWidth="1"/>
    <col min="9242" max="9242" width="7.140625" style="23" customWidth="1"/>
    <col min="9243" max="9244" width="6.7109375" style="23" customWidth="1"/>
    <col min="9245" max="9245" width="7.5703125" style="23" customWidth="1"/>
    <col min="9246" max="9247" width="6.7109375" style="23" customWidth="1"/>
    <col min="9248" max="9248" width="6.5703125" style="23" customWidth="1"/>
    <col min="9249" max="9250" width="6.28515625" style="23" customWidth="1"/>
    <col min="9251" max="9251" width="7.140625" style="23" customWidth="1"/>
    <col min="9252" max="9253" width="6.28515625" style="23" customWidth="1"/>
    <col min="9254" max="9254" width="6.85546875" style="23" customWidth="1"/>
    <col min="9255" max="9256" width="6.28515625" style="23" customWidth="1"/>
    <col min="9257" max="9257" width="7.140625" style="23" customWidth="1"/>
    <col min="9258" max="9259" width="6.5703125" style="23" customWidth="1"/>
    <col min="9260" max="9260" width="7" style="23" customWidth="1"/>
    <col min="9261" max="9262" width="6.5703125" style="23" customWidth="1"/>
    <col min="9263" max="9263" width="7" style="23" customWidth="1"/>
    <col min="9264" max="9265" width="6.42578125" style="23" customWidth="1"/>
    <col min="9266" max="9266" width="7.140625" style="23" customWidth="1"/>
    <col min="9267" max="9268" width="6.42578125" style="23" customWidth="1"/>
    <col min="9269" max="9269" width="7" style="23" customWidth="1"/>
    <col min="9270" max="9271" width="6.85546875" style="23" customWidth="1"/>
    <col min="9272" max="9272" width="7" style="23" customWidth="1"/>
    <col min="9273" max="9274" width="6.28515625" style="23" customWidth="1"/>
    <col min="9275" max="9275" width="7.85546875" style="23" customWidth="1"/>
    <col min="9276" max="9277" width="6.85546875" style="23" customWidth="1"/>
    <col min="9278" max="9278" width="7.140625" style="23" customWidth="1"/>
    <col min="9279" max="9281" width="6.5703125" style="23" customWidth="1"/>
    <col min="9282" max="9283" width="6.28515625" style="23" customWidth="1"/>
    <col min="9284" max="9284" width="6.7109375" style="23" customWidth="1"/>
    <col min="9285" max="9286" width="6.42578125" style="23" customWidth="1"/>
    <col min="9287" max="9287" width="6.7109375" style="23" customWidth="1"/>
    <col min="9288" max="9289" width="7" style="23" customWidth="1"/>
    <col min="9290" max="9290" width="6.85546875" style="23" customWidth="1"/>
    <col min="9291" max="9292" width="6.42578125" style="23" customWidth="1"/>
    <col min="9293" max="9293" width="7.5703125" style="23" customWidth="1"/>
    <col min="9294" max="9294" width="6.42578125" style="23" customWidth="1"/>
    <col min="9295" max="9295" width="6.5703125" style="23" customWidth="1"/>
    <col min="9296" max="9299" width="6" style="23"/>
    <col min="9300" max="9300" width="6.28515625" style="23" bestFit="1" customWidth="1"/>
    <col min="9301" max="9301" width="8.140625" style="23" customWidth="1"/>
    <col min="9302" max="9472" width="6" style="23"/>
    <col min="9473" max="9473" width="6" style="23" customWidth="1"/>
    <col min="9474" max="9474" width="5.42578125" style="23" customWidth="1"/>
    <col min="9475" max="9479" width="6" style="23" customWidth="1"/>
    <col min="9480" max="9480" width="7.5703125" style="23" customWidth="1"/>
    <col min="9481" max="9481" width="8.140625" style="23" customWidth="1"/>
    <col min="9482" max="9482" width="7.28515625" style="23" customWidth="1"/>
    <col min="9483" max="9483" width="7.42578125" style="23" customWidth="1"/>
    <col min="9484" max="9484" width="6.85546875" style="23" customWidth="1"/>
    <col min="9485" max="9497" width="7.28515625" style="23" customWidth="1"/>
    <col min="9498" max="9498" width="7.140625" style="23" customWidth="1"/>
    <col min="9499" max="9500" width="6.7109375" style="23" customWidth="1"/>
    <col min="9501" max="9501" width="7.5703125" style="23" customWidth="1"/>
    <col min="9502" max="9503" width="6.7109375" style="23" customWidth="1"/>
    <col min="9504" max="9504" width="6.5703125" style="23" customWidth="1"/>
    <col min="9505" max="9506" width="6.28515625" style="23" customWidth="1"/>
    <col min="9507" max="9507" width="7.140625" style="23" customWidth="1"/>
    <col min="9508" max="9509" width="6.28515625" style="23" customWidth="1"/>
    <col min="9510" max="9510" width="6.85546875" style="23" customWidth="1"/>
    <col min="9511" max="9512" width="6.28515625" style="23" customWidth="1"/>
    <col min="9513" max="9513" width="7.140625" style="23" customWidth="1"/>
    <col min="9514" max="9515" width="6.5703125" style="23" customWidth="1"/>
    <col min="9516" max="9516" width="7" style="23" customWidth="1"/>
    <col min="9517" max="9518" width="6.5703125" style="23" customWidth="1"/>
    <col min="9519" max="9519" width="7" style="23" customWidth="1"/>
    <col min="9520" max="9521" width="6.42578125" style="23" customWidth="1"/>
    <col min="9522" max="9522" width="7.140625" style="23" customWidth="1"/>
    <col min="9523" max="9524" width="6.42578125" style="23" customWidth="1"/>
    <col min="9525" max="9525" width="7" style="23" customWidth="1"/>
    <col min="9526" max="9527" width="6.85546875" style="23" customWidth="1"/>
    <col min="9528" max="9528" width="7" style="23" customWidth="1"/>
    <col min="9529" max="9530" width="6.28515625" style="23" customWidth="1"/>
    <col min="9531" max="9531" width="7.85546875" style="23" customWidth="1"/>
    <col min="9532" max="9533" width="6.85546875" style="23" customWidth="1"/>
    <col min="9534" max="9534" width="7.140625" style="23" customWidth="1"/>
    <col min="9535" max="9537" width="6.5703125" style="23" customWidth="1"/>
    <col min="9538" max="9539" width="6.28515625" style="23" customWidth="1"/>
    <col min="9540" max="9540" width="6.7109375" style="23" customWidth="1"/>
    <col min="9541" max="9542" width="6.42578125" style="23" customWidth="1"/>
    <col min="9543" max="9543" width="6.7109375" style="23" customWidth="1"/>
    <col min="9544" max="9545" width="7" style="23" customWidth="1"/>
    <col min="9546" max="9546" width="6.85546875" style="23" customWidth="1"/>
    <col min="9547" max="9548" width="6.42578125" style="23" customWidth="1"/>
    <col min="9549" max="9549" width="7.5703125" style="23" customWidth="1"/>
    <col min="9550" max="9550" width="6.42578125" style="23" customWidth="1"/>
    <col min="9551" max="9551" width="6.5703125" style="23" customWidth="1"/>
    <col min="9552" max="9555" width="6" style="23"/>
    <col min="9556" max="9556" width="6.28515625" style="23" bestFit="1" customWidth="1"/>
    <col min="9557" max="9557" width="8.140625" style="23" customWidth="1"/>
    <col min="9558" max="9728" width="6" style="23"/>
    <col min="9729" max="9729" width="6" style="23" customWidth="1"/>
    <col min="9730" max="9730" width="5.42578125" style="23" customWidth="1"/>
    <col min="9731" max="9735" width="6" style="23" customWidth="1"/>
    <col min="9736" max="9736" width="7.5703125" style="23" customWidth="1"/>
    <col min="9737" max="9737" width="8.140625" style="23" customWidth="1"/>
    <col min="9738" max="9738" width="7.28515625" style="23" customWidth="1"/>
    <col min="9739" max="9739" width="7.42578125" style="23" customWidth="1"/>
    <col min="9740" max="9740" width="6.85546875" style="23" customWidth="1"/>
    <col min="9741" max="9753" width="7.28515625" style="23" customWidth="1"/>
    <col min="9754" max="9754" width="7.140625" style="23" customWidth="1"/>
    <col min="9755" max="9756" width="6.7109375" style="23" customWidth="1"/>
    <col min="9757" max="9757" width="7.5703125" style="23" customWidth="1"/>
    <col min="9758" max="9759" width="6.7109375" style="23" customWidth="1"/>
    <col min="9760" max="9760" width="6.5703125" style="23" customWidth="1"/>
    <col min="9761" max="9762" width="6.28515625" style="23" customWidth="1"/>
    <col min="9763" max="9763" width="7.140625" style="23" customWidth="1"/>
    <col min="9764" max="9765" width="6.28515625" style="23" customWidth="1"/>
    <col min="9766" max="9766" width="6.85546875" style="23" customWidth="1"/>
    <col min="9767" max="9768" width="6.28515625" style="23" customWidth="1"/>
    <col min="9769" max="9769" width="7.140625" style="23" customWidth="1"/>
    <col min="9770" max="9771" width="6.5703125" style="23" customWidth="1"/>
    <col min="9772" max="9772" width="7" style="23" customWidth="1"/>
    <col min="9773" max="9774" width="6.5703125" style="23" customWidth="1"/>
    <col min="9775" max="9775" width="7" style="23" customWidth="1"/>
    <col min="9776" max="9777" width="6.42578125" style="23" customWidth="1"/>
    <col min="9778" max="9778" width="7.140625" style="23" customWidth="1"/>
    <col min="9779" max="9780" width="6.42578125" style="23" customWidth="1"/>
    <col min="9781" max="9781" width="7" style="23" customWidth="1"/>
    <col min="9782" max="9783" width="6.85546875" style="23" customWidth="1"/>
    <col min="9784" max="9784" width="7" style="23" customWidth="1"/>
    <col min="9785" max="9786" width="6.28515625" style="23" customWidth="1"/>
    <col min="9787" max="9787" width="7.85546875" style="23" customWidth="1"/>
    <col min="9788" max="9789" width="6.85546875" style="23" customWidth="1"/>
    <col min="9790" max="9790" width="7.140625" style="23" customWidth="1"/>
    <col min="9791" max="9793" width="6.5703125" style="23" customWidth="1"/>
    <col min="9794" max="9795" width="6.28515625" style="23" customWidth="1"/>
    <col min="9796" max="9796" width="6.7109375" style="23" customWidth="1"/>
    <col min="9797" max="9798" width="6.42578125" style="23" customWidth="1"/>
    <col min="9799" max="9799" width="6.7109375" style="23" customWidth="1"/>
    <col min="9800" max="9801" width="7" style="23" customWidth="1"/>
    <col min="9802" max="9802" width="6.85546875" style="23" customWidth="1"/>
    <col min="9803" max="9804" width="6.42578125" style="23" customWidth="1"/>
    <col min="9805" max="9805" width="7.5703125" style="23" customWidth="1"/>
    <col min="9806" max="9806" width="6.42578125" style="23" customWidth="1"/>
    <col min="9807" max="9807" width="6.5703125" style="23" customWidth="1"/>
    <col min="9808" max="9811" width="6" style="23"/>
    <col min="9812" max="9812" width="6.28515625" style="23" bestFit="1" customWidth="1"/>
    <col min="9813" max="9813" width="8.140625" style="23" customWidth="1"/>
    <col min="9814" max="9984" width="6" style="23"/>
    <col min="9985" max="9985" width="6" style="23" customWidth="1"/>
    <col min="9986" max="9986" width="5.42578125" style="23" customWidth="1"/>
    <col min="9987" max="9991" width="6" style="23" customWidth="1"/>
    <col min="9992" max="9992" width="7.5703125" style="23" customWidth="1"/>
    <col min="9993" max="9993" width="8.140625" style="23" customWidth="1"/>
    <col min="9994" max="9994" width="7.28515625" style="23" customWidth="1"/>
    <col min="9995" max="9995" width="7.42578125" style="23" customWidth="1"/>
    <col min="9996" max="9996" width="6.85546875" style="23" customWidth="1"/>
    <col min="9997" max="10009" width="7.28515625" style="23" customWidth="1"/>
    <col min="10010" max="10010" width="7.140625" style="23" customWidth="1"/>
    <col min="10011" max="10012" width="6.7109375" style="23" customWidth="1"/>
    <col min="10013" max="10013" width="7.5703125" style="23" customWidth="1"/>
    <col min="10014" max="10015" width="6.7109375" style="23" customWidth="1"/>
    <col min="10016" max="10016" width="6.5703125" style="23" customWidth="1"/>
    <col min="10017" max="10018" width="6.28515625" style="23" customWidth="1"/>
    <col min="10019" max="10019" width="7.140625" style="23" customWidth="1"/>
    <col min="10020" max="10021" width="6.28515625" style="23" customWidth="1"/>
    <col min="10022" max="10022" width="6.85546875" style="23" customWidth="1"/>
    <col min="10023" max="10024" width="6.28515625" style="23" customWidth="1"/>
    <col min="10025" max="10025" width="7.140625" style="23" customWidth="1"/>
    <col min="10026" max="10027" width="6.5703125" style="23" customWidth="1"/>
    <col min="10028" max="10028" width="7" style="23" customWidth="1"/>
    <col min="10029" max="10030" width="6.5703125" style="23" customWidth="1"/>
    <col min="10031" max="10031" width="7" style="23" customWidth="1"/>
    <col min="10032" max="10033" width="6.42578125" style="23" customWidth="1"/>
    <col min="10034" max="10034" width="7.140625" style="23" customWidth="1"/>
    <col min="10035" max="10036" width="6.42578125" style="23" customWidth="1"/>
    <col min="10037" max="10037" width="7" style="23" customWidth="1"/>
    <col min="10038" max="10039" width="6.85546875" style="23" customWidth="1"/>
    <col min="10040" max="10040" width="7" style="23" customWidth="1"/>
    <col min="10041" max="10042" width="6.28515625" style="23" customWidth="1"/>
    <col min="10043" max="10043" width="7.85546875" style="23" customWidth="1"/>
    <col min="10044" max="10045" width="6.85546875" style="23" customWidth="1"/>
    <col min="10046" max="10046" width="7.140625" style="23" customWidth="1"/>
    <col min="10047" max="10049" width="6.5703125" style="23" customWidth="1"/>
    <col min="10050" max="10051" width="6.28515625" style="23" customWidth="1"/>
    <col min="10052" max="10052" width="6.7109375" style="23" customWidth="1"/>
    <col min="10053" max="10054" width="6.42578125" style="23" customWidth="1"/>
    <col min="10055" max="10055" width="6.7109375" style="23" customWidth="1"/>
    <col min="10056" max="10057" width="7" style="23" customWidth="1"/>
    <col min="10058" max="10058" width="6.85546875" style="23" customWidth="1"/>
    <col min="10059" max="10060" width="6.42578125" style="23" customWidth="1"/>
    <col min="10061" max="10061" width="7.5703125" style="23" customWidth="1"/>
    <col min="10062" max="10062" width="6.42578125" style="23" customWidth="1"/>
    <col min="10063" max="10063" width="6.5703125" style="23" customWidth="1"/>
    <col min="10064" max="10067" width="6" style="23"/>
    <col min="10068" max="10068" width="6.28515625" style="23" bestFit="1" customWidth="1"/>
    <col min="10069" max="10069" width="8.140625" style="23" customWidth="1"/>
    <col min="10070" max="10240" width="6" style="23"/>
    <col min="10241" max="10241" width="6" style="23" customWidth="1"/>
    <col min="10242" max="10242" width="5.42578125" style="23" customWidth="1"/>
    <col min="10243" max="10247" width="6" style="23" customWidth="1"/>
    <col min="10248" max="10248" width="7.5703125" style="23" customWidth="1"/>
    <col min="10249" max="10249" width="8.140625" style="23" customWidth="1"/>
    <col min="10250" max="10250" width="7.28515625" style="23" customWidth="1"/>
    <col min="10251" max="10251" width="7.42578125" style="23" customWidth="1"/>
    <col min="10252" max="10252" width="6.85546875" style="23" customWidth="1"/>
    <col min="10253" max="10265" width="7.28515625" style="23" customWidth="1"/>
    <col min="10266" max="10266" width="7.140625" style="23" customWidth="1"/>
    <col min="10267" max="10268" width="6.7109375" style="23" customWidth="1"/>
    <col min="10269" max="10269" width="7.5703125" style="23" customWidth="1"/>
    <col min="10270" max="10271" width="6.7109375" style="23" customWidth="1"/>
    <col min="10272" max="10272" width="6.5703125" style="23" customWidth="1"/>
    <col min="10273" max="10274" width="6.28515625" style="23" customWidth="1"/>
    <col min="10275" max="10275" width="7.140625" style="23" customWidth="1"/>
    <col min="10276" max="10277" width="6.28515625" style="23" customWidth="1"/>
    <col min="10278" max="10278" width="6.85546875" style="23" customWidth="1"/>
    <col min="10279" max="10280" width="6.28515625" style="23" customWidth="1"/>
    <col min="10281" max="10281" width="7.140625" style="23" customWidth="1"/>
    <col min="10282" max="10283" width="6.5703125" style="23" customWidth="1"/>
    <col min="10284" max="10284" width="7" style="23" customWidth="1"/>
    <col min="10285" max="10286" width="6.5703125" style="23" customWidth="1"/>
    <col min="10287" max="10287" width="7" style="23" customWidth="1"/>
    <col min="10288" max="10289" width="6.42578125" style="23" customWidth="1"/>
    <col min="10290" max="10290" width="7.140625" style="23" customWidth="1"/>
    <col min="10291" max="10292" width="6.42578125" style="23" customWidth="1"/>
    <col min="10293" max="10293" width="7" style="23" customWidth="1"/>
    <col min="10294" max="10295" width="6.85546875" style="23" customWidth="1"/>
    <col min="10296" max="10296" width="7" style="23" customWidth="1"/>
    <col min="10297" max="10298" width="6.28515625" style="23" customWidth="1"/>
    <col min="10299" max="10299" width="7.85546875" style="23" customWidth="1"/>
    <col min="10300" max="10301" width="6.85546875" style="23" customWidth="1"/>
    <col min="10302" max="10302" width="7.140625" style="23" customWidth="1"/>
    <col min="10303" max="10305" width="6.5703125" style="23" customWidth="1"/>
    <col min="10306" max="10307" width="6.28515625" style="23" customWidth="1"/>
    <col min="10308" max="10308" width="6.7109375" style="23" customWidth="1"/>
    <col min="10309" max="10310" width="6.42578125" style="23" customWidth="1"/>
    <col min="10311" max="10311" width="6.7109375" style="23" customWidth="1"/>
    <col min="10312" max="10313" width="7" style="23" customWidth="1"/>
    <col min="10314" max="10314" width="6.85546875" style="23" customWidth="1"/>
    <col min="10315" max="10316" width="6.42578125" style="23" customWidth="1"/>
    <col min="10317" max="10317" width="7.5703125" style="23" customWidth="1"/>
    <col min="10318" max="10318" width="6.42578125" style="23" customWidth="1"/>
    <col min="10319" max="10319" width="6.5703125" style="23" customWidth="1"/>
    <col min="10320" max="10323" width="6" style="23"/>
    <col min="10324" max="10324" width="6.28515625" style="23" bestFit="1" customWidth="1"/>
    <col min="10325" max="10325" width="8.140625" style="23" customWidth="1"/>
    <col min="10326" max="10496" width="6" style="23"/>
    <col min="10497" max="10497" width="6" style="23" customWidth="1"/>
    <col min="10498" max="10498" width="5.42578125" style="23" customWidth="1"/>
    <col min="10499" max="10503" width="6" style="23" customWidth="1"/>
    <col min="10504" max="10504" width="7.5703125" style="23" customWidth="1"/>
    <col min="10505" max="10505" width="8.140625" style="23" customWidth="1"/>
    <col min="10506" max="10506" width="7.28515625" style="23" customWidth="1"/>
    <col min="10507" max="10507" width="7.42578125" style="23" customWidth="1"/>
    <col min="10508" max="10508" width="6.85546875" style="23" customWidth="1"/>
    <col min="10509" max="10521" width="7.28515625" style="23" customWidth="1"/>
    <col min="10522" max="10522" width="7.140625" style="23" customWidth="1"/>
    <col min="10523" max="10524" width="6.7109375" style="23" customWidth="1"/>
    <col min="10525" max="10525" width="7.5703125" style="23" customWidth="1"/>
    <col min="10526" max="10527" width="6.7109375" style="23" customWidth="1"/>
    <col min="10528" max="10528" width="6.5703125" style="23" customWidth="1"/>
    <col min="10529" max="10530" width="6.28515625" style="23" customWidth="1"/>
    <col min="10531" max="10531" width="7.140625" style="23" customWidth="1"/>
    <col min="10532" max="10533" width="6.28515625" style="23" customWidth="1"/>
    <col min="10534" max="10534" width="6.85546875" style="23" customWidth="1"/>
    <col min="10535" max="10536" width="6.28515625" style="23" customWidth="1"/>
    <col min="10537" max="10537" width="7.140625" style="23" customWidth="1"/>
    <col min="10538" max="10539" width="6.5703125" style="23" customWidth="1"/>
    <col min="10540" max="10540" width="7" style="23" customWidth="1"/>
    <col min="10541" max="10542" width="6.5703125" style="23" customWidth="1"/>
    <col min="10543" max="10543" width="7" style="23" customWidth="1"/>
    <col min="10544" max="10545" width="6.42578125" style="23" customWidth="1"/>
    <col min="10546" max="10546" width="7.140625" style="23" customWidth="1"/>
    <col min="10547" max="10548" width="6.42578125" style="23" customWidth="1"/>
    <col min="10549" max="10549" width="7" style="23" customWidth="1"/>
    <col min="10550" max="10551" width="6.85546875" style="23" customWidth="1"/>
    <col min="10552" max="10552" width="7" style="23" customWidth="1"/>
    <col min="10553" max="10554" width="6.28515625" style="23" customWidth="1"/>
    <col min="10555" max="10555" width="7.85546875" style="23" customWidth="1"/>
    <col min="10556" max="10557" width="6.85546875" style="23" customWidth="1"/>
    <col min="10558" max="10558" width="7.140625" style="23" customWidth="1"/>
    <col min="10559" max="10561" width="6.5703125" style="23" customWidth="1"/>
    <col min="10562" max="10563" width="6.28515625" style="23" customWidth="1"/>
    <col min="10564" max="10564" width="6.7109375" style="23" customWidth="1"/>
    <col min="10565" max="10566" width="6.42578125" style="23" customWidth="1"/>
    <col min="10567" max="10567" width="6.7109375" style="23" customWidth="1"/>
    <col min="10568" max="10569" width="7" style="23" customWidth="1"/>
    <col min="10570" max="10570" width="6.85546875" style="23" customWidth="1"/>
    <col min="10571" max="10572" width="6.42578125" style="23" customWidth="1"/>
    <col min="10573" max="10573" width="7.5703125" style="23" customWidth="1"/>
    <col min="10574" max="10574" width="6.42578125" style="23" customWidth="1"/>
    <col min="10575" max="10575" width="6.5703125" style="23" customWidth="1"/>
    <col min="10576" max="10579" width="6" style="23"/>
    <col min="10580" max="10580" width="6.28515625" style="23" bestFit="1" customWidth="1"/>
    <col min="10581" max="10581" width="8.140625" style="23" customWidth="1"/>
    <col min="10582" max="10752" width="6" style="23"/>
    <col min="10753" max="10753" width="6" style="23" customWidth="1"/>
    <col min="10754" max="10754" width="5.42578125" style="23" customWidth="1"/>
    <col min="10755" max="10759" width="6" style="23" customWidth="1"/>
    <col min="10760" max="10760" width="7.5703125" style="23" customWidth="1"/>
    <col min="10761" max="10761" width="8.140625" style="23" customWidth="1"/>
    <col min="10762" max="10762" width="7.28515625" style="23" customWidth="1"/>
    <col min="10763" max="10763" width="7.42578125" style="23" customWidth="1"/>
    <col min="10764" max="10764" width="6.85546875" style="23" customWidth="1"/>
    <col min="10765" max="10777" width="7.28515625" style="23" customWidth="1"/>
    <col min="10778" max="10778" width="7.140625" style="23" customWidth="1"/>
    <col min="10779" max="10780" width="6.7109375" style="23" customWidth="1"/>
    <col min="10781" max="10781" width="7.5703125" style="23" customWidth="1"/>
    <col min="10782" max="10783" width="6.7109375" style="23" customWidth="1"/>
    <col min="10784" max="10784" width="6.5703125" style="23" customWidth="1"/>
    <col min="10785" max="10786" width="6.28515625" style="23" customWidth="1"/>
    <col min="10787" max="10787" width="7.140625" style="23" customWidth="1"/>
    <col min="10788" max="10789" width="6.28515625" style="23" customWidth="1"/>
    <col min="10790" max="10790" width="6.85546875" style="23" customWidth="1"/>
    <col min="10791" max="10792" width="6.28515625" style="23" customWidth="1"/>
    <col min="10793" max="10793" width="7.140625" style="23" customWidth="1"/>
    <col min="10794" max="10795" width="6.5703125" style="23" customWidth="1"/>
    <col min="10796" max="10796" width="7" style="23" customWidth="1"/>
    <col min="10797" max="10798" width="6.5703125" style="23" customWidth="1"/>
    <col min="10799" max="10799" width="7" style="23" customWidth="1"/>
    <col min="10800" max="10801" width="6.42578125" style="23" customWidth="1"/>
    <col min="10802" max="10802" width="7.140625" style="23" customWidth="1"/>
    <col min="10803" max="10804" width="6.42578125" style="23" customWidth="1"/>
    <col min="10805" max="10805" width="7" style="23" customWidth="1"/>
    <col min="10806" max="10807" width="6.85546875" style="23" customWidth="1"/>
    <col min="10808" max="10808" width="7" style="23" customWidth="1"/>
    <col min="10809" max="10810" width="6.28515625" style="23" customWidth="1"/>
    <col min="10811" max="10811" width="7.85546875" style="23" customWidth="1"/>
    <col min="10812" max="10813" width="6.85546875" style="23" customWidth="1"/>
    <col min="10814" max="10814" width="7.140625" style="23" customWidth="1"/>
    <col min="10815" max="10817" width="6.5703125" style="23" customWidth="1"/>
    <col min="10818" max="10819" width="6.28515625" style="23" customWidth="1"/>
    <col min="10820" max="10820" width="6.7109375" style="23" customWidth="1"/>
    <col min="10821" max="10822" width="6.42578125" style="23" customWidth="1"/>
    <col min="10823" max="10823" width="6.7109375" style="23" customWidth="1"/>
    <col min="10824" max="10825" width="7" style="23" customWidth="1"/>
    <col min="10826" max="10826" width="6.85546875" style="23" customWidth="1"/>
    <col min="10827" max="10828" width="6.42578125" style="23" customWidth="1"/>
    <col min="10829" max="10829" width="7.5703125" style="23" customWidth="1"/>
    <col min="10830" max="10830" width="6.42578125" style="23" customWidth="1"/>
    <col min="10831" max="10831" width="6.5703125" style="23" customWidth="1"/>
    <col min="10832" max="10835" width="6" style="23"/>
    <col min="10836" max="10836" width="6.28515625" style="23" bestFit="1" customWidth="1"/>
    <col min="10837" max="10837" width="8.140625" style="23" customWidth="1"/>
    <col min="10838" max="11008" width="6" style="23"/>
    <col min="11009" max="11009" width="6" style="23" customWidth="1"/>
    <col min="11010" max="11010" width="5.42578125" style="23" customWidth="1"/>
    <col min="11011" max="11015" width="6" style="23" customWidth="1"/>
    <col min="11016" max="11016" width="7.5703125" style="23" customWidth="1"/>
    <col min="11017" max="11017" width="8.140625" style="23" customWidth="1"/>
    <col min="11018" max="11018" width="7.28515625" style="23" customWidth="1"/>
    <col min="11019" max="11019" width="7.42578125" style="23" customWidth="1"/>
    <col min="11020" max="11020" width="6.85546875" style="23" customWidth="1"/>
    <col min="11021" max="11033" width="7.28515625" style="23" customWidth="1"/>
    <col min="11034" max="11034" width="7.140625" style="23" customWidth="1"/>
    <col min="11035" max="11036" width="6.7109375" style="23" customWidth="1"/>
    <col min="11037" max="11037" width="7.5703125" style="23" customWidth="1"/>
    <col min="11038" max="11039" width="6.7109375" style="23" customWidth="1"/>
    <col min="11040" max="11040" width="6.5703125" style="23" customWidth="1"/>
    <col min="11041" max="11042" width="6.28515625" style="23" customWidth="1"/>
    <col min="11043" max="11043" width="7.140625" style="23" customWidth="1"/>
    <col min="11044" max="11045" width="6.28515625" style="23" customWidth="1"/>
    <col min="11046" max="11046" width="6.85546875" style="23" customWidth="1"/>
    <col min="11047" max="11048" width="6.28515625" style="23" customWidth="1"/>
    <col min="11049" max="11049" width="7.140625" style="23" customWidth="1"/>
    <col min="11050" max="11051" width="6.5703125" style="23" customWidth="1"/>
    <col min="11052" max="11052" width="7" style="23" customWidth="1"/>
    <col min="11053" max="11054" width="6.5703125" style="23" customWidth="1"/>
    <col min="11055" max="11055" width="7" style="23" customWidth="1"/>
    <col min="11056" max="11057" width="6.42578125" style="23" customWidth="1"/>
    <col min="11058" max="11058" width="7.140625" style="23" customWidth="1"/>
    <col min="11059" max="11060" width="6.42578125" style="23" customWidth="1"/>
    <col min="11061" max="11061" width="7" style="23" customWidth="1"/>
    <col min="11062" max="11063" width="6.85546875" style="23" customWidth="1"/>
    <col min="11064" max="11064" width="7" style="23" customWidth="1"/>
    <col min="11065" max="11066" width="6.28515625" style="23" customWidth="1"/>
    <col min="11067" max="11067" width="7.85546875" style="23" customWidth="1"/>
    <col min="11068" max="11069" width="6.85546875" style="23" customWidth="1"/>
    <col min="11070" max="11070" width="7.140625" style="23" customWidth="1"/>
    <col min="11071" max="11073" width="6.5703125" style="23" customWidth="1"/>
    <col min="11074" max="11075" width="6.28515625" style="23" customWidth="1"/>
    <col min="11076" max="11076" width="6.7109375" style="23" customWidth="1"/>
    <col min="11077" max="11078" width="6.42578125" style="23" customWidth="1"/>
    <col min="11079" max="11079" width="6.7109375" style="23" customWidth="1"/>
    <col min="11080" max="11081" width="7" style="23" customWidth="1"/>
    <col min="11082" max="11082" width="6.85546875" style="23" customWidth="1"/>
    <col min="11083" max="11084" width="6.42578125" style="23" customWidth="1"/>
    <col min="11085" max="11085" width="7.5703125" style="23" customWidth="1"/>
    <col min="11086" max="11086" width="6.42578125" style="23" customWidth="1"/>
    <col min="11087" max="11087" width="6.5703125" style="23" customWidth="1"/>
    <col min="11088" max="11091" width="6" style="23"/>
    <col min="11092" max="11092" width="6.28515625" style="23" bestFit="1" customWidth="1"/>
    <col min="11093" max="11093" width="8.140625" style="23" customWidth="1"/>
    <col min="11094" max="11264" width="6" style="23"/>
    <col min="11265" max="11265" width="6" style="23" customWidth="1"/>
    <col min="11266" max="11266" width="5.42578125" style="23" customWidth="1"/>
    <col min="11267" max="11271" width="6" style="23" customWidth="1"/>
    <col min="11272" max="11272" width="7.5703125" style="23" customWidth="1"/>
    <col min="11273" max="11273" width="8.140625" style="23" customWidth="1"/>
    <col min="11274" max="11274" width="7.28515625" style="23" customWidth="1"/>
    <col min="11275" max="11275" width="7.42578125" style="23" customWidth="1"/>
    <col min="11276" max="11276" width="6.85546875" style="23" customWidth="1"/>
    <col min="11277" max="11289" width="7.28515625" style="23" customWidth="1"/>
    <col min="11290" max="11290" width="7.140625" style="23" customWidth="1"/>
    <col min="11291" max="11292" width="6.7109375" style="23" customWidth="1"/>
    <col min="11293" max="11293" width="7.5703125" style="23" customWidth="1"/>
    <col min="11294" max="11295" width="6.7109375" style="23" customWidth="1"/>
    <col min="11296" max="11296" width="6.5703125" style="23" customWidth="1"/>
    <col min="11297" max="11298" width="6.28515625" style="23" customWidth="1"/>
    <col min="11299" max="11299" width="7.140625" style="23" customWidth="1"/>
    <col min="11300" max="11301" width="6.28515625" style="23" customWidth="1"/>
    <col min="11302" max="11302" width="6.85546875" style="23" customWidth="1"/>
    <col min="11303" max="11304" width="6.28515625" style="23" customWidth="1"/>
    <col min="11305" max="11305" width="7.140625" style="23" customWidth="1"/>
    <col min="11306" max="11307" width="6.5703125" style="23" customWidth="1"/>
    <col min="11308" max="11308" width="7" style="23" customWidth="1"/>
    <col min="11309" max="11310" width="6.5703125" style="23" customWidth="1"/>
    <col min="11311" max="11311" width="7" style="23" customWidth="1"/>
    <col min="11312" max="11313" width="6.42578125" style="23" customWidth="1"/>
    <col min="11314" max="11314" width="7.140625" style="23" customWidth="1"/>
    <col min="11315" max="11316" width="6.42578125" style="23" customWidth="1"/>
    <col min="11317" max="11317" width="7" style="23" customWidth="1"/>
    <col min="11318" max="11319" width="6.85546875" style="23" customWidth="1"/>
    <col min="11320" max="11320" width="7" style="23" customWidth="1"/>
    <col min="11321" max="11322" width="6.28515625" style="23" customWidth="1"/>
    <col min="11323" max="11323" width="7.85546875" style="23" customWidth="1"/>
    <col min="11324" max="11325" width="6.85546875" style="23" customWidth="1"/>
    <col min="11326" max="11326" width="7.140625" style="23" customWidth="1"/>
    <col min="11327" max="11329" width="6.5703125" style="23" customWidth="1"/>
    <col min="11330" max="11331" width="6.28515625" style="23" customWidth="1"/>
    <col min="11332" max="11332" width="6.7109375" style="23" customWidth="1"/>
    <col min="11333" max="11334" width="6.42578125" style="23" customWidth="1"/>
    <col min="11335" max="11335" width="6.7109375" style="23" customWidth="1"/>
    <col min="11336" max="11337" width="7" style="23" customWidth="1"/>
    <col min="11338" max="11338" width="6.85546875" style="23" customWidth="1"/>
    <col min="11339" max="11340" width="6.42578125" style="23" customWidth="1"/>
    <col min="11341" max="11341" width="7.5703125" style="23" customWidth="1"/>
    <col min="11342" max="11342" width="6.42578125" style="23" customWidth="1"/>
    <col min="11343" max="11343" width="6.5703125" style="23" customWidth="1"/>
    <col min="11344" max="11347" width="6" style="23"/>
    <col min="11348" max="11348" width="6.28515625" style="23" bestFit="1" customWidth="1"/>
    <col min="11349" max="11349" width="8.140625" style="23" customWidth="1"/>
    <col min="11350" max="11520" width="6" style="23"/>
    <col min="11521" max="11521" width="6" style="23" customWidth="1"/>
    <col min="11522" max="11522" width="5.42578125" style="23" customWidth="1"/>
    <col min="11523" max="11527" width="6" style="23" customWidth="1"/>
    <col min="11528" max="11528" width="7.5703125" style="23" customWidth="1"/>
    <col min="11529" max="11529" width="8.140625" style="23" customWidth="1"/>
    <col min="11530" max="11530" width="7.28515625" style="23" customWidth="1"/>
    <col min="11531" max="11531" width="7.42578125" style="23" customWidth="1"/>
    <col min="11532" max="11532" width="6.85546875" style="23" customWidth="1"/>
    <col min="11533" max="11545" width="7.28515625" style="23" customWidth="1"/>
    <col min="11546" max="11546" width="7.140625" style="23" customWidth="1"/>
    <col min="11547" max="11548" width="6.7109375" style="23" customWidth="1"/>
    <col min="11549" max="11549" width="7.5703125" style="23" customWidth="1"/>
    <col min="11550" max="11551" width="6.7109375" style="23" customWidth="1"/>
    <col min="11552" max="11552" width="6.5703125" style="23" customWidth="1"/>
    <col min="11553" max="11554" width="6.28515625" style="23" customWidth="1"/>
    <col min="11555" max="11555" width="7.140625" style="23" customWidth="1"/>
    <col min="11556" max="11557" width="6.28515625" style="23" customWidth="1"/>
    <col min="11558" max="11558" width="6.85546875" style="23" customWidth="1"/>
    <col min="11559" max="11560" width="6.28515625" style="23" customWidth="1"/>
    <col min="11561" max="11561" width="7.140625" style="23" customWidth="1"/>
    <col min="11562" max="11563" width="6.5703125" style="23" customWidth="1"/>
    <col min="11564" max="11564" width="7" style="23" customWidth="1"/>
    <col min="11565" max="11566" width="6.5703125" style="23" customWidth="1"/>
    <col min="11567" max="11567" width="7" style="23" customWidth="1"/>
    <col min="11568" max="11569" width="6.42578125" style="23" customWidth="1"/>
    <col min="11570" max="11570" width="7.140625" style="23" customWidth="1"/>
    <col min="11571" max="11572" width="6.42578125" style="23" customWidth="1"/>
    <col min="11573" max="11573" width="7" style="23" customWidth="1"/>
    <col min="11574" max="11575" width="6.85546875" style="23" customWidth="1"/>
    <col min="11576" max="11576" width="7" style="23" customWidth="1"/>
    <col min="11577" max="11578" width="6.28515625" style="23" customWidth="1"/>
    <col min="11579" max="11579" width="7.85546875" style="23" customWidth="1"/>
    <col min="11580" max="11581" width="6.85546875" style="23" customWidth="1"/>
    <col min="11582" max="11582" width="7.140625" style="23" customWidth="1"/>
    <col min="11583" max="11585" width="6.5703125" style="23" customWidth="1"/>
    <col min="11586" max="11587" width="6.28515625" style="23" customWidth="1"/>
    <col min="11588" max="11588" width="6.7109375" style="23" customWidth="1"/>
    <col min="11589" max="11590" width="6.42578125" style="23" customWidth="1"/>
    <col min="11591" max="11591" width="6.7109375" style="23" customWidth="1"/>
    <col min="11592" max="11593" width="7" style="23" customWidth="1"/>
    <col min="11594" max="11594" width="6.85546875" style="23" customWidth="1"/>
    <col min="11595" max="11596" width="6.42578125" style="23" customWidth="1"/>
    <col min="11597" max="11597" width="7.5703125" style="23" customWidth="1"/>
    <col min="11598" max="11598" width="6.42578125" style="23" customWidth="1"/>
    <col min="11599" max="11599" width="6.5703125" style="23" customWidth="1"/>
    <col min="11600" max="11603" width="6" style="23"/>
    <col min="11604" max="11604" width="6.28515625" style="23" bestFit="1" customWidth="1"/>
    <col min="11605" max="11605" width="8.140625" style="23" customWidth="1"/>
    <col min="11606" max="11776" width="6" style="23"/>
    <col min="11777" max="11777" width="6" style="23" customWidth="1"/>
    <col min="11778" max="11778" width="5.42578125" style="23" customWidth="1"/>
    <col min="11779" max="11783" width="6" style="23" customWidth="1"/>
    <col min="11784" max="11784" width="7.5703125" style="23" customWidth="1"/>
    <col min="11785" max="11785" width="8.140625" style="23" customWidth="1"/>
    <col min="11786" max="11786" width="7.28515625" style="23" customWidth="1"/>
    <col min="11787" max="11787" width="7.42578125" style="23" customWidth="1"/>
    <col min="11788" max="11788" width="6.85546875" style="23" customWidth="1"/>
    <col min="11789" max="11801" width="7.28515625" style="23" customWidth="1"/>
    <col min="11802" max="11802" width="7.140625" style="23" customWidth="1"/>
    <col min="11803" max="11804" width="6.7109375" style="23" customWidth="1"/>
    <col min="11805" max="11805" width="7.5703125" style="23" customWidth="1"/>
    <col min="11806" max="11807" width="6.7109375" style="23" customWidth="1"/>
    <col min="11808" max="11808" width="6.5703125" style="23" customWidth="1"/>
    <col min="11809" max="11810" width="6.28515625" style="23" customWidth="1"/>
    <col min="11811" max="11811" width="7.140625" style="23" customWidth="1"/>
    <col min="11812" max="11813" width="6.28515625" style="23" customWidth="1"/>
    <col min="11814" max="11814" width="6.85546875" style="23" customWidth="1"/>
    <col min="11815" max="11816" width="6.28515625" style="23" customWidth="1"/>
    <col min="11817" max="11817" width="7.140625" style="23" customWidth="1"/>
    <col min="11818" max="11819" width="6.5703125" style="23" customWidth="1"/>
    <col min="11820" max="11820" width="7" style="23" customWidth="1"/>
    <col min="11821" max="11822" width="6.5703125" style="23" customWidth="1"/>
    <col min="11823" max="11823" width="7" style="23" customWidth="1"/>
    <col min="11824" max="11825" width="6.42578125" style="23" customWidth="1"/>
    <col min="11826" max="11826" width="7.140625" style="23" customWidth="1"/>
    <col min="11827" max="11828" width="6.42578125" style="23" customWidth="1"/>
    <col min="11829" max="11829" width="7" style="23" customWidth="1"/>
    <col min="11830" max="11831" width="6.85546875" style="23" customWidth="1"/>
    <col min="11832" max="11832" width="7" style="23" customWidth="1"/>
    <col min="11833" max="11834" width="6.28515625" style="23" customWidth="1"/>
    <col min="11835" max="11835" width="7.85546875" style="23" customWidth="1"/>
    <col min="11836" max="11837" width="6.85546875" style="23" customWidth="1"/>
    <col min="11838" max="11838" width="7.140625" style="23" customWidth="1"/>
    <col min="11839" max="11841" width="6.5703125" style="23" customWidth="1"/>
    <col min="11842" max="11843" width="6.28515625" style="23" customWidth="1"/>
    <col min="11844" max="11844" width="6.7109375" style="23" customWidth="1"/>
    <col min="11845" max="11846" width="6.42578125" style="23" customWidth="1"/>
    <col min="11847" max="11847" width="6.7109375" style="23" customWidth="1"/>
    <col min="11848" max="11849" width="7" style="23" customWidth="1"/>
    <col min="11850" max="11850" width="6.85546875" style="23" customWidth="1"/>
    <col min="11851" max="11852" width="6.42578125" style="23" customWidth="1"/>
    <col min="11853" max="11853" width="7.5703125" style="23" customWidth="1"/>
    <col min="11854" max="11854" width="6.42578125" style="23" customWidth="1"/>
    <col min="11855" max="11855" width="6.5703125" style="23" customWidth="1"/>
    <col min="11856" max="11859" width="6" style="23"/>
    <col min="11860" max="11860" width="6.28515625" style="23" bestFit="1" customWidth="1"/>
    <col min="11861" max="11861" width="8.140625" style="23" customWidth="1"/>
    <col min="11862" max="12032" width="6" style="23"/>
    <col min="12033" max="12033" width="6" style="23" customWidth="1"/>
    <col min="12034" max="12034" width="5.42578125" style="23" customWidth="1"/>
    <col min="12035" max="12039" width="6" style="23" customWidth="1"/>
    <col min="12040" max="12040" width="7.5703125" style="23" customWidth="1"/>
    <col min="12041" max="12041" width="8.140625" style="23" customWidth="1"/>
    <col min="12042" max="12042" width="7.28515625" style="23" customWidth="1"/>
    <col min="12043" max="12043" width="7.42578125" style="23" customWidth="1"/>
    <col min="12044" max="12044" width="6.85546875" style="23" customWidth="1"/>
    <col min="12045" max="12057" width="7.28515625" style="23" customWidth="1"/>
    <col min="12058" max="12058" width="7.140625" style="23" customWidth="1"/>
    <col min="12059" max="12060" width="6.7109375" style="23" customWidth="1"/>
    <col min="12061" max="12061" width="7.5703125" style="23" customWidth="1"/>
    <col min="12062" max="12063" width="6.7109375" style="23" customWidth="1"/>
    <col min="12064" max="12064" width="6.5703125" style="23" customWidth="1"/>
    <col min="12065" max="12066" width="6.28515625" style="23" customWidth="1"/>
    <col min="12067" max="12067" width="7.140625" style="23" customWidth="1"/>
    <col min="12068" max="12069" width="6.28515625" style="23" customWidth="1"/>
    <col min="12070" max="12070" width="6.85546875" style="23" customWidth="1"/>
    <col min="12071" max="12072" width="6.28515625" style="23" customWidth="1"/>
    <col min="12073" max="12073" width="7.140625" style="23" customWidth="1"/>
    <col min="12074" max="12075" width="6.5703125" style="23" customWidth="1"/>
    <col min="12076" max="12076" width="7" style="23" customWidth="1"/>
    <col min="12077" max="12078" width="6.5703125" style="23" customWidth="1"/>
    <col min="12079" max="12079" width="7" style="23" customWidth="1"/>
    <col min="12080" max="12081" width="6.42578125" style="23" customWidth="1"/>
    <col min="12082" max="12082" width="7.140625" style="23" customWidth="1"/>
    <col min="12083" max="12084" width="6.42578125" style="23" customWidth="1"/>
    <col min="12085" max="12085" width="7" style="23" customWidth="1"/>
    <col min="12086" max="12087" width="6.85546875" style="23" customWidth="1"/>
    <col min="12088" max="12088" width="7" style="23" customWidth="1"/>
    <col min="12089" max="12090" width="6.28515625" style="23" customWidth="1"/>
    <col min="12091" max="12091" width="7.85546875" style="23" customWidth="1"/>
    <col min="12092" max="12093" width="6.85546875" style="23" customWidth="1"/>
    <col min="12094" max="12094" width="7.140625" style="23" customWidth="1"/>
    <col min="12095" max="12097" width="6.5703125" style="23" customWidth="1"/>
    <col min="12098" max="12099" width="6.28515625" style="23" customWidth="1"/>
    <col min="12100" max="12100" width="6.7109375" style="23" customWidth="1"/>
    <col min="12101" max="12102" width="6.42578125" style="23" customWidth="1"/>
    <col min="12103" max="12103" width="6.7109375" style="23" customWidth="1"/>
    <col min="12104" max="12105" width="7" style="23" customWidth="1"/>
    <col min="12106" max="12106" width="6.85546875" style="23" customWidth="1"/>
    <col min="12107" max="12108" width="6.42578125" style="23" customWidth="1"/>
    <col min="12109" max="12109" width="7.5703125" style="23" customWidth="1"/>
    <col min="12110" max="12110" width="6.42578125" style="23" customWidth="1"/>
    <col min="12111" max="12111" width="6.5703125" style="23" customWidth="1"/>
    <col min="12112" max="12115" width="6" style="23"/>
    <col min="12116" max="12116" width="6.28515625" style="23" bestFit="1" customWidth="1"/>
    <col min="12117" max="12117" width="8.140625" style="23" customWidth="1"/>
    <col min="12118" max="12288" width="6" style="23"/>
    <col min="12289" max="12289" width="6" style="23" customWidth="1"/>
    <col min="12290" max="12290" width="5.42578125" style="23" customWidth="1"/>
    <col min="12291" max="12295" width="6" style="23" customWidth="1"/>
    <col min="12296" max="12296" width="7.5703125" style="23" customWidth="1"/>
    <col min="12297" max="12297" width="8.140625" style="23" customWidth="1"/>
    <col min="12298" max="12298" width="7.28515625" style="23" customWidth="1"/>
    <col min="12299" max="12299" width="7.42578125" style="23" customWidth="1"/>
    <col min="12300" max="12300" width="6.85546875" style="23" customWidth="1"/>
    <col min="12301" max="12313" width="7.28515625" style="23" customWidth="1"/>
    <col min="12314" max="12314" width="7.140625" style="23" customWidth="1"/>
    <col min="12315" max="12316" width="6.7109375" style="23" customWidth="1"/>
    <col min="12317" max="12317" width="7.5703125" style="23" customWidth="1"/>
    <col min="12318" max="12319" width="6.7109375" style="23" customWidth="1"/>
    <col min="12320" max="12320" width="6.5703125" style="23" customWidth="1"/>
    <col min="12321" max="12322" width="6.28515625" style="23" customWidth="1"/>
    <col min="12323" max="12323" width="7.140625" style="23" customWidth="1"/>
    <col min="12324" max="12325" width="6.28515625" style="23" customWidth="1"/>
    <col min="12326" max="12326" width="6.85546875" style="23" customWidth="1"/>
    <col min="12327" max="12328" width="6.28515625" style="23" customWidth="1"/>
    <col min="12329" max="12329" width="7.140625" style="23" customWidth="1"/>
    <col min="12330" max="12331" width="6.5703125" style="23" customWidth="1"/>
    <col min="12332" max="12332" width="7" style="23" customWidth="1"/>
    <col min="12333" max="12334" width="6.5703125" style="23" customWidth="1"/>
    <col min="12335" max="12335" width="7" style="23" customWidth="1"/>
    <col min="12336" max="12337" width="6.42578125" style="23" customWidth="1"/>
    <col min="12338" max="12338" width="7.140625" style="23" customWidth="1"/>
    <col min="12339" max="12340" width="6.42578125" style="23" customWidth="1"/>
    <col min="12341" max="12341" width="7" style="23" customWidth="1"/>
    <col min="12342" max="12343" width="6.85546875" style="23" customWidth="1"/>
    <col min="12344" max="12344" width="7" style="23" customWidth="1"/>
    <col min="12345" max="12346" width="6.28515625" style="23" customWidth="1"/>
    <col min="12347" max="12347" width="7.85546875" style="23" customWidth="1"/>
    <col min="12348" max="12349" width="6.85546875" style="23" customWidth="1"/>
    <col min="12350" max="12350" width="7.140625" style="23" customWidth="1"/>
    <col min="12351" max="12353" width="6.5703125" style="23" customWidth="1"/>
    <col min="12354" max="12355" width="6.28515625" style="23" customWidth="1"/>
    <col min="12356" max="12356" width="6.7109375" style="23" customWidth="1"/>
    <col min="12357" max="12358" width="6.42578125" style="23" customWidth="1"/>
    <col min="12359" max="12359" width="6.7109375" style="23" customWidth="1"/>
    <col min="12360" max="12361" width="7" style="23" customWidth="1"/>
    <col min="12362" max="12362" width="6.85546875" style="23" customWidth="1"/>
    <col min="12363" max="12364" width="6.42578125" style="23" customWidth="1"/>
    <col min="12365" max="12365" width="7.5703125" style="23" customWidth="1"/>
    <col min="12366" max="12366" width="6.42578125" style="23" customWidth="1"/>
    <col min="12367" max="12367" width="6.5703125" style="23" customWidth="1"/>
    <col min="12368" max="12371" width="6" style="23"/>
    <col min="12372" max="12372" width="6.28515625" style="23" bestFit="1" customWidth="1"/>
    <col min="12373" max="12373" width="8.140625" style="23" customWidth="1"/>
    <col min="12374" max="12544" width="6" style="23"/>
    <col min="12545" max="12545" width="6" style="23" customWidth="1"/>
    <col min="12546" max="12546" width="5.42578125" style="23" customWidth="1"/>
    <col min="12547" max="12551" width="6" style="23" customWidth="1"/>
    <col min="12552" max="12552" width="7.5703125" style="23" customWidth="1"/>
    <col min="12553" max="12553" width="8.140625" style="23" customWidth="1"/>
    <col min="12554" max="12554" width="7.28515625" style="23" customWidth="1"/>
    <col min="12555" max="12555" width="7.42578125" style="23" customWidth="1"/>
    <col min="12556" max="12556" width="6.85546875" style="23" customWidth="1"/>
    <col min="12557" max="12569" width="7.28515625" style="23" customWidth="1"/>
    <col min="12570" max="12570" width="7.140625" style="23" customWidth="1"/>
    <col min="12571" max="12572" width="6.7109375" style="23" customWidth="1"/>
    <col min="12573" max="12573" width="7.5703125" style="23" customWidth="1"/>
    <col min="12574" max="12575" width="6.7109375" style="23" customWidth="1"/>
    <col min="12576" max="12576" width="6.5703125" style="23" customWidth="1"/>
    <col min="12577" max="12578" width="6.28515625" style="23" customWidth="1"/>
    <col min="12579" max="12579" width="7.140625" style="23" customWidth="1"/>
    <col min="12580" max="12581" width="6.28515625" style="23" customWidth="1"/>
    <col min="12582" max="12582" width="6.85546875" style="23" customWidth="1"/>
    <col min="12583" max="12584" width="6.28515625" style="23" customWidth="1"/>
    <col min="12585" max="12585" width="7.140625" style="23" customWidth="1"/>
    <col min="12586" max="12587" width="6.5703125" style="23" customWidth="1"/>
    <col min="12588" max="12588" width="7" style="23" customWidth="1"/>
    <col min="12589" max="12590" width="6.5703125" style="23" customWidth="1"/>
    <col min="12591" max="12591" width="7" style="23" customWidth="1"/>
    <col min="12592" max="12593" width="6.42578125" style="23" customWidth="1"/>
    <col min="12594" max="12594" width="7.140625" style="23" customWidth="1"/>
    <col min="12595" max="12596" width="6.42578125" style="23" customWidth="1"/>
    <col min="12597" max="12597" width="7" style="23" customWidth="1"/>
    <col min="12598" max="12599" width="6.85546875" style="23" customWidth="1"/>
    <col min="12600" max="12600" width="7" style="23" customWidth="1"/>
    <col min="12601" max="12602" width="6.28515625" style="23" customWidth="1"/>
    <col min="12603" max="12603" width="7.85546875" style="23" customWidth="1"/>
    <col min="12604" max="12605" width="6.85546875" style="23" customWidth="1"/>
    <col min="12606" max="12606" width="7.140625" style="23" customWidth="1"/>
    <col min="12607" max="12609" width="6.5703125" style="23" customWidth="1"/>
    <col min="12610" max="12611" width="6.28515625" style="23" customWidth="1"/>
    <col min="12612" max="12612" width="6.7109375" style="23" customWidth="1"/>
    <col min="12613" max="12614" width="6.42578125" style="23" customWidth="1"/>
    <col min="12615" max="12615" width="6.7109375" style="23" customWidth="1"/>
    <col min="12616" max="12617" width="7" style="23" customWidth="1"/>
    <col min="12618" max="12618" width="6.85546875" style="23" customWidth="1"/>
    <col min="12619" max="12620" width="6.42578125" style="23" customWidth="1"/>
    <col min="12621" max="12621" width="7.5703125" style="23" customWidth="1"/>
    <col min="12622" max="12622" width="6.42578125" style="23" customWidth="1"/>
    <col min="12623" max="12623" width="6.5703125" style="23" customWidth="1"/>
    <col min="12624" max="12627" width="6" style="23"/>
    <col min="12628" max="12628" width="6.28515625" style="23" bestFit="1" customWidth="1"/>
    <col min="12629" max="12629" width="8.140625" style="23" customWidth="1"/>
    <col min="12630" max="12800" width="6" style="23"/>
    <col min="12801" max="12801" width="6" style="23" customWidth="1"/>
    <col min="12802" max="12802" width="5.42578125" style="23" customWidth="1"/>
    <col min="12803" max="12807" width="6" style="23" customWidth="1"/>
    <col min="12808" max="12808" width="7.5703125" style="23" customWidth="1"/>
    <col min="12809" max="12809" width="8.140625" style="23" customWidth="1"/>
    <col min="12810" max="12810" width="7.28515625" style="23" customWidth="1"/>
    <col min="12811" max="12811" width="7.42578125" style="23" customWidth="1"/>
    <col min="12812" max="12812" width="6.85546875" style="23" customWidth="1"/>
    <col min="12813" max="12825" width="7.28515625" style="23" customWidth="1"/>
    <col min="12826" max="12826" width="7.140625" style="23" customWidth="1"/>
    <col min="12827" max="12828" width="6.7109375" style="23" customWidth="1"/>
    <col min="12829" max="12829" width="7.5703125" style="23" customWidth="1"/>
    <col min="12830" max="12831" width="6.7109375" style="23" customWidth="1"/>
    <col min="12832" max="12832" width="6.5703125" style="23" customWidth="1"/>
    <col min="12833" max="12834" width="6.28515625" style="23" customWidth="1"/>
    <col min="12835" max="12835" width="7.140625" style="23" customWidth="1"/>
    <col min="12836" max="12837" width="6.28515625" style="23" customWidth="1"/>
    <col min="12838" max="12838" width="6.85546875" style="23" customWidth="1"/>
    <col min="12839" max="12840" width="6.28515625" style="23" customWidth="1"/>
    <col min="12841" max="12841" width="7.140625" style="23" customWidth="1"/>
    <col min="12842" max="12843" width="6.5703125" style="23" customWidth="1"/>
    <col min="12844" max="12844" width="7" style="23" customWidth="1"/>
    <col min="12845" max="12846" width="6.5703125" style="23" customWidth="1"/>
    <col min="12847" max="12847" width="7" style="23" customWidth="1"/>
    <col min="12848" max="12849" width="6.42578125" style="23" customWidth="1"/>
    <col min="12850" max="12850" width="7.140625" style="23" customWidth="1"/>
    <col min="12851" max="12852" width="6.42578125" style="23" customWidth="1"/>
    <col min="12853" max="12853" width="7" style="23" customWidth="1"/>
    <col min="12854" max="12855" width="6.85546875" style="23" customWidth="1"/>
    <col min="12856" max="12856" width="7" style="23" customWidth="1"/>
    <col min="12857" max="12858" width="6.28515625" style="23" customWidth="1"/>
    <col min="12859" max="12859" width="7.85546875" style="23" customWidth="1"/>
    <col min="12860" max="12861" width="6.85546875" style="23" customWidth="1"/>
    <col min="12862" max="12862" width="7.140625" style="23" customWidth="1"/>
    <col min="12863" max="12865" width="6.5703125" style="23" customWidth="1"/>
    <col min="12866" max="12867" width="6.28515625" style="23" customWidth="1"/>
    <col min="12868" max="12868" width="6.7109375" style="23" customWidth="1"/>
    <col min="12869" max="12870" width="6.42578125" style="23" customWidth="1"/>
    <col min="12871" max="12871" width="6.7109375" style="23" customWidth="1"/>
    <col min="12872" max="12873" width="7" style="23" customWidth="1"/>
    <col min="12874" max="12874" width="6.85546875" style="23" customWidth="1"/>
    <col min="12875" max="12876" width="6.42578125" style="23" customWidth="1"/>
    <col min="12877" max="12877" width="7.5703125" style="23" customWidth="1"/>
    <col min="12878" max="12878" width="6.42578125" style="23" customWidth="1"/>
    <col min="12879" max="12879" width="6.5703125" style="23" customWidth="1"/>
    <col min="12880" max="12883" width="6" style="23"/>
    <col min="12884" max="12884" width="6.28515625" style="23" bestFit="1" customWidth="1"/>
    <col min="12885" max="12885" width="8.140625" style="23" customWidth="1"/>
    <col min="12886" max="13056" width="6" style="23"/>
    <col min="13057" max="13057" width="6" style="23" customWidth="1"/>
    <col min="13058" max="13058" width="5.42578125" style="23" customWidth="1"/>
    <col min="13059" max="13063" width="6" style="23" customWidth="1"/>
    <col min="13064" max="13064" width="7.5703125" style="23" customWidth="1"/>
    <col min="13065" max="13065" width="8.140625" style="23" customWidth="1"/>
    <col min="13066" max="13066" width="7.28515625" style="23" customWidth="1"/>
    <col min="13067" max="13067" width="7.42578125" style="23" customWidth="1"/>
    <col min="13068" max="13068" width="6.85546875" style="23" customWidth="1"/>
    <col min="13069" max="13081" width="7.28515625" style="23" customWidth="1"/>
    <col min="13082" max="13082" width="7.140625" style="23" customWidth="1"/>
    <col min="13083" max="13084" width="6.7109375" style="23" customWidth="1"/>
    <col min="13085" max="13085" width="7.5703125" style="23" customWidth="1"/>
    <col min="13086" max="13087" width="6.7109375" style="23" customWidth="1"/>
    <col min="13088" max="13088" width="6.5703125" style="23" customWidth="1"/>
    <col min="13089" max="13090" width="6.28515625" style="23" customWidth="1"/>
    <col min="13091" max="13091" width="7.140625" style="23" customWidth="1"/>
    <col min="13092" max="13093" width="6.28515625" style="23" customWidth="1"/>
    <col min="13094" max="13094" width="6.85546875" style="23" customWidth="1"/>
    <col min="13095" max="13096" width="6.28515625" style="23" customWidth="1"/>
    <col min="13097" max="13097" width="7.140625" style="23" customWidth="1"/>
    <col min="13098" max="13099" width="6.5703125" style="23" customWidth="1"/>
    <col min="13100" max="13100" width="7" style="23" customWidth="1"/>
    <col min="13101" max="13102" width="6.5703125" style="23" customWidth="1"/>
    <col min="13103" max="13103" width="7" style="23" customWidth="1"/>
    <col min="13104" max="13105" width="6.42578125" style="23" customWidth="1"/>
    <col min="13106" max="13106" width="7.140625" style="23" customWidth="1"/>
    <col min="13107" max="13108" width="6.42578125" style="23" customWidth="1"/>
    <col min="13109" max="13109" width="7" style="23" customWidth="1"/>
    <col min="13110" max="13111" width="6.85546875" style="23" customWidth="1"/>
    <col min="13112" max="13112" width="7" style="23" customWidth="1"/>
    <col min="13113" max="13114" width="6.28515625" style="23" customWidth="1"/>
    <col min="13115" max="13115" width="7.85546875" style="23" customWidth="1"/>
    <col min="13116" max="13117" width="6.85546875" style="23" customWidth="1"/>
    <col min="13118" max="13118" width="7.140625" style="23" customWidth="1"/>
    <col min="13119" max="13121" width="6.5703125" style="23" customWidth="1"/>
    <col min="13122" max="13123" width="6.28515625" style="23" customWidth="1"/>
    <col min="13124" max="13124" width="6.7109375" style="23" customWidth="1"/>
    <col min="13125" max="13126" width="6.42578125" style="23" customWidth="1"/>
    <col min="13127" max="13127" width="6.7109375" style="23" customWidth="1"/>
    <col min="13128" max="13129" width="7" style="23" customWidth="1"/>
    <col min="13130" max="13130" width="6.85546875" style="23" customWidth="1"/>
    <col min="13131" max="13132" width="6.42578125" style="23" customWidth="1"/>
    <col min="13133" max="13133" width="7.5703125" style="23" customWidth="1"/>
    <col min="13134" max="13134" width="6.42578125" style="23" customWidth="1"/>
    <col min="13135" max="13135" width="6.5703125" style="23" customWidth="1"/>
    <col min="13136" max="13139" width="6" style="23"/>
    <col min="13140" max="13140" width="6.28515625" style="23" bestFit="1" customWidth="1"/>
    <col min="13141" max="13141" width="8.140625" style="23" customWidth="1"/>
    <col min="13142" max="13312" width="6" style="23"/>
    <col min="13313" max="13313" width="6" style="23" customWidth="1"/>
    <col min="13314" max="13314" width="5.42578125" style="23" customWidth="1"/>
    <col min="13315" max="13319" width="6" style="23" customWidth="1"/>
    <col min="13320" max="13320" width="7.5703125" style="23" customWidth="1"/>
    <col min="13321" max="13321" width="8.140625" style="23" customWidth="1"/>
    <col min="13322" max="13322" width="7.28515625" style="23" customWidth="1"/>
    <col min="13323" max="13323" width="7.42578125" style="23" customWidth="1"/>
    <col min="13324" max="13324" width="6.85546875" style="23" customWidth="1"/>
    <col min="13325" max="13337" width="7.28515625" style="23" customWidth="1"/>
    <col min="13338" max="13338" width="7.140625" style="23" customWidth="1"/>
    <col min="13339" max="13340" width="6.7109375" style="23" customWidth="1"/>
    <col min="13341" max="13341" width="7.5703125" style="23" customWidth="1"/>
    <col min="13342" max="13343" width="6.7109375" style="23" customWidth="1"/>
    <col min="13344" max="13344" width="6.5703125" style="23" customWidth="1"/>
    <col min="13345" max="13346" width="6.28515625" style="23" customWidth="1"/>
    <col min="13347" max="13347" width="7.140625" style="23" customWidth="1"/>
    <col min="13348" max="13349" width="6.28515625" style="23" customWidth="1"/>
    <col min="13350" max="13350" width="6.85546875" style="23" customWidth="1"/>
    <col min="13351" max="13352" width="6.28515625" style="23" customWidth="1"/>
    <col min="13353" max="13353" width="7.140625" style="23" customWidth="1"/>
    <col min="13354" max="13355" width="6.5703125" style="23" customWidth="1"/>
    <col min="13356" max="13356" width="7" style="23" customWidth="1"/>
    <col min="13357" max="13358" width="6.5703125" style="23" customWidth="1"/>
    <col min="13359" max="13359" width="7" style="23" customWidth="1"/>
    <col min="13360" max="13361" width="6.42578125" style="23" customWidth="1"/>
    <col min="13362" max="13362" width="7.140625" style="23" customWidth="1"/>
    <col min="13363" max="13364" width="6.42578125" style="23" customWidth="1"/>
    <col min="13365" max="13365" width="7" style="23" customWidth="1"/>
    <col min="13366" max="13367" width="6.85546875" style="23" customWidth="1"/>
    <col min="13368" max="13368" width="7" style="23" customWidth="1"/>
    <col min="13369" max="13370" width="6.28515625" style="23" customWidth="1"/>
    <col min="13371" max="13371" width="7.85546875" style="23" customWidth="1"/>
    <col min="13372" max="13373" width="6.85546875" style="23" customWidth="1"/>
    <col min="13374" max="13374" width="7.140625" style="23" customWidth="1"/>
    <col min="13375" max="13377" width="6.5703125" style="23" customWidth="1"/>
    <col min="13378" max="13379" width="6.28515625" style="23" customWidth="1"/>
    <col min="13380" max="13380" width="6.7109375" style="23" customWidth="1"/>
    <col min="13381" max="13382" width="6.42578125" style="23" customWidth="1"/>
    <col min="13383" max="13383" width="6.7109375" style="23" customWidth="1"/>
    <col min="13384" max="13385" width="7" style="23" customWidth="1"/>
    <col min="13386" max="13386" width="6.85546875" style="23" customWidth="1"/>
    <col min="13387" max="13388" width="6.42578125" style="23" customWidth="1"/>
    <col min="13389" max="13389" width="7.5703125" style="23" customWidth="1"/>
    <col min="13390" max="13390" width="6.42578125" style="23" customWidth="1"/>
    <col min="13391" max="13391" width="6.5703125" style="23" customWidth="1"/>
    <col min="13392" max="13395" width="6" style="23"/>
    <col min="13396" max="13396" width="6.28515625" style="23" bestFit="1" customWidth="1"/>
    <col min="13397" max="13397" width="8.140625" style="23" customWidth="1"/>
    <col min="13398" max="13568" width="6" style="23"/>
    <col min="13569" max="13569" width="6" style="23" customWidth="1"/>
    <col min="13570" max="13570" width="5.42578125" style="23" customWidth="1"/>
    <col min="13571" max="13575" width="6" style="23" customWidth="1"/>
    <col min="13576" max="13576" width="7.5703125" style="23" customWidth="1"/>
    <col min="13577" max="13577" width="8.140625" style="23" customWidth="1"/>
    <col min="13578" max="13578" width="7.28515625" style="23" customWidth="1"/>
    <col min="13579" max="13579" width="7.42578125" style="23" customWidth="1"/>
    <col min="13580" max="13580" width="6.85546875" style="23" customWidth="1"/>
    <col min="13581" max="13593" width="7.28515625" style="23" customWidth="1"/>
    <col min="13594" max="13594" width="7.140625" style="23" customWidth="1"/>
    <col min="13595" max="13596" width="6.7109375" style="23" customWidth="1"/>
    <col min="13597" max="13597" width="7.5703125" style="23" customWidth="1"/>
    <col min="13598" max="13599" width="6.7109375" style="23" customWidth="1"/>
    <col min="13600" max="13600" width="6.5703125" style="23" customWidth="1"/>
    <col min="13601" max="13602" width="6.28515625" style="23" customWidth="1"/>
    <col min="13603" max="13603" width="7.140625" style="23" customWidth="1"/>
    <col min="13604" max="13605" width="6.28515625" style="23" customWidth="1"/>
    <col min="13606" max="13606" width="6.85546875" style="23" customWidth="1"/>
    <col min="13607" max="13608" width="6.28515625" style="23" customWidth="1"/>
    <col min="13609" max="13609" width="7.140625" style="23" customWidth="1"/>
    <col min="13610" max="13611" width="6.5703125" style="23" customWidth="1"/>
    <col min="13612" max="13612" width="7" style="23" customWidth="1"/>
    <col min="13613" max="13614" width="6.5703125" style="23" customWidth="1"/>
    <col min="13615" max="13615" width="7" style="23" customWidth="1"/>
    <col min="13616" max="13617" width="6.42578125" style="23" customWidth="1"/>
    <col min="13618" max="13618" width="7.140625" style="23" customWidth="1"/>
    <col min="13619" max="13620" width="6.42578125" style="23" customWidth="1"/>
    <col min="13621" max="13621" width="7" style="23" customWidth="1"/>
    <col min="13622" max="13623" width="6.85546875" style="23" customWidth="1"/>
    <col min="13624" max="13624" width="7" style="23" customWidth="1"/>
    <col min="13625" max="13626" width="6.28515625" style="23" customWidth="1"/>
    <col min="13627" max="13627" width="7.85546875" style="23" customWidth="1"/>
    <col min="13628" max="13629" width="6.85546875" style="23" customWidth="1"/>
    <col min="13630" max="13630" width="7.140625" style="23" customWidth="1"/>
    <col min="13631" max="13633" width="6.5703125" style="23" customWidth="1"/>
    <col min="13634" max="13635" width="6.28515625" style="23" customWidth="1"/>
    <col min="13636" max="13636" width="6.7109375" style="23" customWidth="1"/>
    <col min="13637" max="13638" width="6.42578125" style="23" customWidth="1"/>
    <col min="13639" max="13639" width="6.7109375" style="23" customWidth="1"/>
    <col min="13640" max="13641" width="7" style="23" customWidth="1"/>
    <col min="13642" max="13642" width="6.85546875" style="23" customWidth="1"/>
    <col min="13643" max="13644" width="6.42578125" style="23" customWidth="1"/>
    <col min="13645" max="13645" width="7.5703125" style="23" customWidth="1"/>
    <col min="13646" max="13646" width="6.42578125" style="23" customWidth="1"/>
    <col min="13647" max="13647" width="6.5703125" style="23" customWidth="1"/>
    <col min="13648" max="13651" width="6" style="23"/>
    <col min="13652" max="13652" width="6.28515625" style="23" bestFit="1" customWidth="1"/>
    <col min="13653" max="13653" width="8.140625" style="23" customWidth="1"/>
    <col min="13654" max="13824" width="6" style="23"/>
    <col min="13825" max="13825" width="6" style="23" customWidth="1"/>
    <col min="13826" max="13826" width="5.42578125" style="23" customWidth="1"/>
    <col min="13827" max="13831" width="6" style="23" customWidth="1"/>
    <col min="13832" max="13832" width="7.5703125" style="23" customWidth="1"/>
    <col min="13833" max="13833" width="8.140625" style="23" customWidth="1"/>
    <col min="13834" max="13834" width="7.28515625" style="23" customWidth="1"/>
    <col min="13835" max="13835" width="7.42578125" style="23" customWidth="1"/>
    <col min="13836" max="13836" width="6.85546875" style="23" customWidth="1"/>
    <col min="13837" max="13849" width="7.28515625" style="23" customWidth="1"/>
    <col min="13850" max="13850" width="7.140625" style="23" customWidth="1"/>
    <col min="13851" max="13852" width="6.7109375" style="23" customWidth="1"/>
    <col min="13853" max="13853" width="7.5703125" style="23" customWidth="1"/>
    <col min="13854" max="13855" width="6.7109375" style="23" customWidth="1"/>
    <col min="13856" max="13856" width="6.5703125" style="23" customWidth="1"/>
    <col min="13857" max="13858" width="6.28515625" style="23" customWidth="1"/>
    <col min="13859" max="13859" width="7.140625" style="23" customWidth="1"/>
    <col min="13860" max="13861" width="6.28515625" style="23" customWidth="1"/>
    <col min="13862" max="13862" width="6.85546875" style="23" customWidth="1"/>
    <col min="13863" max="13864" width="6.28515625" style="23" customWidth="1"/>
    <col min="13865" max="13865" width="7.140625" style="23" customWidth="1"/>
    <col min="13866" max="13867" width="6.5703125" style="23" customWidth="1"/>
    <col min="13868" max="13868" width="7" style="23" customWidth="1"/>
    <col min="13869" max="13870" width="6.5703125" style="23" customWidth="1"/>
    <col min="13871" max="13871" width="7" style="23" customWidth="1"/>
    <col min="13872" max="13873" width="6.42578125" style="23" customWidth="1"/>
    <col min="13874" max="13874" width="7.140625" style="23" customWidth="1"/>
    <col min="13875" max="13876" width="6.42578125" style="23" customWidth="1"/>
    <col min="13877" max="13877" width="7" style="23" customWidth="1"/>
    <col min="13878" max="13879" width="6.85546875" style="23" customWidth="1"/>
    <col min="13880" max="13880" width="7" style="23" customWidth="1"/>
    <col min="13881" max="13882" width="6.28515625" style="23" customWidth="1"/>
    <col min="13883" max="13883" width="7.85546875" style="23" customWidth="1"/>
    <col min="13884" max="13885" width="6.85546875" style="23" customWidth="1"/>
    <col min="13886" max="13886" width="7.140625" style="23" customWidth="1"/>
    <col min="13887" max="13889" width="6.5703125" style="23" customWidth="1"/>
    <col min="13890" max="13891" width="6.28515625" style="23" customWidth="1"/>
    <col min="13892" max="13892" width="6.7109375" style="23" customWidth="1"/>
    <col min="13893" max="13894" width="6.42578125" style="23" customWidth="1"/>
    <col min="13895" max="13895" width="6.7109375" style="23" customWidth="1"/>
    <col min="13896" max="13897" width="7" style="23" customWidth="1"/>
    <col min="13898" max="13898" width="6.85546875" style="23" customWidth="1"/>
    <col min="13899" max="13900" width="6.42578125" style="23" customWidth="1"/>
    <col min="13901" max="13901" width="7.5703125" style="23" customWidth="1"/>
    <col min="13902" max="13902" width="6.42578125" style="23" customWidth="1"/>
    <col min="13903" max="13903" width="6.5703125" style="23" customWidth="1"/>
    <col min="13904" max="13907" width="6" style="23"/>
    <col min="13908" max="13908" width="6.28515625" style="23" bestFit="1" customWidth="1"/>
    <col min="13909" max="13909" width="8.140625" style="23" customWidth="1"/>
    <col min="13910" max="14080" width="6" style="23"/>
    <col min="14081" max="14081" width="6" style="23" customWidth="1"/>
    <col min="14082" max="14082" width="5.42578125" style="23" customWidth="1"/>
    <col min="14083" max="14087" width="6" style="23" customWidth="1"/>
    <col min="14088" max="14088" width="7.5703125" style="23" customWidth="1"/>
    <col min="14089" max="14089" width="8.140625" style="23" customWidth="1"/>
    <col min="14090" max="14090" width="7.28515625" style="23" customWidth="1"/>
    <col min="14091" max="14091" width="7.42578125" style="23" customWidth="1"/>
    <col min="14092" max="14092" width="6.85546875" style="23" customWidth="1"/>
    <col min="14093" max="14105" width="7.28515625" style="23" customWidth="1"/>
    <col min="14106" max="14106" width="7.140625" style="23" customWidth="1"/>
    <col min="14107" max="14108" width="6.7109375" style="23" customWidth="1"/>
    <col min="14109" max="14109" width="7.5703125" style="23" customWidth="1"/>
    <col min="14110" max="14111" width="6.7109375" style="23" customWidth="1"/>
    <col min="14112" max="14112" width="6.5703125" style="23" customWidth="1"/>
    <col min="14113" max="14114" width="6.28515625" style="23" customWidth="1"/>
    <col min="14115" max="14115" width="7.140625" style="23" customWidth="1"/>
    <col min="14116" max="14117" width="6.28515625" style="23" customWidth="1"/>
    <col min="14118" max="14118" width="6.85546875" style="23" customWidth="1"/>
    <col min="14119" max="14120" width="6.28515625" style="23" customWidth="1"/>
    <col min="14121" max="14121" width="7.140625" style="23" customWidth="1"/>
    <col min="14122" max="14123" width="6.5703125" style="23" customWidth="1"/>
    <col min="14124" max="14124" width="7" style="23" customWidth="1"/>
    <col min="14125" max="14126" width="6.5703125" style="23" customWidth="1"/>
    <col min="14127" max="14127" width="7" style="23" customWidth="1"/>
    <col min="14128" max="14129" width="6.42578125" style="23" customWidth="1"/>
    <col min="14130" max="14130" width="7.140625" style="23" customWidth="1"/>
    <col min="14131" max="14132" width="6.42578125" style="23" customWidth="1"/>
    <col min="14133" max="14133" width="7" style="23" customWidth="1"/>
    <col min="14134" max="14135" width="6.85546875" style="23" customWidth="1"/>
    <col min="14136" max="14136" width="7" style="23" customWidth="1"/>
    <col min="14137" max="14138" width="6.28515625" style="23" customWidth="1"/>
    <col min="14139" max="14139" width="7.85546875" style="23" customWidth="1"/>
    <col min="14140" max="14141" width="6.85546875" style="23" customWidth="1"/>
    <col min="14142" max="14142" width="7.140625" style="23" customWidth="1"/>
    <col min="14143" max="14145" width="6.5703125" style="23" customWidth="1"/>
    <col min="14146" max="14147" width="6.28515625" style="23" customWidth="1"/>
    <col min="14148" max="14148" width="6.7109375" style="23" customWidth="1"/>
    <col min="14149" max="14150" width="6.42578125" style="23" customWidth="1"/>
    <col min="14151" max="14151" width="6.7109375" style="23" customWidth="1"/>
    <col min="14152" max="14153" width="7" style="23" customWidth="1"/>
    <col min="14154" max="14154" width="6.85546875" style="23" customWidth="1"/>
    <col min="14155" max="14156" width="6.42578125" style="23" customWidth="1"/>
    <col min="14157" max="14157" width="7.5703125" style="23" customWidth="1"/>
    <col min="14158" max="14158" width="6.42578125" style="23" customWidth="1"/>
    <col min="14159" max="14159" width="6.5703125" style="23" customWidth="1"/>
    <col min="14160" max="14163" width="6" style="23"/>
    <col min="14164" max="14164" width="6.28515625" style="23" bestFit="1" customWidth="1"/>
    <col min="14165" max="14165" width="8.140625" style="23" customWidth="1"/>
    <col min="14166" max="14336" width="6" style="23"/>
    <col min="14337" max="14337" width="6" style="23" customWidth="1"/>
    <col min="14338" max="14338" width="5.42578125" style="23" customWidth="1"/>
    <col min="14339" max="14343" width="6" style="23" customWidth="1"/>
    <col min="14344" max="14344" width="7.5703125" style="23" customWidth="1"/>
    <col min="14345" max="14345" width="8.140625" style="23" customWidth="1"/>
    <col min="14346" max="14346" width="7.28515625" style="23" customWidth="1"/>
    <col min="14347" max="14347" width="7.42578125" style="23" customWidth="1"/>
    <col min="14348" max="14348" width="6.85546875" style="23" customWidth="1"/>
    <col min="14349" max="14361" width="7.28515625" style="23" customWidth="1"/>
    <col min="14362" max="14362" width="7.140625" style="23" customWidth="1"/>
    <col min="14363" max="14364" width="6.7109375" style="23" customWidth="1"/>
    <col min="14365" max="14365" width="7.5703125" style="23" customWidth="1"/>
    <col min="14366" max="14367" width="6.7109375" style="23" customWidth="1"/>
    <col min="14368" max="14368" width="6.5703125" style="23" customWidth="1"/>
    <col min="14369" max="14370" width="6.28515625" style="23" customWidth="1"/>
    <col min="14371" max="14371" width="7.140625" style="23" customWidth="1"/>
    <col min="14372" max="14373" width="6.28515625" style="23" customWidth="1"/>
    <col min="14374" max="14374" width="6.85546875" style="23" customWidth="1"/>
    <col min="14375" max="14376" width="6.28515625" style="23" customWidth="1"/>
    <col min="14377" max="14377" width="7.140625" style="23" customWidth="1"/>
    <col min="14378" max="14379" width="6.5703125" style="23" customWidth="1"/>
    <col min="14380" max="14380" width="7" style="23" customWidth="1"/>
    <col min="14381" max="14382" width="6.5703125" style="23" customWidth="1"/>
    <col min="14383" max="14383" width="7" style="23" customWidth="1"/>
    <col min="14384" max="14385" width="6.42578125" style="23" customWidth="1"/>
    <col min="14386" max="14386" width="7.140625" style="23" customWidth="1"/>
    <col min="14387" max="14388" width="6.42578125" style="23" customWidth="1"/>
    <col min="14389" max="14389" width="7" style="23" customWidth="1"/>
    <col min="14390" max="14391" width="6.85546875" style="23" customWidth="1"/>
    <col min="14392" max="14392" width="7" style="23" customWidth="1"/>
    <col min="14393" max="14394" width="6.28515625" style="23" customWidth="1"/>
    <col min="14395" max="14395" width="7.85546875" style="23" customWidth="1"/>
    <col min="14396" max="14397" width="6.85546875" style="23" customWidth="1"/>
    <col min="14398" max="14398" width="7.140625" style="23" customWidth="1"/>
    <col min="14399" max="14401" width="6.5703125" style="23" customWidth="1"/>
    <col min="14402" max="14403" width="6.28515625" style="23" customWidth="1"/>
    <col min="14404" max="14404" width="6.7109375" style="23" customWidth="1"/>
    <col min="14405" max="14406" width="6.42578125" style="23" customWidth="1"/>
    <col min="14407" max="14407" width="6.7109375" style="23" customWidth="1"/>
    <col min="14408" max="14409" width="7" style="23" customWidth="1"/>
    <col min="14410" max="14410" width="6.85546875" style="23" customWidth="1"/>
    <col min="14411" max="14412" width="6.42578125" style="23" customWidth="1"/>
    <col min="14413" max="14413" width="7.5703125" style="23" customWidth="1"/>
    <col min="14414" max="14414" width="6.42578125" style="23" customWidth="1"/>
    <col min="14415" max="14415" width="6.5703125" style="23" customWidth="1"/>
    <col min="14416" max="14419" width="6" style="23"/>
    <col min="14420" max="14420" width="6.28515625" style="23" bestFit="1" customWidth="1"/>
    <col min="14421" max="14421" width="8.140625" style="23" customWidth="1"/>
    <col min="14422" max="14592" width="6" style="23"/>
    <col min="14593" max="14593" width="6" style="23" customWidth="1"/>
    <col min="14594" max="14594" width="5.42578125" style="23" customWidth="1"/>
    <col min="14595" max="14599" width="6" style="23" customWidth="1"/>
    <col min="14600" max="14600" width="7.5703125" style="23" customWidth="1"/>
    <col min="14601" max="14601" width="8.140625" style="23" customWidth="1"/>
    <col min="14602" max="14602" width="7.28515625" style="23" customWidth="1"/>
    <col min="14603" max="14603" width="7.42578125" style="23" customWidth="1"/>
    <col min="14604" max="14604" width="6.85546875" style="23" customWidth="1"/>
    <col min="14605" max="14617" width="7.28515625" style="23" customWidth="1"/>
    <col min="14618" max="14618" width="7.140625" style="23" customWidth="1"/>
    <col min="14619" max="14620" width="6.7109375" style="23" customWidth="1"/>
    <col min="14621" max="14621" width="7.5703125" style="23" customWidth="1"/>
    <col min="14622" max="14623" width="6.7109375" style="23" customWidth="1"/>
    <col min="14624" max="14624" width="6.5703125" style="23" customWidth="1"/>
    <col min="14625" max="14626" width="6.28515625" style="23" customWidth="1"/>
    <col min="14627" max="14627" width="7.140625" style="23" customWidth="1"/>
    <col min="14628" max="14629" width="6.28515625" style="23" customWidth="1"/>
    <col min="14630" max="14630" width="6.85546875" style="23" customWidth="1"/>
    <col min="14631" max="14632" width="6.28515625" style="23" customWidth="1"/>
    <col min="14633" max="14633" width="7.140625" style="23" customWidth="1"/>
    <col min="14634" max="14635" width="6.5703125" style="23" customWidth="1"/>
    <col min="14636" max="14636" width="7" style="23" customWidth="1"/>
    <col min="14637" max="14638" width="6.5703125" style="23" customWidth="1"/>
    <col min="14639" max="14639" width="7" style="23" customWidth="1"/>
    <col min="14640" max="14641" width="6.42578125" style="23" customWidth="1"/>
    <col min="14642" max="14642" width="7.140625" style="23" customWidth="1"/>
    <col min="14643" max="14644" width="6.42578125" style="23" customWidth="1"/>
    <col min="14645" max="14645" width="7" style="23" customWidth="1"/>
    <col min="14646" max="14647" width="6.85546875" style="23" customWidth="1"/>
    <col min="14648" max="14648" width="7" style="23" customWidth="1"/>
    <col min="14649" max="14650" width="6.28515625" style="23" customWidth="1"/>
    <col min="14651" max="14651" width="7.85546875" style="23" customWidth="1"/>
    <col min="14652" max="14653" width="6.85546875" style="23" customWidth="1"/>
    <col min="14654" max="14654" width="7.140625" style="23" customWidth="1"/>
    <col min="14655" max="14657" width="6.5703125" style="23" customWidth="1"/>
    <col min="14658" max="14659" width="6.28515625" style="23" customWidth="1"/>
    <col min="14660" max="14660" width="6.7109375" style="23" customWidth="1"/>
    <col min="14661" max="14662" width="6.42578125" style="23" customWidth="1"/>
    <col min="14663" max="14663" width="6.7109375" style="23" customWidth="1"/>
    <col min="14664" max="14665" width="7" style="23" customWidth="1"/>
    <col min="14666" max="14666" width="6.85546875" style="23" customWidth="1"/>
    <col min="14667" max="14668" width="6.42578125" style="23" customWidth="1"/>
    <col min="14669" max="14669" width="7.5703125" style="23" customWidth="1"/>
    <col min="14670" max="14670" width="6.42578125" style="23" customWidth="1"/>
    <col min="14671" max="14671" width="6.5703125" style="23" customWidth="1"/>
    <col min="14672" max="14675" width="6" style="23"/>
    <col min="14676" max="14676" width="6.28515625" style="23" bestFit="1" customWidth="1"/>
    <col min="14677" max="14677" width="8.140625" style="23" customWidth="1"/>
    <col min="14678" max="14848" width="6" style="23"/>
    <col min="14849" max="14849" width="6" style="23" customWidth="1"/>
    <col min="14850" max="14850" width="5.42578125" style="23" customWidth="1"/>
    <col min="14851" max="14855" width="6" style="23" customWidth="1"/>
    <col min="14856" max="14856" width="7.5703125" style="23" customWidth="1"/>
    <col min="14857" max="14857" width="8.140625" style="23" customWidth="1"/>
    <col min="14858" max="14858" width="7.28515625" style="23" customWidth="1"/>
    <col min="14859" max="14859" width="7.42578125" style="23" customWidth="1"/>
    <col min="14860" max="14860" width="6.85546875" style="23" customWidth="1"/>
    <col min="14861" max="14873" width="7.28515625" style="23" customWidth="1"/>
    <col min="14874" max="14874" width="7.140625" style="23" customWidth="1"/>
    <col min="14875" max="14876" width="6.7109375" style="23" customWidth="1"/>
    <col min="14877" max="14877" width="7.5703125" style="23" customWidth="1"/>
    <col min="14878" max="14879" width="6.7109375" style="23" customWidth="1"/>
    <col min="14880" max="14880" width="6.5703125" style="23" customWidth="1"/>
    <col min="14881" max="14882" width="6.28515625" style="23" customWidth="1"/>
    <col min="14883" max="14883" width="7.140625" style="23" customWidth="1"/>
    <col min="14884" max="14885" width="6.28515625" style="23" customWidth="1"/>
    <col min="14886" max="14886" width="6.85546875" style="23" customWidth="1"/>
    <col min="14887" max="14888" width="6.28515625" style="23" customWidth="1"/>
    <col min="14889" max="14889" width="7.140625" style="23" customWidth="1"/>
    <col min="14890" max="14891" width="6.5703125" style="23" customWidth="1"/>
    <col min="14892" max="14892" width="7" style="23" customWidth="1"/>
    <col min="14893" max="14894" width="6.5703125" style="23" customWidth="1"/>
    <col min="14895" max="14895" width="7" style="23" customWidth="1"/>
    <col min="14896" max="14897" width="6.42578125" style="23" customWidth="1"/>
    <col min="14898" max="14898" width="7.140625" style="23" customWidth="1"/>
    <col min="14899" max="14900" width="6.42578125" style="23" customWidth="1"/>
    <col min="14901" max="14901" width="7" style="23" customWidth="1"/>
    <col min="14902" max="14903" width="6.85546875" style="23" customWidth="1"/>
    <col min="14904" max="14904" width="7" style="23" customWidth="1"/>
    <col min="14905" max="14906" width="6.28515625" style="23" customWidth="1"/>
    <col min="14907" max="14907" width="7.85546875" style="23" customWidth="1"/>
    <col min="14908" max="14909" width="6.85546875" style="23" customWidth="1"/>
    <col min="14910" max="14910" width="7.140625" style="23" customWidth="1"/>
    <col min="14911" max="14913" width="6.5703125" style="23" customWidth="1"/>
    <col min="14914" max="14915" width="6.28515625" style="23" customWidth="1"/>
    <col min="14916" max="14916" width="6.7109375" style="23" customWidth="1"/>
    <col min="14917" max="14918" width="6.42578125" style="23" customWidth="1"/>
    <col min="14919" max="14919" width="6.7109375" style="23" customWidth="1"/>
    <col min="14920" max="14921" width="7" style="23" customWidth="1"/>
    <col min="14922" max="14922" width="6.85546875" style="23" customWidth="1"/>
    <col min="14923" max="14924" width="6.42578125" style="23" customWidth="1"/>
    <col min="14925" max="14925" width="7.5703125" style="23" customWidth="1"/>
    <col min="14926" max="14926" width="6.42578125" style="23" customWidth="1"/>
    <col min="14927" max="14927" width="6.5703125" style="23" customWidth="1"/>
    <col min="14928" max="14931" width="6" style="23"/>
    <col min="14932" max="14932" width="6.28515625" style="23" bestFit="1" customWidth="1"/>
    <col min="14933" max="14933" width="8.140625" style="23" customWidth="1"/>
    <col min="14934" max="15104" width="6" style="23"/>
    <col min="15105" max="15105" width="6" style="23" customWidth="1"/>
    <col min="15106" max="15106" width="5.42578125" style="23" customWidth="1"/>
    <col min="15107" max="15111" width="6" style="23" customWidth="1"/>
    <col min="15112" max="15112" width="7.5703125" style="23" customWidth="1"/>
    <col min="15113" max="15113" width="8.140625" style="23" customWidth="1"/>
    <col min="15114" max="15114" width="7.28515625" style="23" customWidth="1"/>
    <col min="15115" max="15115" width="7.42578125" style="23" customWidth="1"/>
    <col min="15116" max="15116" width="6.85546875" style="23" customWidth="1"/>
    <col min="15117" max="15129" width="7.28515625" style="23" customWidth="1"/>
    <col min="15130" max="15130" width="7.140625" style="23" customWidth="1"/>
    <col min="15131" max="15132" width="6.7109375" style="23" customWidth="1"/>
    <col min="15133" max="15133" width="7.5703125" style="23" customWidth="1"/>
    <col min="15134" max="15135" width="6.7109375" style="23" customWidth="1"/>
    <col min="15136" max="15136" width="6.5703125" style="23" customWidth="1"/>
    <col min="15137" max="15138" width="6.28515625" style="23" customWidth="1"/>
    <col min="15139" max="15139" width="7.140625" style="23" customWidth="1"/>
    <col min="15140" max="15141" width="6.28515625" style="23" customWidth="1"/>
    <col min="15142" max="15142" width="6.85546875" style="23" customWidth="1"/>
    <col min="15143" max="15144" width="6.28515625" style="23" customWidth="1"/>
    <col min="15145" max="15145" width="7.140625" style="23" customWidth="1"/>
    <col min="15146" max="15147" width="6.5703125" style="23" customWidth="1"/>
    <col min="15148" max="15148" width="7" style="23" customWidth="1"/>
    <col min="15149" max="15150" width="6.5703125" style="23" customWidth="1"/>
    <col min="15151" max="15151" width="7" style="23" customWidth="1"/>
    <col min="15152" max="15153" width="6.42578125" style="23" customWidth="1"/>
    <col min="15154" max="15154" width="7.140625" style="23" customWidth="1"/>
    <col min="15155" max="15156" width="6.42578125" style="23" customWidth="1"/>
    <col min="15157" max="15157" width="7" style="23" customWidth="1"/>
    <col min="15158" max="15159" width="6.85546875" style="23" customWidth="1"/>
    <col min="15160" max="15160" width="7" style="23" customWidth="1"/>
    <col min="15161" max="15162" width="6.28515625" style="23" customWidth="1"/>
    <col min="15163" max="15163" width="7.85546875" style="23" customWidth="1"/>
    <col min="15164" max="15165" width="6.85546875" style="23" customWidth="1"/>
    <col min="15166" max="15166" width="7.140625" style="23" customWidth="1"/>
    <col min="15167" max="15169" width="6.5703125" style="23" customWidth="1"/>
    <col min="15170" max="15171" width="6.28515625" style="23" customWidth="1"/>
    <col min="15172" max="15172" width="6.7109375" style="23" customWidth="1"/>
    <col min="15173" max="15174" width="6.42578125" style="23" customWidth="1"/>
    <col min="15175" max="15175" width="6.7109375" style="23" customWidth="1"/>
    <col min="15176" max="15177" width="7" style="23" customWidth="1"/>
    <col min="15178" max="15178" width="6.85546875" style="23" customWidth="1"/>
    <col min="15179" max="15180" width="6.42578125" style="23" customWidth="1"/>
    <col min="15181" max="15181" width="7.5703125" style="23" customWidth="1"/>
    <col min="15182" max="15182" width="6.42578125" style="23" customWidth="1"/>
    <col min="15183" max="15183" width="6.5703125" style="23" customWidth="1"/>
    <col min="15184" max="15187" width="6" style="23"/>
    <col min="15188" max="15188" width="6.28515625" style="23" bestFit="1" customWidth="1"/>
    <col min="15189" max="15189" width="8.140625" style="23" customWidth="1"/>
    <col min="15190" max="15360" width="6" style="23"/>
    <col min="15361" max="15361" width="6" style="23" customWidth="1"/>
    <col min="15362" max="15362" width="5.42578125" style="23" customWidth="1"/>
    <col min="15363" max="15367" width="6" style="23" customWidth="1"/>
    <col min="15368" max="15368" width="7.5703125" style="23" customWidth="1"/>
    <col min="15369" max="15369" width="8.140625" style="23" customWidth="1"/>
    <col min="15370" max="15370" width="7.28515625" style="23" customWidth="1"/>
    <col min="15371" max="15371" width="7.42578125" style="23" customWidth="1"/>
    <col min="15372" max="15372" width="6.85546875" style="23" customWidth="1"/>
    <col min="15373" max="15385" width="7.28515625" style="23" customWidth="1"/>
    <col min="15386" max="15386" width="7.140625" style="23" customWidth="1"/>
    <col min="15387" max="15388" width="6.7109375" style="23" customWidth="1"/>
    <col min="15389" max="15389" width="7.5703125" style="23" customWidth="1"/>
    <col min="15390" max="15391" width="6.7109375" style="23" customWidth="1"/>
    <col min="15392" max="15392" width="6.5703125" style="23" customWidth="1"/>
    <col min="15393" max="15394" width="6.28515625" style="23" customWidth="1"/>
    <col min="15395" max="15395" width="7.140625" style="23" customWidth="1"/>
    <col min="15396" max="15397" width="6.28515625" style="23" customWidth="1"/>
    <col min="15398" max="15398" width="6.85546875" style="23" customWidth="1"/>
    <col min="15399" max="15400" width="6.28515625" style="23" customWidth="1"/>
    <col min="15401" max="15401" width="7.140625" style="23" customWidth="1"/>
    <col min="15402" max="15403" width="6.5703125" style="23" customWidth="1"/>
    <col min="15404" max="15404" width="7" style="23" customWidth="1"/>
    <col min="15405" max="15406" width="6.5703125" style="23" customWidth="1"/>
    <col min="15407" max="15407" width="7" style="23" customWidth="1"/>
    <col min="15408" max="15409" width="6.42578125" style="23" customWidth="1"/>
    <col min="15410" max="15410" width="7.140625" style="23" customWidth="1"/>
    <col min="15411" max="15412" width="6.42578125" style="23" customWidth="1"/>
    <col min="15413" max="15413" width="7" style="23" customWidth="1"/>
    <col min="15414" max="15415" width="6.85546875" style="23" customWidth="1"/>
    <col min="15416" max="15416" width="7" style="23" customWidth="1"/>
    <col min="15417" max="15418" width="6.28515625" style="23" customWidth="1"/>
    <col min="15419" max="15419" width="7.85546875" style="23" customWidth="1"/>
    <col min="15420" max="15421" width="6.85546875" style="23" customWidth="1"/>
    <col min="15422" max="15422" width="7.140625" style="23" customWidth="1"/>
    <col min="15423" max="15425" width="6.5703125" style="23" customWidth="1"/>
    <col min="15426" max="15427" width="6.28515625" style="23" customWidth="1"/>
    <col min="15428" max="15428" width="6.7109375" style="23" customWidth="1"/>
    <col min="15429" max="15430" width="6.42578125" style="23" customWidth="1"/>
    <col min="15431" max="15431" width="6.7109375" style="23" customWidth="1"/>
    <col min="15432" max="15433" width="7" style="23" customWidth="1"/>
    <col min="15434" max="15434" width="6.85546875" style="23" customWidth="1"/>
    <col min="15435" max="15436" width="6.42578125" style="23" customWidth="1"/>
    <col min="15437" max="15437" width="7.5703125" style="23" customWidth="1"/>
    <col min="15438" max="15438" width="6.42578125" style="23" customWidth="1"/>
    <col min="15439" max="15439" width="6.5703125" style="23" customWidth="1"/>
    <col min="15440" max="15443" width="6" style="23"/>
    <col min="15444" max="15444" width="6.28515625" style="23" bestFit="1" customWidth="1"/>
    <col min="15445" max="15445" width="8.140625" style="23" customWidth="1"/>
    <col min="15446" max="15616" width="6" style="23"/>
    <col min="15617" max="15617" width="6" style="23" customWidth="1"/>
    <col min="15618" max="15618" width="5.42578125" style="23" customWidth="1"/>
    <col min="15619" max="15623" width="6" style="23" customWidth="1"/>
    <col min="15624" max="15624" width="7.5703125" style="23" customWidth="1"/>
    <col min="15625" max="15625" width="8.140625" style="23" customWidth="1"/>
    <col min="15626" max="15626" width="7.28515625" style="23" customWidth="1"/>
    <col min="15627" max="15627" width="7.42578125" style="23" customWidth="1"/>
    <col min="15628" max="15628" width="6.85546875" style="23" customWidth="1"/>
    <col min="15629" max="15641" width="7.28515625" style="23" customWidth="1"/>
    <col min="15642" max="15642" width="7.140625" style="23" customWidth="1"/>
    <col min="15643" max="15644" width="6.7109375" style="23" customWidth="1"/>
    <col min="15645" max="15645" width="7.5703125" style="23" customWidth="1"/>
    <col min="15646" max="15647" width="6.7109375" style="23" customWidth="1"/>
    <col min="15648" max="15648" width="6.5703125" style="23" customWidth="1"/>
    <col min="15649" max="15650" width="6.28515625" style="23" customWidth="1"/>
    <col min="15651" max="15651" width="7.140625" style="23" customWidth="1"/>
    <col min="15652" max="15653" width="6.28515625" style="23" customWidth="1"/>
    <col min="15654" max="15654" width="6.85546875" style="23" customWidth="1"/>
    <col min="15655" max="15656" width="6.28515625" style="23" customWidth="1"/>
    <col min="15657" max="15657" width="7.140625" style="23" customWidth="1"/>
    <col min="15658" max="15659" width="6.5703125" style="23" customWidth="1"/>
    <col min="15660" max="15660" width="7" style="23" customWidth="1"/>
    <col min="15661" max="15662" width="6.5703125" style="23" customWidth="1"/>
    <col min="15663" max="15663" width="7" style="23" customWidth="1"/>
    <col min="15664" max="15665" width="6.42578125" style="23" customWidth="1"/>
    <col min="15666" max="15666" width="7.140625" style="23" customWidth="1"/>
    <col min="15667" max="15668" width="6.42578125" style="23" customWidth="1"/>
    <col min="15669" max="15669" width="7" style="23" customWidth="1"/>
    <col min="15670" max="15671" width="6.85546875" style="23" customWidth="1"/>
    <col min="15672" max="15672" width="7" style="23" customWidth="1"/>
    <col min="15673" max="15674" width="6.28515625" style="23" customWidth="1"/>
    <col min="15675" max="15675" width="7.85546875" style="23" customWidth="1"/>
    <col min="15676" max="15677" width="6.85546875" style="23" customWidth="1"/>
    <col min="15678" max="15678" width="7.140625" style="23" customWidth="1"/>
    <col min="15679" max="15681" width="6.5703125" style="23" customWidth="1"/>
    <col min="15682" max="15683" width="6.28515625" style="23" customWidth="1"/>
    <col min="15684" max="15684" width="6.7109375" style="23" customWidth="1"/>
    <col min="15685" max="15686" width="6.42578125" style="23" customWidth="1"/>
    <col min="15687" max="15687" width="6.7109375" style="23" customWidth="1"/>
    <col min="15688" max="15689" width="7" style="23" customWidth="1"/>
    <col min="15690" max="15690" width="6.85546875" style="23" customWidth="1"/>
    <col min="15691" max="15692" width="6.42578125" style="23" customWidth="1"/>
    <col min="15693" max="15693" width="7.5703125" style="23" customWidth="1"/>
    <col min="15694" max="15694" width="6.42578125" style="23" customWidth="1"/>
    <col min="15695" max="15695" width="6.5703125" style="23" customWidth="1"/>
    <col min="15696" max="15699" width="6" style="23"/>
    <col min="15700" max="15700" width="6.28515625" style="23" bestFit="1" customWidth="1"/>
    <col min="15701" max="15701" width="8.140625" style="23" customWidth="1"/>
    <col min="15702" max="15872" width="6" style="23"/>
    <col min="15873" max="15873" width="6" style="23" customWidth="1"/>
    <col min="15874" max="15874" width="5.42578125" style="23" customWidth="1"/>
    <col min="15875" max="15879" width="6" style="23" customWidth="1"/>
    <col min="15880" max="15880" width="7.5703125" style="23" customWidth="1"/>
    <col min="15881" max="15881" width="8.140625" style="23" customWidth="1"/>
    <col min="15882" max="15882" width="7.28515625" style="23" customWidth="1"/>
    <col min="15883" max="15883" width="7.42578125" style="23" customWidth="1"/>
    <col min="15884" max="15884" width="6.85546875" style="23" customWidth="1"/>
    <col min="15885" max="15897" width="7.28515625" style="23" customWidth="1"/>
    <col min="15898" max="15898" width="7.140625" style="23" customWidth="1"/>
    <col min="15899" max="15900" width="6.7109375" style="23" customWidth="1"/>
    <col min="15901" max="15901" width="7.5703125" style="23" customWidth="1"/>
    <col min="15902" max="15903" width="6.7109375" style="23" customWidth="1"/>
    <col min="15904" max="15904" width="6.5703125" style="23" customWidth="1"/>
    <col min="15905" max="15906" width="6.28515625" style="23" customWidth="1"/>
    <col min="15907" max="15907" width="7.140625" style="23" customWidth="1"/>
    <col min="15908" max="15909" width="6.28515625" style="23" customWidth="1"/>
    <col min="15910" max="15910" width="6.85546875" style="23" customWidth="1"/>
    <col min="15911" max="15912" width="6.28515625" style="23" customWidth="1"/>
    <col min="15913" max="15913" width="7.140625" style="23" customWidth="1"/>
    <col min="15914" max="15915" width="6.5703125" style="23" customWidth="1"/>
    <col min="15916" max="15916" width="7" style="23" customWidth="1"/>
    <col min="15917" max="15918" width="6.5703125" style="23" customWidth="1"/>
    <col min="15919" max="15919" width="7" style="23" customWidth="1"/>
    <col min="15920" max="15921" width="6.42578125" style="23" customWidth="1"/>
    <col min="15922" max="15922" width="7.140625" style="23" customWidth="1"/>
    <col min="15923" max="15924" width="6.42578125" style="23" customWidth="1"/>
    <col min="15925" max="15925" width="7" style="23" customWidth="1"/>
    <col min="15926" max="15927" width="6.85546875" style="23" customWidth="1"/>
    <col min="15928" max="15928" width="7" style="23" customWidth="1"/>
    <col min="15929" max="15930" width="6.28515625" style="23" customWidth="1"/>
    <col min="15931" max="15931" width="7.85546875" style="23" customWidth="1"/>
    <col min="15932" max="15933" width="6.85546875" style="23" customWidth="1"/>
    <col min="15934" max="15934" width="7.140625" style="23" customWidth="1"/>
    <col min="15935" max="15937" width="6.5703125" style="23" customWidth="1"/>
    <col min="15938" max="15939" width="6.28515625" style="23" customWidth="1"/>
    <col min="15940" max="15940" width="6.7109375" style="23" customWidth="1"/>
    <col min="15941" max="15942" width="6.42578125" style="23" customWidth="1"/>
    <col min="15943" max="15943" width="6.7109375" style="23" customWidth="1"/>
    <col min="15944" max="15945" width="7" style="23" customWidth="1"/>
    <col min="15946" max="15946" width="6.85546875" style="23" customWidth="1"/>
    <col min="15947" max="15948" width="6.42578125" style="23" customWidth="1"/>
    <col min="15949" max="15949" width="7.5703125" style="23" customWidth="1"/>
    <col min="15950" max="15950" width="6.42578125" style="23" customWidth="1"/>
    <col min="15951" max="15951" width="6.5703125" style="23" customWidth="1"/>
    <col min="15952" max="15955" width="6" style="23"/>
    <col min="15956" max="15956" width="6.28515625" style="23" bestFit="1" customWidth="1"/>
    <col min="15957" max="15957" width="8.140625" style="23" customWidth="1"/>
    <col min="15958" max="16128" width="6" style="23"/>
    <col min="16129" max="16129" width="6" style="23" customWidth="1"/>
    <col min="16130" max="16130" width="5.42578125" style="23" customWidth="1"/>
    <col min="16131" max="16135" width="6" style="23" customWidth="1"/>
    <col min="16136" max="16136" width="7.5703125" style="23" customWidth="1"/>
    <col min="16137" max="16137" width="8.140625" style="23" customWidth="1"/>
    <col min="16138" max="16138" width="7.28515625" style="23" customWidth="1"/>
    <col min="16139" max="16139" width="7.42578125" style="23" customWidth="1"/>
    <col min="16140" max="16140" width="6.85546875" style="23" customWidth="1"/>
    <col min="16141" max="16153" width="7.28515625" style="23" customWidth="1"/>
    <col min="16154" max="16154" width="7.140625" style="23" customWidth="1"/>
    <col min="16155" max="16156" width="6.7109375" style="23" customWidth="1"/>
    <col min="16157" max="16157" width="7.5703125" style="23" customWidth="1"/>
    <col min="16158" max="16159" width="6.7109375" style="23" customWidth="1"/>
    <col min="16160" max="16160" width="6.5703125" style="23" customWidth="1"/>
    <col min="16161" max="16162" width="6.28515625" style="23" customWidth="1"/>
    <col min="16163" max="16163" width="7.140625" style="23" customWidth="1"/>
    <col min="16164" max="16165" width="6.28515625" style="23" customWidth="1"/>
    <col min="16166" max="16166" width="6.85546875" style="23" customWidth="1"/>
    <col min="16167" max="16168" width="6.28515625" style="23" customWidth="1"/>
    <col min="16169" max="16169" width="7.140625" style="23" customWidth="1"/>
    <col min="16170" max="16171" width="6.5703125" style="23" customWidth="1"/>
    <col min="16172" max="16172" width="7" style="23" customWidth="1"/>
    <col min="16173" max="16174" width="6.5703125" style="23" customWidth="1"/>
    <col min="16175" max="16175" width="7" style="23" customWidth="1"/>
    <col min="16176" max="16177" width="6.42578125" style="23" customWidth="1"/>
    <col min="16178" max="16178" width="7.140625" style="23" customWidth="1"/>
    <col min="16179" max="16180" width="6.42578125" style="23" customWidth="1"/>
    <col min="16181" max="16181" width="7" style="23" customWidth="1"/>
    <col min="16182" max="16183" width="6.85546875" style="23" customWidth="1"/>
    <col min="16184" max="16184" width="7" style="23" customWidth="1"/>
    <col min="16185" max="16186" width="6.28515625" style="23" customWidth="1"/>
    <col min="16187" max="16187" width="7.85546875" style="23" customWidth="1"/>
    <col min="16188" max="16189" width="6.85546875" style="23" customWidth="1"/>
    <col min="16190" max="16190" width="7.140625" style="23" customWidth="1"/>
    <col min="16191" max="16193" width="6.5703125" style="23" customWidth="1"/>
    <col min="16194" max="16195" width="6.28515625" style="23" customWidth="1"/>
    <col min="16196" max="16196" width="6.7109375" style="23" customWidth="1"/>
    <col min="16197" max="16198" width="6.42578125" style="23" customWidth="1"/>
    <col min="16199" max="16199" width="6.7109375" style="23" customWidth="1"/>
    <col min="16200" max="16201" width="7" style="23" customWidth="1"/>
    <col min="16202" max="16202" width="6.85546875" style="23" customWidth="1"/>
    <col min="16203" max="16204" width="6.42578125" style="23" customWidth="1"/>
    <col min="16205" max="16205" width="7.5703125" style="23" customWidth="1"/>
    <col min="16206" max="16206" width="6.42578125" style="23" customWidth="1"/>
    <col min="16207" max="16207" width="6.5703125" style="23" customWidth="1"/>
    <col min="16208" max="16211" width="6" style="23"/>
    <col min="16212" max="16212" width="6.28515625" style="23" bestFit="1" customWidth="1"/>
    <col min="16213" max="16213" width="8.140625" style="23" customWidth="1"/>
    <col min="16214" max="16384" width="6" style="23"/>
  </cols>
  <sheetData>
    <row r="1" spans="1:79" ht="13.5" thickBot="1" x14ac:dyDescent="0.25"/>
    <row r="2" spans="1:79" ht="13.5" thickBot="1" x14ac:dyDescent="0.25">
      <c r="A2" s="662" t="s">
        <v>2</v>
      </c>
      <c r="B2" s="663"/>
      <c r="C2" s="663"/>
      <c r="D2" s="975"/>
      <c r="E2" s="975"/>
      <c r="F2" s="664"/>
      <c r="G2" s="976"/>
      <c r="H2" s="977"/>
      <c r="I2" s="667">
        <v>1</v>
      </c>
      <c r="J2" s="668" t="s">
        <v>216</v>
      </c>
      <c r="K2" s="978"/>
      <c r="L2" s="667">
        <v>2</v>
      </c>
      <c r="M2" s="670" t="s">
        <v>216</v>
      </c>
      <c r="N2" s="977"/>
      <c r="O2" s="667">
        <v>3</v>
      </c>
      <c r="P2" s="668" t="s">
        <v>216</v>
      </c>
      <c r="Q2" s="977"/>
      <c r="R2" s="667">
        <v>4</v>
      </c>
      <c r="S2" s="668" t="s">
        <v>216</v>
      </c>
      <c r="T2" s="977"/>
      <c r="U2" s="667">
        <v>5</v>
      </c>
      <c r="V2" s="668" t="s">
        <v>216</v>
      </c>
      <c r="W2" s="977"/>
      <c r="X2" s="667">
        <v>6</v>
      </c>
      <c r="Y2" s="668" t="s">
        <v>216</v>
      </c>
      <c r="Z2" s="978"/>
      <c r="AA2" s="667">
        <v>7</v>
      </c>
      <c r="AB2" s="670" t="s">
        <v>216</v>
      </c>
      <c r="AC2" s="671"/>
      <c r="AD2" s="667">
        <v>8</v>
      </c>
      <c r="AE2" s="668" t="s">
        <v>216</v>
      </c>
      <c r="AF2" s="671"/>
      <c r="AG2" s="667">
        <v>9</v>
      </c>
      <c r="AH2" s="668" t="s">
        <v>216</v>
      </c>
      <c r="AI2" s="671"/>
      <c r="AJ2" s="979">
        <v>10</v>
      </c>
      <c r="AK2" s="668" t="s">
        <v>216</v>
      </c>
      <c r="AL2" s="671"/>
      <c r="AM2" s="667">
        <v>11</v>
      </c>
      <c r="AN2" s="668" t="s">
        <v>216</v>
      </c>
      <c r="AO2" s="670"/>
      <c r="AP2" s="667">
        <v>12</v>
      </c>
      <c r="AQ2" s="670" t="s">
        <v>216</v>
      </c>
      <c r="AR2" s="671"/>
      <c r="AS2" s="667">
        <v>13</v>
      </c>
      <c r="AT2" s="668" t="s">
        <v>216</v>
      </c>
      <c r="AU2" s="671"/>
      <c r="AV2" s="667">
        <v>14</v>
      </c>
      <c r="AW2" s="668" t="s">
        <v>216</v>
      </c>
      <c r="AX2" s="671"/>
      <c r="AY2" s="667">
        <v>15</v>
      </c>
      <c r="AZ2" s="668" t="s">
        <v>216</v>
      </c>
      <c r="BA2" s="671"/>
      <c r="BB2" s="667">
        <v>16</v>
      </c>
      <c r="BC2" s="668" t="s">
        <v>216</v>
      </c>
      <c r="BD2" s="670"/>
      <c r="BE2" s="667">
        <v>17</v>
      </c>
      <c r="BF2" s="668" t="s">
        <v>216</v>
      </c>
      <c r="BG2" s="671"/>
      <c r="BH2" s="667">
        <v>18</v>
      </c>
      <c r="BI2" s="668" t="s">
        <v>216</v>
      </c>
      <c r="BJ2" s="671"/>
      <c r="BK2" s="667">
        <v>19</v>
      </c>
      <c r="BL2" s="668" t="s">
        <v>216</v>
      </c>
      <c r="BM2" s="671"/>
      <c r="BN2" s="667">
        <v>20</v>
      </c>
      <c r="BO2" s="668" t="s">
        <v>216</v>
      </c>
      <c r="BP2" s="671"/>
      <c r="BQ2" s="667">
        <v>21</v>
      </c>
      <c r="BR2" s="668" t="s">
        <v>216</v>
      </c>
      <c r="BS2" s="670"/>
      <c r="BT2" s="667">
        <v>22</v>
      </c>
      <c r="BU2" s="668" t="s">
        <v>216</v>
      </c>
      <c r="BV2" s="671"/>
      <c r="BW2" s="667">
        <v>23</v>
      </c>
      <c r="BX2" s="670" t="s">
        <v>216</v>
      </c>
      <c r="BY2" s="671"/>
      <c r="BZ2" s="673" t="s">
        <v>217</v>
      </c>
      <c r="CA2" s="668" t="s">
        <v>216</v>
      </c>
    </row>
    <row r="3" spans="1:79" x14ac:dyDescent="0.2">
      <c r="A3" s="662" t="s">
        <v>218</v>
      </c>
      <c r="B3" s="663"/>
      <c r="C3" s="677" t="s">
        <v>253</v>
      </c>
      <c r="D3" s="980"/>
      <c r="E3" s="980"/>
      <c r="F3" s="976"/>
      <c r="G3" s="976"/>
      <c r="H3" s="679" t="s">
        <v>17</v>
      </c>
      <c r="I3" s="680" t="s">
        <v>18</v>
      </c>
      <c r="J3" s="681" t="s">
        <v>19</v>
      </c>
      <c r="K3" s="682" t="s">
        <v>17</v>
      </c>
      <c r="L3" s="680" t="s">
        <v>18</v>
      </c>
      <c r="M3" s="683" t="s">
        <v>19</v>
      </c>
      <c r="N3" s="679" t="s">
        <v>17</v>
      </c>
      <c r="O3" s="680" t="s">
        <v>18</v>
      </c>
      <c r="P3" s="681" t="s">
        <v>19</v>
      </c>
      <c r="Q3" s="679" t="s">
        <v>17</v>
      </c>
      <c r="R3" s="680" t="s">
        <v>18</v>
      </c>
      <c r="S3" s="681" t="s">
        <v>19</v>
      </c>
      <c r="T3" s="679" t="s">
        <v>17</v>
      </c>
      <c r="U3" s="680" t="s">
        <v>18</v>
      </c>
      <c r="V3" s="681" t="s">
        <v>19</v>
      </c>
      <c r="W3" s="679" t="s">
        <v>17</v>
      </c>
      <c r="X3" s="680" t="s">
        <v>18</v>
      </c>
      <c r="Y3" s="681" t="s">
        <v>19</v>
      </c>
      <c r="Z3" s="682" t="s">
        <v>17</v>
      </c>
      <c r="AA3" s="680" t="s">
        <v>18</v>
      </c>
      <c r="AB3" s="683" t="s">
        <v>19</v>
      </c>
      <c r="AC3" s="679" t="s">
        <v>17</v>
      </c>
      <c r="AD3" s="680" t="s">
        <v>18</v>
      </c>
      <c r="AE3" s="681" t="s">
        <v>19</v>
      </c>
      <c r="AF3" s="679" t="s">
        <v>17</v>
      </c>
      <c r="AG3" s="680" t="s">
        <v>18</v>
      </c>
      <c r="AH3" s="681" t="s">
        <v>19</v>
      </c>
      <c r="AI3" s="679" t="s">
        <v>17</v>
      </c>
      <c r="AJ3" s="981" t="s">
        <v>18</v>
      </c>
      <c r="AK3" s="681" t="s">
        <v>19</v>
      </c>
      <c r="AL3" s="679" t="s">
        <v>17</v>
      </c>
      <c r="AM3" s="680" t="s">
        <v>18</v>
      </c>
      <c r="AN3" s="681" t="s">
        <v>19</v>
      </c>
      <c r="AO3" s="682" t="s">
        <v>17</v>
      </c>
      <c r="AP3" s="680" t="s">
        <v>18</v>
      </c>
      <c r="AQ3" s="683" t="s">
        <v>19</v>
      </c>
      <c r="AR3" s="679" t="s">
        <v>17</v>
      </c>
      <c r="AS3" s="680" t="s">
        <v>18</v>
      </c>
      <c r="AT3" s="681" t="s">
        <v>19</v>
      </c>
      <c r="AU3" s="679" t="s">
        <v>17</v>
      </c>
      <c r="AV3" s="680" t="s">
        <v>18</v>
      </c>
      <c r="AW3" s="681" t="s">
        <v>19</v>
      </c>
      <c r="AX3" s="679" t="s">
        <v>17</v>
      </c>
      <c r="AY3" s="680" t="s">
        <v>18</v>
      </c>
      <c r="AZ3" s="681" t="s">
        <v>19</v>
      </c>
      <c r="BA3" s="679" t="s">
        <v>17</v>
      </c>
      <c r="BB3" s="680" t="s">
        <v>18</v>
      </c>
      <c r="BC3" s="681" t="s">
        <v>19</v>
      </c>
      <c r="BD3" s="684" t="s">
        <v>17</v>
      </c>
      <c r="BE3" s="680" t="s">
        <v>18</v>
      </c>
      <c r="BF3" s="681" t="s">
        <v>19</v>
      </c>
      <c r="BG3" s="685" t="s">
        <v>17</v>
      </c>
      <c r="BH3" s="680" t="s">
        <v>18</v>
      </c>
      <c r="BI3" s="681" t="s">
        <v>19</v>
      </c>
      <c r="BJ3" s="685" t="s">
        <v>17</v>
      </c>
      <c r="BK3" s="680" t="s">
        <v>18</v>
      </c>
      <c r="BL3" s="681" t="s">
        <v>19</v>
      </c>
      <c r="BM3" s="685" t="s">
        <v>17</v>
      </c>
      <c r="BN3" s="680" t="s">
        <v>18</v>
      </c>
      <c r="BO3" s="681" t="s">
        <v>19</v>
      </c>
      <c r="BP3" s="685" t="s">
        <v>17</v>
      </c>
      <c r="BQ3" s="680" t="s">
        <v>18</v>
      </c>
      <c r="BR3" s="681" t="s">
        <v>19</v>
      </c>
      <c r="BS3" s="684" t="s">
        <v>17</v>
      </c>
      <c r="BT3" s="680" t="s">
        <v>18</v>
      </c>
      <c r="BU3" s="681" t="s">
        <v>19</v>
      </c>
      <c r="BV3" s="685" t="s">
        <v>17</v>
      </c>
      <c r="BW3" s="680" t="s">
        <v>18</v>
      </c>
      <c r="BX3" s="683" t="s">
        <v>19</v>
      </c>
      <c r="BY3" s="685" t="s">
        <v>17</v>
      </c>
      <c r="BZ3" s="680" t="s">
        <v>18</v>
      </c>
      <c r="CA3" s="681" t="s">
        <v>19</v>
      </c>
    </row>
    <row r="4" spans="1:79" ht="13.5" thickBot="1" x14ac:dyDescent="0.25">
      <c r="A4" s="799" t="s">
        <v>220</v>
      </c>
      <c r="B4" s="871"/>
      <c r="C4" s="982" t="s">
        <v>221</v>
      </c>
      <c r="D4" s="769"/>
      <c r="E4" s="769"/>
      <c r="F4" s="769"/>
      <c r="G4" s="769"/>
      <c r="H4" s="983" t="s">
        <v>20</v>
      </c>
      <c r="I4" s="984" t="s">
        <v>21</v>
      </c>
      <c r="J4" s="985" t="s">
        <v>22</v>
      </c>
      <c r="K4" s="986" t="s">
        <v>20</v>
      </c>
      <c r="L4" s="984" t="s">
        <v>21</v>
      </c>
      <c r="M4" s="987" t="s">
        <v>22</v>
      </c>
      <c r="N4" s="983" t="s">
        <v>20</v>
      </c>
      <c r="O4" s="984" t="s">
        <v>21</v>
      </c>
      <c r="P4" s="985" t="s">
        <v>22</v>
      </c>
      <c r="Q4" s="983" t="s">
        <v>20</v>
      </c>
      <c r="R4" s="984" t="s">
        <v>21</v>
      </c>
      <c r="S4" s="985" t="s">
        <v>22</v>
      </c>
      <c r="T4" s="983" t="s">
        <v>20</v>
      </c>
      <c r="U4" s="984" t="s">
        <v>21</v>
      </c>
      <c r="V4" s="985" t="s">
        <v>22</v>
      </c>
      <c r="W4" s="983" t="s">
        <v>20</v>
      </c>
      <c r="X4" s="984" t="s">
        <v>21</v>
      </c>
      <c r="Y4" s="985" t="s">
        <v>22</v>
      </c>
      <c r="Z4" s="986" t="s">
        <v>20</v>
      </c>
      <c r="AA4" s="984" t="s">
        <v>21</v>
      </c>
      <c r="AB4" s="987" t="s">
        <v>22</v>
      </c>
      <c r="AC4" s="983" t="s">
        <v>20</v>
      </c>
      <c r="AD4" s="984" t="s">
        <v>21</v>
      </c>
      <c r="AE4" s="985" t="s">
        <v>22</v>
      </c>
      <c r="AF4" s="983" t="s">
        <v>20</v>
      </c>
      <c r="AG4" s="984" t="s">
        <v>21</v>
      </c>
      <c r="AH4" s="985" t="s">
        <v>22</v>
      </c>
      <c r="AI4" s="983" t="s">
        <v>20</v>
      </c>
      <c r="AJ4" s="988" t="s">
        <v>21</v>
      </c>
      <c r="AK4" s="985" t="s">
        <v>22</v>
      </c>
      <c r="AL4" s="983" t="s">
        <v>20</v>
      </c>
      <c r="AM4" s="984" t="s">
        <v>21</v>
      </c>
      <c r="AN4" s="985" t="s">
        <v>22</v>
      </c>
      <c r="AO4" s="986" t="s">
        <v>20</v>
      </c>
      <c r="AP4" s="984" t="s">
        <v>21</v>
      </c>
      <c r="AQ4" s="987" t="s">
        <v>22</v>
      </c>
      <c r="AR4" s="983" t="s">
        <v>20</v>
      </c>
      <c r="AS4" s="984" t="s">
        <v>21</v>
      </c>
      <c r="AT4" s="985" t="s">
        <v>22</v>
      </c>
      <c r="AU4" s="983" t="s">
        <v>20</v>
      </c>
      <c r="AV4" s="984" t="s">
        <v>21</v>
      </c>
      <c r="AW4" s="985" t="s">
        <v>22</v>
      </c>
      <c r="AX4" s="983" t="s">
        <v>20</v>
      </c>
      <c r="AY4" s="984" t="s">
        <v>21</v>
      </c>
      <c r="AZ4" s="985" t="s">
        <v>22</v>
      </c>
      <c r="BA4" s="983" t="s">
        <v>20</v>
      </c>
      <c r="BB4" s="984" t="s">
        <v>21</v>
      </c>
      <c r="BC4" s="985" t="s">
        <v>22</v>
      </c>
      <c r="BD4" s="986" t="s">
        <v>20</v>
      </c>
      <c r="BE4" s="984" t="s">
        <v>21</v>
      </c>
      <c r="BF4" s="985" t="s">
        <v>22</v>
      </c>
      <c r="BG4" s="983" t="s">
        <v>20</v>
      </c>
      <c r="BH4" s="984" t="s">
        <v>21</v>
      </c>
      <c r="BI4" s="985" t="s">
        <v>22</v>
      </c>
      <c r="BJ4" s="983" t="s">
        <v>20</v>
      </c>
      <c r="BK4" s="984" t="s">
        <v>21</v>
      </c>
      <c r="BL4" s="985" t="s">
        <v>22</v>
      </c>
      <c r="BM4" s="983" t="s">
        <v>20</v>
      </c>
      <c r="BN4" s="984" t="s">
        <v>21</v>
      </c>
      <c r="BO4" s="985" t="s">
        <v>22</v>
      </c>
      <c r="BP4" s="983" t="s">
        <v>20</v>
      </c>
      <c r="BQ4" s="984" t="s">
        <v>21</v>
      </c>
      <c r="BR4" s="985" t="s">
        <v>22</v>
      </c>
      <c r="BS4" s="986" t="s">
        <v>20</v>
      </c>
      <c r="BT4" s="984" t="s">
        <v>21</v>
      </c>
      <c r="BU4" s="985" t="s">
        <v>22</v>
      </c>
      <c r="BV4" s="983" t="s">
        <v>20</v>
      </c>
      <c r="BW4" s="984" t="s">
        <v>21</v>
      </c>
      <c r="BX4" s="987" t="s">
        <v>22</v>
      </c>
      <c r="BY4" s="983" t="s">
        <v>20</v>
      </c>
      <c r="BZ4" s="984" t="s">
        <v>21</v>
      </c>
      <c r="CA4" s="985" t="s">
        <v>22</v>
      </c>
    </row>
    <row r="5" spans="1:79" x14ac:dyDescent="0.2">
      <c r="A5" s="989"/>
      <c r="B5" s="752"/>
      <c r="C5" s="865"/>
      <c r="D5" s="753" t="s">
        <v>24</v>
      </c>
      <c r="E5" s="752"/>
      <c r="F5" s="990" t="s">
        <v>254</v>
      </c>
      <c r="G5" s="991"/>
      <c r="H5" s="992">
        <v>27</v>
      </c>
      <c r="I5" s="856"/>
      <c r="J5" s="993"/>
      <c r="K5" s="994">
        <v>27</v>
      </c>
      <c r="L5" s="995"/>
      <c r="M5" s="996"/>
      <c r="N5" s="992">
        <v>27</v>
      </c>
      <c r="O5" s="995"/>
      <c r="P5" s="997"/>
      <c r="Q5" s="992">
        <v>27</v>
      </c>
      <c r="R5" s="995"/>
      <c r="S5" s="997"/>
      <c r="T5" s="992">
        <v>27</v>
      </c>
      <c r="U5" s="995"/>
      <c r="V5" s="997"/>
      <c r="W5" s="992">
        <v>31</v>
      </c>
      <c r="X5" s="995"/>
      <c r="Y5" s="997"/>
      <c r="Z5" s="994">
        <v>31</v>
      </c>
      <c r="AA5" s="995"/>
      <c r="AB5" s="996"/>
      <c r="AC5" s="992">
        <v>31</v>
      </c>
      <c r="AD5" s="857"/>
      <c r="AE5" s="997"/>
      <c r="AF5" s="992">
        <v>31</v>
      </c>
      <c r="AG5" s="857"/>
      <c r="AH5" s="997"/>
      <c r="AI5" s="992">
        <v>31</v>
      </c>
      <c r="AJ5" s="993"/>
      <c r="AK5" s="997"/>
      <c r="AL5" s="992">
        <v>31</v>
      </c>
      <c r="AM5" s="857"/>
      <c r="AN5" s="997"/>
      <c r="AO5" s="994">
        <v>31</v>
      </c>
      <c r="AP5" s="857"/>
      <c r="AQ5" s="996"/>
      <c r="AR5" s="992">
        <v>31</v>
      </c>
      <c r="AS5" s="857"/>
      <c r="AT5" s="997"/>
      <c r="AU5" s="992">
        <v>33</v>
      </c>
      <c r="AV5" s="857"/>
      <c r="AW5" s="997"/>
      <c r="AX5" s="992">
        <v>33</v>
      </c>
      <c r="AY5" s="857"/>
      <c r="AZ5" s="997"/>
      <c r="BA5" s="992">
        <v>33</v>
      </c>
      <c r="BB5" s="857"/>
      <c r="BC5" s="997"/>
      <c r="BD5" s="998">
        <v>33</v>
      </c>
      <c r="BE5" s="999"/>
      <c r="BF5" s="1000"/>
      <c r="BG5" s="1001">
        <v>33</v>
      </c>
      <c r="BH5" s="999"/>
      <c r="BI5" s="1000"/>
      <c r="BJ5" s="1001">
        <v>33</v>
      </c>
      <c r="BK5" s="999"/>
      <c r="BL5" s="1000"/>
      <c r="BM5" s="1001">
        <v>33</v>
      </c>
      <c r="BN5" s="999"/>
      <c r="BO5" s="1000"/>
      <c r="BP5" s="1001">
        <v>33</v>
      </c>
      <c r="BQ5" s="999"/>
      <c r="BR5" s="1000"/>
      <c r="BS5" s="998">
        <v>31</v>
      </c>
      <c r="BT5" s="999"/>
      <c r="BU5" s="1000"/>
      <c r="BV5" s="1001">
        <v>30</v>
      </c>
      <c r="BW5" s="999"/>
      <c r="BX5" s="1002"/>
      <c r="BY5" s="1001">
        <v>28</v>
      </c>
      <c r="BZ5" s="999"/>
      <c r="CA5" s="1000"/>
    </row>
    <row r="6" spans="1:79" x14ac:dyDescent="0.2">
      <c r="A6" s="778"/>
      <c r="B6" s="1003"/>
      <c r="C6" s="865"/>
      <c r="D6" s="772" t="s">
        <v>255</v>
      </c>
      <c r="E6" s="771"/>
      <c r="F6" s="775" t="s">
        <v>26</v>
      </c>
      <c r="G6" s="991"/>
      <c r="H6" s="711">
        <v>275</v>
      </c>
      <c r="I6" s="856"/>
      <c r="J6" s="1004"/>
      <c r="K6" s="711">
        <v>275</v>
      </c>
      <c r="L6" s="993"/>
      <c r="M6" s="1004"/>
      <c r="N6" s="711">
        <v>275</v>
      </c>
      <c r="O6" s="993"/>
      <c r="P6" s="1004"/>
      <c r="Q6" s="711">
        <v>275</v>
      </c>
      <c r="R6" s="993"/>
      <c r="S6" s="1004"/>
      <c r="T6" s="711">
        <v>275</v>
      </c>
      <c r="U6" s="993"/>
      <c r="V6" s="1004"/>
      <c r="W6" s="711">
        <v>275</v>
      </c>
      <c r="X6" s="993"/>
      <c r="Y6" s="1004"/>
      <c r="Z6" s="711">
        <v>350</v>
      </c>
      <c r="AA6" s="993"/>
      <c r="AB6" s="1004"/>
      <c r="AC6" s="711">
        <v>350</v>
      </c>
      <c r="AD6" s="993"/>
      <c r="AE6" s="1004"/>
      <c r="AF6" s="711">
        <v>350</v>
      </c>
      <c r="AG6" s="993"/>
      <c r="AH6" s="1004"/>
      <c r="AI6" s="711">
        <v>350</v>
      </c>
      <c r="AJ6" s="993"/>
      <c r="AK6" s="1004"/>
      <c r="AL6" s="711">
        <v>350</v>
      </c>
      <c r="AM6" s="993"/>
      <c r="AN6" s="1004"/>
      <c r="AO6" s="711">
        <v>330</v>
      </c>
      <c r="AP6" s="993"/>
      <c r="AQ6" s="1004"/>
      <c r="AR6" s="711">
        <v>340</v>
      </c>
      <c r="AS6" s="993"/>
      <c r="AT6" s="1004"/>
      <c r="AU6" s="711">
        <v>340</v>
      </c>
      <c r="AV6" s="993"/>
      <c r="AW6" s="1004"/>
      <c r="AX6" s="711">
        <v>350</v>
      </c>
      <c r="AY6" s="993"/>
      <c r="AZ6" s="1004"/>
      <c r="BA6" s="711">
        <v>350</v>
      </c>
      <c r="BB6" s="993"/>
      <c r="BC6" s="1004"/>
      <c r="BD6" s="711">
        <v>360</v>
      </c>
      <c r="BE6" s="993"/>
      <c r="BF6" s="1004"/>
      <c r="BG6" s="711">
        <v>355</v>
      </c>
      <c r="BH6" s="993"/>
      <c r="BI6" s="1004"/>
      <c r="BJ6" s="711">
        <v>355</v>
      </c>
      <c r="BK6" s="993"/>
      <c r="BL6" s="1004"/>
      <c r="BM6" s="711">
        <v>350</v>
      </c>
      <c r="BN6" s="993"/>
      <c r="BO6" s="1004"/>
      <c r="BP6" s="711">
        <v>350</v>
      </c>
      <c r="BQ6" s="993"/>
      <c r="BR6" s="1004"/>
      <c r="BS6" s="711">
        <v>330</v>
      </c>
      <c r="BT6" s="993"/>
      <c r="BU6" s="1004"/>
      <c r="BV6" s="711">
        <v>310</v>
      </c>
      <c r="BW6" s="993"/>
      <c r="BX6" s="1004"/>
      <c r="BY6" s="711">
        <v>310</v>
      </c>
      <c r="BZ6" s="993"/>
      <c r="CA6" s="1004"/>
    </row>
    <row r="7" spans="1:79" ht="13.5" customHeight="1" thickBot="1" x14ac:dyDescent="0.25">
      <c r="A7" s="778"/>
      <c r="B7" s="1005"/>
      <c r="C7" s="865"/>
      <c r="D7" s="767"/>
      <c r="E7" s="765"/>
      <c r="F7" s="1006"/>
      <c r="G7" s="865"/>
      <c r="H7" s="1007"/>
      <c r="I7" s="1008"/>
      <c r="J7" s="1009"/>
      <c r="K7" s="1007"/>
      <c r="L7" s="1010"/>
      <c r="M7" s="1011"/>
      <c r="N7" s="1007"/>
      <c r="O7" s="1010"/>
      <c r="P7" s="1009"/>
      <c r="Q7" s="1007"/>
      <c r="R7" s="1010"/>
      <c r="S7" s="1009"/>
      <c r="T7" s="1007"/>
      <c r="U7" s="1010"/>
      <c r="V7" s="1009"/>
      <c r="W7" s="1007"/>
      <c r="X7" s="1010"/>
      <c r="Y7" s="1009"/>
      <c r="Z7" s="1007"/>
      <c r="AA7" s="1010"/>
      <c r="AB7" s="1011"/>
      <c r="AC7" s="1007"/>
      <c r="AD7" s="1010"/>
      <c r="AE7" s="1009"/>
      <c r="AF7" s="1007"/>
      <c r="AG7" s="1010"/>
      <c r="AH7" s="1009"/>
      <c r="AI7" s="1007"/>
      <c r="AJ7" s="1010"/>
      <c r="AK7" s="1009"/>
      <c r="AL7" s="1007"/>
      <c r="AM7" s="1010"/>
      <c r="AN7" s="1009"/>
      <c r="AO7" s="1007"/>
      <c r="AP7" s="1010"/>
      <c r="AQ7" s="1011"/>
      <c r="AR7" s="1007"/>
      <c r="AS7" s="1010"/>
      <c r="AT7" s="1009"/>
      <c r="AU7" s="1007"/>
      <c r="AV7" s="1010"/>
      <c r="AW7" s="1009"/>
      <c r="AX7" s="1007"/>
      <c r="AY7" s="1010"/>
      <c r="AZ7" s="1009"/>
      <c r="BA7" s="1007"/>
      <c r="BB7" s="993"/>
      <c r="BC7" s="1012"/>
      <c r="BD7" s="1007"/>
      <c r="BE7" s="1013"/>
      <c r="BF7" s="1014"/>
      <c r="BG7" s="1007"/>
      <c r="BH7" s="1013"/>
      <c r="BI7" s="1014"/>
      <c r="BJ7" s="1007"/>
      <c r="BK7" s="1013"/>
      <c r="BL7" s="1014"/>
      <c r="BM7" s="1007"/>
      <c r="BN7" s="1013"/>
      <c r="BO7" s="1014"/>
      <c r="BP7" s="1007"/>
      <c r="BQ7" s="1013"/>
      <c r="BR7" s="1014"/>
      <c r="BS7" s="1007"/>
      <c r="BT7" s="1013"/>
      <c r="BU7" s="1014"/>
      <c r="BV7" s="1007"/>
      <c r="BW7" s="1013"/>
      <c r="BX7" s="1015"/>
      <c r="BY7" s="1007"/>
      <c r="BZ7" s="1013"/>
      <c r="CA7" s="1014"/>
    </row>
    <row r="8" spans="1:79" x14ac:dyDescent="0.2">
      <c r="A8" s="2173" t="s">
        <v>23</v>
      </c>
      <c r="B8" s="2174"/>
      <c r="C8" s="1016">
        <v>25</v>
      </c>
      <c r="D8" s="753" t="s">
        <v>28</v>
      </c>
      <c r="E8" s="752"/>
      <c r="F8" s="990" t="s">
        <v>254</v>
      </c>
      <c r="G8" s="1017"/>
      <c r="H8" s="1001">
        <v>119</v>
      </c>
      <c r="I8" s="999"/>
      <c r="J8" s="1000"/>
      <c r="K8" s="1001">
        <v>119</v>
      </c>
      <c r="L8" s="1018"/>
      <c r="M8" s="1000"/>
      <c r="N8" s="1001">
        <v>119</v>
      </c>
      <c r="O8" s="1018"/>
      <c r="P8" s="1000"/>
      <c r="Q8" s="1001">
        <v>119</v>
      </c>
      <c r="R8" s="1018"/>
      <c r="S8" s="1000"/>
      <c r="T8" s="1001">
        <v>118</v>
      </c>
      <c r="U8" s="1018"/>
      <c r="V8" s="1000"/>
      <c r="W8" s="1001">
        <v>118</v>
      </c>
      <c r="X8" s="1018"/>
      <c r="Y8" s="1000"/>
      <c r="Z8" s="1001">
        <v>117</v>
      </c>
      <c r="AA8" s="1018"/>
      <c r="AB8" s="1000"/>
      <c r="AC8" s="1001">
        <v>117</v>
      </c>
      <c r="AD8" s="1018"/>
      <c r="AE8" s="1000"/>
      <c r="AF8" s="1001">
        <v>118</v>
      </c>
      <c r="AG8" s="1018"/>
      <c r="AH8" s="1000"/>
      <c r="AI8" s="1001">
        <v>118</v>
      </c>
      <c r="AJ8" s="1019"/>
      <c r="AK8" s="1000"/>
      <c r="AL8" s="1001">
        <v>118</v>
      </c>
      <c r="AM8" s="1018"/>
      <c r="AN8" s="1000"/>
      <c r="AO8" s="1001">
        <v>118</v>
      </c>
      <c r="AP8" s="1018"/>
      <c r="AQ8" s="1000"/>
      <c r="AR8" s="1001">
        <v>118</v>
      </c>
      <c r="AS8" s="1018"/>
      <c r="AT8" s="1000"/>
      <c r="AU8" s="1001">
        <v>118</v>
      </c>
      <c r="AV8" s="1018"/>
      <c r="AW8" s="1000"/>
      <c r="AX8" s="1001">
        <v>118</v>
      </c>
      <c r="AY8" s="1018"/>
      <c r="AZ8" s="1000"/>
      <c r="BA8" s="1001">
        <v>118</v>
      </c>
      <c r="BB8" s="1018"/>
      <c r="BC8" s="1000"/>
      <c r="BD8" s="1001">
        <v>118</v>
      </c>
      <c r="BE8" s="1018"/>
      <c r="BF8" s="1000"/>
      <c r="BG8" s="1001">
        <v>118</v>
      </c>
      <c r="BH8" s="1018"/>
      <c r="BI8" s="1000"/>
      <c r="BJ8" s="1001">
        <v>118</v>
      </c>
      <c r="BK8" s="1018"/>
      <c r="BL8" s="1000"/>
      <c r="BM8" s="1001">
        <v>118</v>
      </c>
      <c r="BN8" s="1018"/>
      <c r="BO8" s="1000"/>
      <c r="BP8" s="1001">
        <v>118</v>
      </c>
      <c r="BQ8" s="1018"/>
      <c r="BR8" s="1000"/>
      <c r="BS8" s="1001">
        <v>118</v>
      </c>
      <c r="BT8" s="1018"/>
      <c r="BU8" s="1000"/>
      <c r="BV8" s="1001">
        <v>118</v>
      </c>
      <c r="BW8" s="1018"/>
      <c r="BX8" s="1000"/>
      <c r="BY8" s="1001">
        <v>119</v>
      </c>
      <c r="BZ8" s="1018"/>
      <c r="CA8" s="1000"/>
    </row>
    <row r="9" spans="1:79" x14ac:dyDescent="0.2">
      <c r="A9" s="770"/>
      <c r="B9" s="771"/>
      <c r="C9" s="865"/>
      <c r="D9" s="772" t="s">
        <v>255</v>
      </c>
      <c r="E9" s="771"/>
      <c r="F9" s="1020" t="s">
        <v>26</v>
      </c>
      <c r="G9" s="1021"/>
      <c r="H9" s="992">
        <v>10.5</v>
      </c>
      <c r="I9" s="856"/>
      <c r="J9" s="1022"/>
      <c r="K9" s="992">
        <v>10.5</v>
      </c>
      <c r="L9" s="1023"/>
      <c r="M9" s="1022"/>
      <c r="N9" s="992">
        <v>10.5</v>
      </c>
      <c r="O9" s="1023"/>
      <c r="P9" s="1022"/>
      <c r="Q9" s="992">
        <v>10.5</v>
      </c>
      <c r="R9" s="1023"/>
      <c r="S9" s="1022"/>
      <c r="T9" s="992">
        <v>10.4</v>
      </c>
      <c r="U9" s="1023"/>
      <c r="V9" s="1022"/>
      <c r="W9" s="992">
        <v>10.4</v>
      </c>
      <c r="X9" s="1023"/>
      <c r="Y9" s="1022"/>
      <c r="Z9" s="992">
        <v>10.3</v>
      </c>
      <c r="AA9" s="1023"/>
      <c r="AB9" s="1022"/>
      <c r="AC9" s="992">
        <v>10.3</v>
      </c>
      <c r="AD9" s="1023"/>
      <c r="AE9" s="1022"/>
      <c r="AF9" s="992">
        <v>10.4</v>
      </c>
      <c r="AG9" s="1023"/>
      <c r="AH9" s="1022"/>
      <c r="AI9" s="992">
        <v>10.4</v>
      </c>
      <c r="AJ9" s="993"/>
      <c r="AK9" s="1022"/>
      <c r="AL9" s="992">
        <v>10.4</v>
      </c>
      <c r="AM9" s="1023"/>
      <c r="AN9" s="1022"/>
      <c r="AO9" s="992">
        <v>10.4</v>
      </c>
      <c r="AP9" s="1023"/>
      <c r="AQ9" s="1022"/>
      <c r="AR9" s="992">
        <v>10.4</v>
      </c>
      <c r="AS9" s="1023"/>
      <c r="AT9" s="1022"/>
      <c r="AU9" s="992">
        <v>10.4</v>
      </c>
      <c r="AV9" s="1023"/>
      <c r="AW9" s="1022"/>
      <c r="AX9" s="992">
        <v>10.4</v>
      </c>
      <c r="AY9" s="1023"/>
      <c r="AZ9" s="1022"/>
      <c r="BA9" s="992">
        <v>10.4</v>
      </c>
      <c r="BB9" s="1023"/>
      <c r="BC9" s="1022"/>
      <c r="BD9" s="992">
        <v>10.3</v>
      </c>
      <c r="BE9" s="1023"/>
      <c r="BF9" s="1022"/>
      <c r="BG9" s="992">
        <v>10.3</v>
      </c>
      <c r="BH9" s="1023"/>
      <c r="BI9" s="1022"/>
      <c r="BJ9" s="992">
        <v>10.3</v>
      </c>
      <c r="BK9" s="1023"/>
      <c r="BL9" s="1022"/>
      <c r="BM9" s="992">
        <v>10.3</v>
      </c>
      <c r="BN9" s="1023"/>
      <c r="BO9" s="1022"/>
      <c r="BP9" s="992">
        <v>10.3</v>
      </c>
      <c r="BQ9" s="1023"/>
      <c r="BR9" s="1022"/>
      <c r="BS9" s="992">
        <v>10.4</v>
      </c>
      <c r="BT9" s="1023"/>
      <c r="BU9" s="1022"/>
      <c r="BV9" s="992">
        <v>10.4</v>
      </c>
      <c r="BW9" s="1023"/>
      <c r="BX9" s="1022"/>
      <c r="BY9" s="992">
        <v>10.5</v>
      </c>
      <c r="BZ9" s="1023"/>
      <c r="CA9" s="1022"/>
    </row>
    <row r="10" spans="1:79" ht="13.5" thickBot="1" x14ac:dyDescent="0.25">
      <c r="A10" s="770"/>
      <c r="B10" s="771"/>
      <c r="C10" s="865"/>
      <c r="D10" s="767"/>
      <c r="E10" s="765"/>
      <c r="F10" s="1006"/>
      <c r="G10" s="1024"/>
      <c r="H10" s="1025"/>
      <c r="I10" s="1026"/>
      <c r="J10" s="1027"/>
      <c r="K10" s="1025"/>
      <c r="L10" s="1028"/>
      <c r="M10" s="1027"/>
      <c r="N10" s="1025"/>
      <c r="O10" s="1028"/>
      <c r="P10" s="1027"/>
      <c r="Q10" s="1025"/>
      <c r="R10" s="1028"/>
      <c r="S10" s="1027"/>
      <c r="T10" s="1025"/>
      <c r="U10" s="1028"/>
      <c r="V10" s="1027"/>
      <c r="W10" s="1025"/>
      <c r="X10" s="1028"/>
      <c r="Y10" s="1027"/>
      <c r="Z10" s="1025"/>
      <c r="AA10" s="1028"/>
      <c r="AB10" s="1027"/>
      <c r="AC10" s="1025"/>
      <c r="AD10" s="1028"/>
      <c r="AE10" s="1027"/>
      <c r="AF10" s="1025"/>
      <c r="AG10" s="1028"/>
      <c r="AH10" s="1027"/>
      <c r="AI10" s="1025"/>
      <c r="AJ10" s="1013"/>
      <c r="AK10" s="1027"/>
      <c r="AL10" s="1025"/>
      <c r="AM10" s="1028"/>
      <c r="AN10" s="1027"/>
      <c r="AO10" s="1025"/>
      <c r="AP10" s="1028"/>
      <c r="AQ10" s="1027"/>
      <c r="AR10" s="1025"/>
      <c r="AS10" s="1028"/>
      <c r="AT10" s="1027"/>
      <c r="AU10" s="1025"/>
      <c r="AV10" s="1028"/>
      <c r="AW10" s="1027"/>
      <c r="AX10" s="1025"/>
      <c r="AY10" s="1028"/>
      <c r="AZ10" s="1027"/>
      <c r="BA10" s="1025"/>
      <c r="BB10" s="1028"/>
      <c r="BC10" s="1027"/>
      <c r="BD10" s="1025"/>
      <c r="BE10" s="1028"/>
      <c r="BF10" s="1027"/>
      <c r="BG10" s="1025"/>
      <c r="BH10" s="1028"/>
      <c r="BI10" s="1027"/>
      <c r="BJ10" s="1025"/>
      <c r="BK10" s="1028"/>
      <c r="BL10" s="1027"/>
      <c r="BM10" s="1025"/>
      <c r="BN10" s="1028"/>
      <c r="BO10" s="1027"/>
      <c r="BP10" s="1025"/>
      <c r="BQ10" s="1028"/>
      <c r="BR10" s="1027"/>
      <c r="BS10" s="1025"/>
      <c r="BT10" s="1028"/>
      <c r="BU10" s="1027"/>
      <c r="BV10" s="1025"/>
      <c r="BW10" s="1028"/>
      <c r="BX10" s="1027"/>
      <c r="BY10" s="1025"/>
      <c r="BZ10" s="1028"/>
      <c r="CA10" s="1027"/>
    </row>
    <row r="11" spans="1:79" ht="13.5" thickBot="1" x14ac:dyDescent="0.25">
      <c r="A11" s="764"/>
      <c r="B11" s="765"/>
      <c r="C11" s="765"/>
      <c r="D11" s="767" t="s">
        <v>27</v>
      </c>
      <c r="E11" s="769"/>
      <c r="F11" s="978"/>
      <c r="G11" s="978"/>
      <c r="H11" s="977"/>
      <c r="I11" s="753"/>
      <c r="J11" s="1029"/>
      <c r="K11" s="1030"/>
      <c r="L11" s="1031"/>
      <c r="M11" s="1032"/>
      <c r="N11" s="1030"/>
      <c r="O11" s="1031"/>
      <c r="P11" s="1032"/>
      <c r="Q11" s="1030"/>
      <c r="R11" s="1031"/>
      <c r="S11" s="1032"/>
      <c r="T11" s="1030"/>
      <c r="U11" s="1031"/>
      <c r="V11" s="1032"/>
      <c r="W11" s="1030"/>
      <c r="X11" s="1031"/>
      <c r="Y11" s="1032"/>
      <c r="Z11" s="1030"/>
      <c r="AA11" s="1031"/>
      <c r="AB11" s="1032"/>
      <c r="AC11" s="1030"/>
      <c r="AD11" s="1031"/>
      <c r="AE11" s="1032"/>
      <c r="AF11" s="1030"/>
      <c r="AG11" s="1031"/>
      <c r="AH11" s="1032"/>
      <c r="AI11" s="1030"/>
      <c r="AJ11" s="1033"/>
      <c r="AK11" s="1032"/>
      <c r="AL11" s="1030"/>
      <c r="AM11" s="1031"/>
      <c r="AN11" s="1032"/>
      <c r="AO11" s="1030"/>
      <c r="AP11" s="1031"/>
      <c r="AQ11" s="1032"/>
      <c r="AR11" s="1030"/>
      <c r="AS11" s="1031"/>
      <c r="AT11" s="1032"/>
      <c r="AU11" s="1030"/>
      <c r="AV11" s="1031"/>
      <c r="AW11" s="1032"/>
      <c r="AX11" s="1030"/>
      <c r="AY11" s="1031"/>
      <c r="AZ11" s="1032"/>
      <c r="BA11" s="1030"/>
      <c r="BB11" s="1031"/>
      <c r="BC11" s="1032"/>
      <c r="BD11" s="1030"/>
      <c r="BE11" s="1031"/>
      <c r="BF11" s="1032"/>
      <c r="BG11" s="1030"/>
      <c r="BH11" s="1031"/>
      <c r="BI11" s="1032"/>
      <c r="BJ11" s="1030"/>
      <c r="BK11" s="1031"/>
      <c r="BL11" s="1032"/>
      <c r="BM11" s="1030"/>
      <c r="BN11" s="1031"/>
      <c r="BO11" s="1032"/>
      <c r="BP11" s="1030"/>
      <c r="BQ11" s="1031"/>
      <c r="BR11" s="1032"/>
      <c r="BS11" s="1030"/>
      <c r="BT11" s="1031"/>
      <c r="BU11" s="1032"/>
      <c r="BV11" s="1030"/>
      <c r="BW11" s="1031"/>
      <c r="BX11" s="1032"/>
      <c r="BY11" s="1030"/>
      <c r="BZ11" s="1031"/>
      <c r="CA11" s="1032"/>
    </row>
    <row r="12" spans="1:79" x14ac:dyDescent="0.2">
      <c r="A12" s="751"/>
      <c r="B12" s="752"/>
      <c r="C12" s="753"/>
      <c r="D12" s="770" t="s">
        <v>24</v>
      </c>
      <c r="E12" s="771"/>
      <c r="F12" s="990" t="s">
        <v>254</v>
      </c>
      <c r="G12" s="1017"/>
      <c r="H12" s="773">
        <v>18</v>
      </c>
      <c r="I12" s="857"/>
      <c r="J12" s="774"/>
      <c r="K12" s="1034">
        <v>18</v>
      </c>
      <c r="L12" s="856"/>
      <c r="M12" s="1035"/>
      <c r="N12" s="1034">
        <v>18</v>
      </c>
      <c r="O12" s="856"/>
      <c r="P12" s="1036"/>
      <c r="Q12" s="1034">
        <v>18</v>
      </c>
      <c r="R12" s="856"/>
      <c r="S12" s="1036"/>
      <c r="T12" s="1034">
        <v>18</v>
      </c>
      <c r="U12" s="856"/>
      <c r="V12" s="1036"/>
      <c r="W12" s="1034">
        <v>20</v>
      </c>
      <c r="X12" s="856"/>
      <c r="Y12" s="1036"/>
      <c r="Z12" s="1034">
        <v>20</v>
      </c>
      <c r="AA12" s="856"/>
      <c r="AB12" s="1035"/>
      <c r="AC12" s="1034">
        <v>20</v>
      </c>
      <c r="AD12" s="856"/>
      <c r="AE12" s="1036"/>
      <c r="AF12" s="1034">
        <v>20</v>
      </c>
      <c r="AG12" s="856"/>
      <c r="AH12" s="1036"/>
      <c r="AI12" s="1034">
        <v>20</v>
      </c>
      <c r="AJ12" s="1037"/>
      <c r="AK12" s="1036"/>
      <c r="AL12" s="1034">
        <v>20</v>
      </c>
      <c r="AM12" s="856"/>
      <c r="AN12" s="1036"/>
      <c r="AO12" s="1034">
        <v>20</v>
      </c>
      <c r="AP12" s="856"/>
      <c r="AQ12" s="1035"/>
      <c r="AR12" s="1034">
        <v>21</v>
      </c>
      <c r="AS12" s="856"/>
      <c r="AT12" s="1036"/>
      <c r="AU12" s="1034">
        <v>22</v>
      </c>
      <c r="AV12" s="856"/>
      <c r="AW12" s="1036"/>
      <c r="AX12" s="1034">
        <v>22</v>
      </c>
      <c r="AY12" s="856"/>
      <c r="AZ12" s="1036"/>
      <c r="BA12" s="1034">
        <v>22</v>
      </c>
      <c r="BB12" s="856"/>
      <c r="BC12" s="1036"/>
      <c r="BD12" s="1034">
        <v>22</v>
      </c>
      <c r="BE12" s="856"/>
      <c r="BF12" s="1036"/>
      <c r="BG12" s="1034">
        <v>23</v>
      </c>
      <c r="BH12" s="856"/>
      <c r="BI12" s="1036"/>
      <c r="BJ12" s="1034">
        <v>23</v>
      </c>
      <c r="BK12" s="856"/>
      <c r="BL12" s="1036"/>
      <c r="BM12" s="1034">
        <v>23</v>
      </c>
      <c r="BN12" s="856"/>
      <c r="BO12" s="1036"/>
      <c r="BP12" s="1034">
        <v>23</v>
      </c>
      <c r="BQ12" s="856"/>
      <c r="BR12" s="1036"/>
      <c r="BS12" s="1034">
        <v>21</v>
      </c>
      <c r="BT12" s="856"/>
      <c r="BU12" s="1036"/>
      <c r="BV12" s="1034">
        <v>20</v>
      </c>
      <c r="BW12" s="856"/>
      <c r="BX12" s="1035"/>
      <c r="BY12" s="1034">
        <v>19</v>
      </c>
      <c r="BZ12" s="856"/>
      <c r="CA12" s="1036"/>
    </row>
    <row r="13" spans="1:79" x14ac:dyDescent="0.2">
      <c r="A13" s="770"/>
      <c r="B13" s="771"/>
      <c r="C13" s="772"/>
      <c r="D13" s="865" t="s">
        <v>256</v>
      </c>
      <c r="E13" s="865"/>
      <c r="F13" s="1020" t="s">
        <v>26</v>
      </c>
      <c r="G13" s="1038"/>
      <c r="H13" s="711">
        <v>245</v>
      </c>
      <c r="I13" s="1037"/>
      <c r="J13" s="1004"/>
      <c r="K13" s="711">
        <v>245</v>
      </c>
      <c r="L13" s="993"/>
      <c r="M13" s="1004"/>
      <c r="N13" s="711">
        <v>245</v>
      </c>
      <c r="O13" s="993"/>
      <c r="P13" s="1004"/>
      <c r="Q13" s="711">
        <v>245</v>
      </c>
      <c r="R13" s="993"/>
      <c r="S13" s="1004"/>
      <c r="T13" s="711">
        <v>245</v>
      </c>
      <c r="U13" s="993"/>
      <c r="V13" s="1004"/>
      <c r="W13" s="711">
        <v>245</v>
      </c>
      <c r="X13" s="993"/>
      <c r="Y13" s="1004"/>
      <c r="Z13" s="711">
        <v>250</v>
      </c>
      <c r="AA13" s="993"/>
      <c r="AB13" s="1004"/>
      <c r="AC13" s="711">
        <v>250</v>
      </c>
      <c r="AD13" s="993"/>
      <c r="AE13" s="1004"/>
      <c r="AF13" s="711">
        <v>248</v>
      </c>
      <c r="AG13" s="993"/>
      <c r="AH13" s="1004"/>
      <c r="AI13" s="711">
        <v>248</v>
      </c>
      <c r="AJ13" s="993"/>
      <c r="AK13" s="1004"/>
      <c r="AL13" s="711">
        <v>248</v>
      </c>
      <c r="AM13" s="993"/>
      <c r="AN13" s="1004"/>
      <c r="AO13" s="711">
        <v>249</v>
      </c>
      <c r="AP13" s="993"/>
      <c r="AQ13" s="1004"/>
      <c r="AR13" s="711">
        <v>245</v>
      </c>
      <c r="AS13" s="993"/>
      <c r="AT13" s="1004"/>
      <c r="AU13" s="711">
        <v>248</v>
      </c>
      <c r="AV13" s="993"/>
      <c r="AW13" s="1004"/>
      <c r="AX13" s="711">
        <v>250</v>
      </c>
      <c r="AY13" s="993"/>
      <c r="AZ13" s="1004"/>
      <c r="BA13" s="711">
        <v>250</v>
      </c>
      <c r="BB13" s="993"/>
      <c r="BC13" s="1004"/>
      <c r="BD13" s="711">
        <v>260</v>
      </c>
      <c r="BE13" s="993"/>
      <c r="BF13" s="1004"/>
      <c r="BG13" s="711">
        <v>250</v>
      </c>
      <c r="BH13" s="993"/>
      <c r="BI13" s="1004"/>
      <c r="BJ13" s="711">
        <v>250</v>
      </c>
      <c r="BK13" s="993"/>
      <c r="BL13" s="1004"/>
      <c r="BM13" s="711">
        <v>250</v>
      </c>
      <c r="BN13" s="993"/>
      <c r="BO13" s="1004"/>
      <c r="BP13" s="711">
        <v>250</v>
      </c>
      <c r="BQ13" s="993"/>
      <c r="BR13" s="1004"/>
      <c r="BS13" s="711">
        <v>230</v>
      </c>
      <c r="BT13" s="993"/>
      <c r="BU13" s="1004"/>
      <c r="BV13" s="711">
        <v>225</v>
      </c>
      <c r="BW13" s="993"/>
      <c r="BX13" s="1004"/>
      <c r="BY13" s="711">
        <v>210</v>
      </c>
      <c r="BZ13" s="993"/>
      <c r="CA13" s="1004"/>
    </row>
    <row r="14" spans="1:79" ht="13.5" thickBot="1" x14ac:dyDescent="0.25">
      <c r="A14" s="770"/>
      <c r="B14" s="771"/>
      <c r="C14" s="772"/>
      <c r="D14" s="767"/>
      <c r="E14" s="765"/>
      <c r="F14" s="1020"/>
      <c r="G14" s="1038"/>
      <c r="H14" s="1025"/>
      <c r="I14" s="1013"/>
      <c r="J14" s="1039"/>
      <c r="K14" s="1040"/>
      <c r="L14" s="1010"/>
      <c r="M14" s="1041"/>
      <c r="N14" s="1042"/>
      <c r="O14" s="1010"/>
      <c r="P14" s="1043"/>
      <c r="Q14" s="1042"/>
      <c r="R14" s="1010"/>
      <c r="S14" s="1043"/>
      <c r="T14" s="1042"/>
      <c r="U14" s="1010"/>
      <c r="V14" s="1043"/>
      <c r="W14" s="1042"/>
      <c r="X14" s="1010"/>
      <c r="Y14" s="1043"/>
      <c r="Z14" s="1040"/>
      <c r="AA14" s="1010"/>
      <c r="AB14" s="1041"/>
      <c r="AC14" s="1042"/>
      <c r="AD14" s="1010"/>
      <c r="AE14" s="1009"/>
      <c r="AF14" s="1042"/>
      <c r="AG14" s="1010"/>
      <c r="AH14" s="1009"/>
      <c r="AI14" s="1042"/>
      <c r="AJ14" s="1010"/>
      <c r="AK14" s="1009"/>
      <c r="AL14" s="1042"/>
      <c r="AM14" s="1010"/>
      <c r="AN14" s="1009"/>
      <c r="AO14" s="1040"/>
      <c r="AP14" s="1010"/>
      <c r="AQ14" s="1011"/>
      <c r="AR14" s="1042"/>
      <c r="AS14" s="1010"/>
      <c r="AT14" s="1009"/>
      <c r="AU14" s="1042"/>
      <c r="AV14" s="1010"/>
      <c r="AW14" s="1009"/>
      <c r="AX14" s="1042"/>
      <c r="AY14" s="1010"/>
      <c r="AZ14" s="1009"/>
      <c r="BA14" s="1042"/>
      <c r="BB14" s="1010"/>
      <c r="BC14" s="1009"/>
      <c r="BD14" s="1040"/>
      <c r="BE14" s="1010"/>
      <c r="BF14" s="1043"/>
      <c r="BG14" s="1042"/>
      <c r="BH14" s="1010"/>
      <c r="BI14" s="1043"/>
      <c r="BJ14" s="1042"/>
      <c r="BK14" s="1010"/>
      <c r="BL14" s="1043"/>
      <c r="BM14" s="1042"/>
      <c r="BN14" s="1010"/>
      <c r="BO14" s="1043"/>
      <c r="BP14" s="1042"/>
      <c r="BQ14" s="1010"/>
      <c r="BR14" s="1043"/>
      <c r="BS14" s="1040"/>
      <c r="BT14" s="1010"/>
      <c r="BU14" s="1043"/>
      <c r="BV14" s="1042"/>
      <c r="BW14" s="1010"/>
      <c r="BX14" s="1041"/>
      <c r="BY14" s="1042"/>
      <c r="BZ14" s="1010"/>
      <c r="CA14" s="1043"/>
    </row>
    <row r="15" spans="1:79" x14ac:dyDescent="0.2">
      <c r="A15" s="2173" t="s">
        <v>91</v>
      </c>
      <c r="B15" s="2174"/>
      <c r="C15" s="779">
        <v>25</v>
      </c>
      <c r="D15" s="770" t="s">
        <v>28</v>
      </c>
      <c r="E15" s="1044"/>
      <c r="F15" s="990" t="s">
        <v>254</v>
      </c>
      <c r="G15" s="1017"/>
      <c r="H15" s="1001">
        <v>119</v>
      </c>
      <c r="I15" s="1018"/>
      <c r="J15" s="1000"/>
      <c r="K15" s="1001">
        <v>119</v>
      </c>
      <c r="L15" s="1018"/>
      <c r="M15" s="1000"/>
      <c r="N15" s="1001">
        <v>119</v>
      </c>
      <c r="O15" s="1018"/>
      <c r="P15" s="1000"/>
      <c r="Q15" s="1001">
        <v>119</v>
      </c>
      <c r="R15" s="1018"/>
      <c r="S15" s="1000"/>
      <c r="T15" s="1001">
        <v>118</v>
      </c>
      <c r="U15" s="1018"/>
      <c r="V15" s="1000"/>
      <c r="W15" s="1001">
        <v>118</v>
      </c>
      <c r="X15" s="1018"/>
      <c r="Y15" s="1000"/>
      <c r="Z15" s="1001">
        <v>117</v>
      </c>
      <c r="AA15" s="1018"/>
      <c r="AB15" s="1000"/>
      <c r="AC15" s="1001">
        <v>117</v>
      </c>
      <c r="AD15" s="1018"/>
      <c r="AE15" s="1000"/>
      <c r="AF15" s="1001">
        <v>118</v>
      </c>
      <c r="AG15" s="1018"/>
      <c r="AH15" s="1000"/>
      <c r="AI15" s="1001">
        <v>118</v>
      </c>
      <c r="AJ15" s="1019"/>
      <c r="AK15" s="1000"/>
      <c r="AL15" s="1001">
        <v>118</v>
      </c>
      <c r="AM15" s="1018"/>
      <c r="AN15" s="1000"/>
      <c r="AO15" s="1001">
        <v>118</v>
      </c>
      <c r="AP15" s="1018"/>
      <c r="AQ15" s="1000"/>
      <c r="AR15" s="1001">
        <v>118</v>
      </c>
      <c r="AS15" s="1018"/>
      <c r="AT15" s="1000"/>
      <c r="AU15" s="1001">
        <v>118</v>
      </c>
      <c r="AV15" s="1018"/>
      <c r="AW15" s="1000"/>
      <c r="AX15" s="1001">
        <v>118</v>
      </c>
      <c r="AY15" s="1018"/>
      <c r="AZ15" s="1000"/>
      <c r="BA15" s="1001">
        <v>118</v>
      </c>
      <c r="BB15" s="1018"/>
      <c r="BC15" s="1000"/>
      <c r="BD15" s="1001">
        <v>118</v>
      </c>
      <c r="BE15" s="1018"/>
      <c r="BF15" s="1000"/>
      <c r="BG15" s="1001">
        <v>118</v>
      </c>
      <c r="BH15" s="1018"/>
      <c r="BI15" s="1000"/>
      <c r="BJ15" s="1001">
        <v>118</v>
      </c>
      <c r="BK15" s="1018"/>
      <c r="BL15" s="1000"/>
      <c r="BM15" s="1001">
        <v>118</v>
      </c>
      <c r="BN15" s="1018"/>
      <c r="BO15" s="1000"/>
      <c r="BP15" s="1001">
        <v>118</v>
      </c>
      <c r="BQ15" s="1018"/>
      <c r="BR15" s="1000"/>
      <c r="BS15" s="1001">
        <v>118</v>
      </c>
      <c r="BT15" s="1018"/>
      <c r="BU15" s="1000"/>
      <c r="BV15" s="1001">
        <v>118</v>
      </c>
      <c r="BW15" s="1018"/>
      <c r="BX15" s="1000"/>
      <c r="BY15" s="1001">
        <v>119</v>
      </c>
      <c r="BZ15" s="1018"/>
      <c r="CA15" s="1000"/>
    </row>
    <row r="16" spans="1:79" x14ac:dyDescent="0.2">
      <c r="A16" s="778"/>
      <c r="B16" s="1003"/>
      <c r="C16" s="779"/>
      <c r="D16" s="865" t="s">
        <v>256</v>
      </c>
      <c r="E16" s="865"/>
      <c r="F16" s="1020" t="s">
        <v>26</v>
      </c>
      <c r="G16" s="1021"/>
      <c r="H16" s="1045">
        <v>10.5</v>
      </c>
      <c r="I16" s="1023"/>
      <c r="J16" s="1022"/>
      <c r="K16" s="1045">
        <v>10.5</v>
      </c>
      <c r="L16" s="1023"/>
      <c r="M16" s="1022"/>
      <c r="N16" s="1045">
        <v>10.5</v>
      </c>
      <c r="O16" s="1023"/>
      <c r="P16" s="1022"/>
      <c r="Q16" s="1045">
        <v>10.5</v>
      </c>
      <c r="R16" s="1023"/>
      <c r="S16" s="1022"/>
      <c r="T16" s="1045">
        <v>10.4</v>
      </c>
      <c r="U16" s="1023"/>
      <c r="V16" s="1022"/>
      <c r="W16" s="1045">
        <v>10.4</v>
      </c>
      <c r="X16" s="1023"/>
      <c r="Y16" s="1022"/>
      <c r="Z16" s="1045">
        <v>10.3</v>
      </c>
      <c r="AA16" s="1023"/>
      <c r="AB16" s="1022"/>
      <c r="AC16" s="1045">
        <v>10.3</v>
      </c>
      <c r="AD16" s="1023"/>
      <c r="AE16" s="1022"/>
      <c r="AF16" s="1045">
        <v>10.4</v>
      </c>
      <c r="AG16" s="1023"/>
      <c r="AH16" s="1022"/>
      <c r="AI16" s="1045">
        <v>10.4</v>
      </c>
      <c r="AJ16" s="993"/>
      <c r="AK16" s="1022"/>
      <c r="AL16" s="1045">
        <v>10.4</v>
      </c>
      <c r="AM16" s="1023"/>
      <c r="AN16" s="1022"/>
      <c r="AO16" s="1045">
        <v>10.4</v>
      </c>
      <c r="AP16" s="1023"/>
      <c r="AQ16" s="1022"/>
      <c r="AR16" s="1045">
        <v>10.4</v>
      </c>
      <c r="AS16" s="1023"/>
      <c r="AT16" s="1022"/>
      <c r="AU16" s="1045">
        <v>10.4</v>
      </c>
      <c r="AV16" s="1023"/>
      <c r="AW16" s="1022"/>
      <c r="AX16" s="1045">
        <v>10.4</v>
      </c>
      <c r="AY16" s="1023"/>
      <c r="AZ16" s="1022"/>
      <c r="BA16" s="1045">
        <v>10.4</v>
      </c>
      <c r="BB16" s="1023"/>
      <c r="BC16" s="1022"/>
      <c r="BD16" s="1045">
        <v>10.4</v>
      </c>
      <c r="BE16" s="1023"/>
      <c r="BF16" s="1022"/>
      <c r="BG16" s="1045">
        <v>10.4</v>
      </c>
      <c r="BH16" s="1023"/>
      <c r="BI16" s="1022"/>
      <c r="BJ16" s="1045">
        <v>10.4</v>
      </c>
      <c r="BK16" s="1023"/>
      <c r="BL16" s="1022"/>
      <c r="BM16" s="1045">
        <v>10.4</v>
      </c>
      <c r="BN16" s="1023"/>
      <c r="BO16" s="1022"/>
      <c r="BP16" s="1045">
        <v>10.4</v>
      </c>
      <c r="BQ16" s="1023"/>
      <c r="BR16" s="1022"/>
      <c r="BS16" s="1045">
        <v>10.4</v>
      </c>
      <c r="BT16" s="1023"/>
      <c r="BU16" s="1022"/>
      <c r="BV16" s="1045">
        <v>10.4</v>
      </c>
      <c r="BW16" s="1023"/>
      <c r="BX16" s="1022"/>
      <c r="BY16" s="1045">
        <v>10.5</v>
      </c>
      <c r="BZ16" s="1023"/>
      <c r="CA16" s="1022"/>
    </row>
    <row r="17" spans="1:85" ht="13.5" thickBot="1" x14ac:dyDescent="0.25">
      <c r="A17" s="778"/>
      <c r="B17" s="1005"/>
      <c r="C17" s="779"/>
      <c r="D17" s="767"/>
      <c r="E17" s="769"/>
      <c r="F17" s="1006"/>
      <c r="G17" s="1024"/>
      <c r="H17" s="1025"/>
      <c r="I17" s="1028"/>
      <c r="J17" s="1027"/>
      <c r="K17" s="1025"/>
      <c r="L17" s="1028"/>
      <c r="M17" s="1027"/>
      <c r="N17" s="1025"/>
      <c r="O17" s="1028"/>
      <c r="P17" s="1027"/>
      <c r="Q17" s="1025"/>
      <c r="R17" s="1028"/>
      <c r="S17" s="1027"/>
      <c r="T17" s="1025"/>
      <c r="U17" s="1028"/>
      <c r="V17" s="1027"/>
      <c r="W17" s="1025"/>
      <c r="X17" s="1028"/>
      <c r="Y17" s="1027"/>
      <c r="Z17" s="1025"/>
      <c r="AA17" s="1028"/>
      <c r="AB17" s="1027"/>
      <c r="AC17" s="1025"/>
      <c r="AD17" s="1028"/>
      <c r="AE17" s="1027"/>
      <c r="AF17" s="1025"/>
      <c r="AG17" s="1028"/>
      <c r="AH17" s="1027"/>
      <c r="AI17" s="1025"/>
      <c r="AJ17" s="1013"/>
      <c r="AK17" s="1027"/>
      <c r="AL17" s="1025"/>
      <c r="AM17" s="1028"/>
      <c r="AN17" s="1027"/>
      <c r="AO17" s="1025"/>
      <c r="AP17" s="1028"/>
      <c r="AQ17" s="1027"/>
      <c r="AR17" s="1025"/>
      <c r="AS17" s="1028"/>
      <c r="AT17" s="1027"/>
      <c r="AU17" s="1025"/>
      <c r="AV17" s="1028"/>
      <c r="AW17" s="1027"/>
      <c r="AX17" s="1025"/>
      <c r="AY17" s="1028"/>
      <c r="AZ17" s="1027"/>
      <c r="BA17" s="1025"/>
      <c r="BB17" s="1028"/>
      <c r="BC17" s="1027"/>
      <c r="BD17" s="1025"/>
      <c r="BE17" s="1028"/>
      <c r="BF17" s="1027"/>
      <c r="BG17" s="1025"/>
      <c r="BH17" s="1028"/>
      <c r="BI17" s="1027"/>
      <c r="BJ17" s="1025"/>
      <c r="BK17" s="1028"/>
      <c r="BL17" s="1027"/>
      <c r="BM17" s="1025"/>
      <c r="BN17" s="1028"/>
      <c r="BO17" s="1027"/>
      <c r="BP17" s="1025"/>
      <c r="BQ17" s="1028"/>
      <c r="BR17" s="1027"/>
      <c r="BS17" s="1025"/>
      <c r="BT17" s="1028"/>
      <c r="BU17" s="1027"/>
      <c r="BV17" s="1025"/>
      <c r="BW17" s="1028"/>
      <c r="BX17" s="1027"/>
      <c r="BY17" s="1025"/>
      <c r="BZ17" s="1028"/>
      <c r="CA17" s="1027"/>
    </row>
    <row r="18" spans="1:85" ht="13.5" thickBot="1" x14ac:dyDescent="0.25">
      <c r="A18" s="764"/>
      <c r="B18" s="765"/>
      <c r="C18" s="1046"/>
      <c r="D18" s="1047" t="s">
        <v>27</v>
      </c>
      <c r="E18" s="978"/>
      <c r="F18" s="769"/>
      <c r="G18" s="769"/>
      <c r="H18" s="1030"/>
      <c r="I18" s="1031"/>
      <c r="J18" s="1032"/>
      <c r="K18" s="1030"/>
      <c r="L18" s="1031"/>
      <c r="M18" s="1032"/>
      <c r="N18" s="1030"/>
      <c r="O18" s="1031"/>
      <c r="P18" s="1032"/>
      <c r="Q18" s="1030"/>
      <c r="R18" s="1031"/>
      <c r="S18" s="1032"/>
      <c r="T18" s="1030"/>
      <c r="U18" s="1031"/>
      <c r="V18" s="1032"/>
      <c r="W18" s="1030"/>
      <c r="X18" s="1031"/>
      <c r="Y18" s="1032"/>
      <c r="Z18" s="1030"/>
      <c r="AA18" s="1031"/>
      <c r="AB18" s="1032"/>
      <c r="AC18" s="1030"/>
      <c r="AD18" s="1031"/>
      <c r="AE18" s="1032"/>
      <c r="AF18" s="1030"/>
      <c r="AG18" s="1031"/>
      <c r="AH18" s="1032"/>
      <c r="AI18" s="1030"/>
      <c r="AJ18" s="1033"/>
      <c r="AK18" s="1032"/>
      <c r="AL18" s="1030"/>
      <c r="AM18" s="1031"/>
      <c r="AN18" s="1032"/>
      <c r="AO18" s="1030"/>
      <c r="AP18" s="1031"/>
      <c r="AQ18" s="1032"/>
      <c r="AR18" s="1030"/>
      <c r="AS18" s="1031"/>
      <c r="AT18" s="1032"/>
      <c r="AU18" s="1030"/>
      <c r="AV18" s="1031"/>
      <c r="AW18" s="1032"/>
      <c r="AX18" s="1030"/>
      <c r="AY18" s="1031"/>
      <c r="AZ18" s="1032"/>
      <c r="BA18" s="1030"/>
      <c r="BB18" s="1031"/>
      <c r="BC18" s="1032"/>
      <c r="BD18" s="1030"/>
      <c r="BE18" s="1031"/>
      <c r="BF18" s="1032"/>
      <c r="BG18" s="1030"/>
      <c r="BH18" s="1031"/>
      <c r="BI18" s="1032"/>
      <c r="BJ18" s="1030"/>
      <c r="BK18" s="1031"/>
      <c r="BL18" s="1032"/>
      <c r="BM18" s="1030"/>
      <c r="BN18" s="1031"/>
      <c r="BO18" s="1032"/>
      <c r="BP18" s="1030"/>
      <c r="BQ18" s="1031"/>
      <c r="BR18" s="1032"/>
      <c r="BS18" s="1030"/>
      <c r="BT18" s="1031"/>
      <c r="BU18" s="1032"/>
      <c r="BV18" s="1030"/>
      <c r="BW18" s="1031"/>
      <c r="BX18" s="1032"/>
      <c r="BY18" s="1030"/>
      <c r="BZ18" s="1031"/>
      <c r="CA18" s="1032"/>
    </row>
    <row r="19" spans="1:85" ht="15" x14ac:dyDescent="0.25">
      <c r="A19" s="751"/>
      <c r="B19" s="752"/>
      <c r="C19" s="753"/>
      <c r="D19" s="754" t="s">
        <v>24</v>
      </c>
      <c r="E19" s="755"/>
      <c r="F19" s="756"/>
      <c r="G19" s="755"/>
      <c r="H19" s="711">
        <f>2/H9*H20/1000</f>
        <v>7.6190476190476183E-2</v>
      </c>
      <c r="I19" s="1019">
        <v>175.87</v>
      </c>
      <c r="J19" s="1048">
        <v>1.21</v>
      </c>
      <c r="K19" s="711">
        <f>2/K9*K20/1000</f>
        <v>7.6190476190476183E-2</v>
      </c>
      <c r="L19" s="1019">
        <v>175.95</v>
      </c>
      <c r="M19" s="1048">
        <v>1.21</v>
      </c>
      <c r="N19" s="711">
        <f>2/N9*N20/1000</f>
        <v>7.6190476190476183E-2</v>
      </c>
      <c r="O19" s="1019">
        <v>176.01</v>
      </c>
      <c r="P19" s="1048">
        <v>1.21</v>
      </c>
      <c r="Q19" s="711">
        <f>2/Q9*Q20/1000</f>
        <v>7.6190476190476183E-2</v>
      </c>
      <c r="R19" s="1019">
        <v>176.08</v>
      </c>
      <c r="S19" s="1048">
        <v>1.21</v>
      </c>
      <c r="T19" s="711">
        <f>2/T9*T20/1000</f>
        <v>7.6923076923076913E-2</v>
      </c>
      <c r="U19" s="1019">
        <v>176.16</v>
      </c>
      <c r="V19" s="1048">
        <v>1.21</v>
      </c>
      <c r="W19" s="711">
        <f>2/W9*W20/1000</f>
        <v>7.6923076923076913E-2</v>
      </c>
      <c r="X19" s="1019">
        <v>176.24</v>
      </c>
      <c r="Y19" s="1048">
        <v>1.21</v>
      </c>
      <c r="Z19" s="711">
        <f>2/Z9*Z20/1000</f>
        <v>7.7669902912621352E-2</v>
      </c>
      <c r="AA19" s="883">
        <v>176.34</v>
      </c>
      <c r="AB19" s="777">
        <v>1.21</v>
      </c>
      <c r="AC19" s="711">
        <f>2/AC9*AC20/1000</f>
        <v>7.7669902912621352E-2</v>
      </c>
      <c r="AD19" s="1019">
        <v>176.42</v>
      </c>
      <c r="AE19" s="1048">
        <v>1.21</v>
      </c>
      <c r="AF19" s="711">
        <f>2/AF9*AF20/1000</f>
        <v>7.6923076923076913E-2</v>
      </c>
      <c r="AG19" s="1019">
        <v>176.51</v>
      </c>
      <c r="AH19" s="1048">
        <v>1.21</v>
      </c>
      <c r="AI19" s="711">
        <f>2/AI9*AI20/1000</f>
        <v>7.6923076923076913E-2</v>
      </c>
      <c r="AJ19" s="1019">
        <v>176.59</v>
      </c>
      <c r="AK19" s="1049">
        <v>1.21</v>
      </c>
      <c r="AL19" s="711">
        <f>2/AL9*AL20/1000</f>
        <v>7.6923076923076913E-2</v>
      </c>
      <c r="AM19" s="883">
        <v>176.68</v>
      </c>
      <c r="AN19" s="1049">
        <v>1.21</v>
      </c>
      <c r="AO19" s="711">
        <f>2/AO9*AO20/1000</f>
        <v>7.6923076923076913E-2</v>
      </c>
      <c r="AP19" s="883">
        <v>176.76</v>
      </c>
      <c r="AQ19" s="1049">
        <v>1.21</v>
      </c>
      <c r="AR19" s="711">
        <f>2/AR9*AR20/1000</f>
        <v>7.6923076923076913E-2</v>
      </c>
      <c r="AS19" s="883">
        <v>176.85</v>
      </c>
      <c r="AT19" s="1049">
        <v>1.21</v>
      </c>
      <c r="AU19" s="711">
        <f>2/AU9*AU20/1000</f>
        <v>7.6923076923076913E-2</v>
      </c>
      <c r="AV19" s="883">
        <v>176.93</v>
      </c>
      <c r="AW19" s="1049">
        <v>1.21</v>
      </c>
      <c r="AX19" s="711">
        <f>2/AX9*AX20/1000</f>
        <v>7.6923076923076913E-2</v>
      </c>
      <c r="AY19" s="883">
        <v>177.02</v>
      </c>
      <c r="AZ19" s="1049">
        <v>1.21</v>
      </c>
      <c r="BA19" s="711">
        <f>2/BA9*BA20/1000</f>
        <v>7.6923076923076913E-2</v>
      </c>
      <c r="BB19" s="883">
        <v>177.13</v>
      </c>
      <c r="BC19" s="1049">
        <v>1.21</v>
      </c>
      <c r="BD19" s="711">
        <f>2/BD9*BD20/1000</f>
        <v>7.7669902912621352E-2</v>
      </c>
      <c r="BE19" s="883">
        <v>177.24</v>
      </c>
      <c r="BF19" s="1049">
        <v>1.21</v>
      </c>
      <c r="BG19" s="711">
        <f>2/BG9*BG20/1000</f>
        <v>7.7669902912621352E-2</v>
      </c>
      <c r="BH19" s="883">
        <v>177.36</v>
      </c>
      <c r="BI19" s="1049">
        <v>1.21</v>
      </c>
      <c r="BJ19" s="711">
        <f>2/BJ9*BJ20/1000</f>
        <v>7.7669902912621352E-2</v>
      </c>
      <c r="BK19" s="883">
        <v>177.45</v>
      </c>
      <c r="BL19" s="1049">
        <v>1.21</v>
      </c>
      <c r="BM19" s="711">
        <f>2/BM9*BM20/1000</f>
        <v>7.7669902912621352E-2</v>
      </c>
      <c r="BN19" s="883">
        <v>177.53</v>
      </c>
      <c r="BO19" s="1049">
        <v>1.21</v>
      </c>
      <c r="BP19" s="711">
        <f>2/BP9*BP20/1000</f>
        <v>7.7669902912621352E-2</v>
      </c>
      <c r="BQ19" s="883">
        <v>177.53</v>
      </c>
      <c r="BR19" s="1049">
        <v>1.21</v>
      </c>
      <c r="BS19" s="711">
        <f>2/BS9*BS20/1000</f>
        <v>7.6923076923076913E-2</v>
      </c>
      <c r="BT19" s="883">
        <v>177.72</v>
      </c>
      <c r="BU19" s="1049">
        <v>1.21</v>
      </c>
      <c r="BV19" s="711">
        <f>2/BV9*BV20/1000</f>
        <v>7.6923076923076913E-2</v>
      </c>
      <c r="BW19" s="883">
        <v>177.81</v>
      </c>
      <c r="BX19" s="1049">
        <v>1.21</v>
      </c>
      <c r="BY19" s="711">
        <f>2/BY9*BY20/1000</f>
        <v>7.6190476190476183E-2</v>
      </c>
      <c r="BZ19" s="883">
        <v>177.86</v>
      </c>
      <c r="CA19" s="1049">
        <v>1.21</v>
      </c>
      <c r="CB19" s="761"/>
      <c r="CC19" s="761"/>
      <c r="CF19" s="889"/>
      <c r="CG19" s="889"/>
    </row>
    <row r="20" spans="1:85" ht="13.5" thickBot="1" x14ac:dyDescent="0.25">
      <c r="A20" s="764"/>
      <c r="B20" s="765" t="s">
        <v>188</v>
      </c>
      <c r="C20" s="766"/>
      <c r="D20" s="767" t="s">
        <v>28</v>
      </c>
      <c r="E20" s="765"/>
      <c r="F20" s="768"/>
      <c r="G20" s="769"/>
      <c r="H20" s="767">
        <v>400</v>
      </c>
      <c r="I20" s="769"/>
      <c r="J20" s="765"/>
      <c r="K20" s="767">
        <v>400</v>
      </c>
      <c r="L20" s="769"/>
      <c r="M20" s="765"/>
      <c r="N20" s="767">
        <v>400</v>
      </c>
      <c r="O20" s="769"/>
      <c r="P20" s="765"/>
      <c r="Q20" s="767">
        <v>400</v>
      </c>
      <c r="R20" s="769"/>
      <c r="S20" s="765"/>
      <c r="T20" s="767">
        <v>400</v>
      </c>
      <c r="U20" s="769"/>
      <c r="V20" s="765"/>
      <c r="W20" s="767">
        <v>400</v>
      </c>
      <c r="X20" s="769"/>
      <c r="Y20" s="765"/>
      <c r="Z20" s="711">
        <v>400</v>
      </c>
      <c r="AA20" s="769"/>
      <c r="AB20" s="765"/>
      <c r="AC20" s="711">
        <v>400</v>
      </c>
      <c r="AD20" s="769"/>
      <c r="AE20" s="765"/>
      <c r="AF20" s="711">
        <v>400</v>
      </c>
      <c r="AG20" s="769"/>
      <c r="AH20" s="765"/>
      <c r="AI20" s="711">
        <v>400</v>
      </c>
      <c r="AJ20" s="1050"/>
      <c r="AK20" s="765"/>
      <c r="AL20" s="711">
        <v>400</v>
      </c>
      <c r="AM20" s="769"/>
      <c r="AN20" s="765"/>
      <c r="AO20" s="711">
        <v>400</v>
      </c>
      <c r="AP20" s="769"/>
      <c r="AQ20" s="765"/>
      <c r="AR20" s="711">
        <v>400</v>
      </c>
      <c r="AS20" s="769"/>
      <c r="AT20" s="765"/>
      <c r="AU20" s="711">
        <v>400</v>
      </c>
      <c r="AV20" s="769"/>
      <c r="AW20" s="765"/>
      <c r="AX20" s="711">
        <v>400</v>
      </c>
      <c r="AY20" s="769"/>
      <c r="AZ20" s="765"/>
      <c r="BA20" s="711">
        <v>400</v>
      </c>
      <c r="BB20" s="769"/>
      <c r="BC20" s="765"/>
      <c r="BD20" s="711">
        <v>400</v>
      </c>
      <c r="BE20" s="769"/>
      <c r="BF20" s="765"/>
      <c r="BG20" s="711">
        <v>400</v>
      </c>
      <c r="BH20" s="769"/>
      <c r="BI20" s="765"/>
      <c r="BJ20" s="711">
        <v>400</v>
      </c>
      <c r="BK20" s="769"/>
      <c r="BL20" s="765"/>
      <c r="BM20" s="711">
        <v>400</v>
      </c>
      <c r="BN20" s="769"/>
      <c r="BO20" s="765"/>
      <c r="BP20" s="711">
        <v>400</v>
      </c>
      <c r="BQ20" s="769"/>
      <c r="BR20" s="765"/>
      <c r="BS20" s="711">
        <v>400</v>
      </c>
      <c r="BT20" s="769"/>
      <c r="BU20" s="765"/>
      <c r="BV20" s="711">
        <v>400</v>
      </c>
      <c r="BW20" s="769"/>
      <c r="BX20" s="765"/>
      <c r="BY20" s="711">
        <v>400</v>
      </c>
      <c r="BZ20" s="769"/>
      <c r="CA20" s="765"/>
    </row>
    <row r="21" spans="1:85" ht="15" x14ac:dyDescent="0.25">
      <c r="A21" s="770"/>
      <c r="B21" s="771"/>
      <c r="C21" s="772"/>
      <c r="D21" s="754" t="s">
        <v>24</v>
      </c>
      <c r="E21" s="755"/>
      <c r="F21" s="756"/>
      <c r="G21" s="1017"/>
      <c r="H21" s="711">
        <f>30/H16*H22/1000</f>
        <v>1.1428571428571428</v>
      </c>
      <c r="I21" s="1019">
        <v>365.28</v>
      </c>
      <c r="J21" s="1019">
        <v>4.29</v>
      </c>
      <c r="K21" s="711">
        <f>30/K16*K22/1000</f>
        <v>1.1428571428571428</v>
      </c>
      <c r="L21" s="1019">
        <v>365.55</v>
      </c>
      <c r="M21" s="1019">
        <v>4.29</v>
      </c>
      <c r="N21" s="711">
        <f>30/N16*N22/1000</f>
        <v>1.1428571428571428</v>
      </c>
      <c r="O21" s="1019">
        <v>365.78</v>
      </c>
      <c r="P21" s="1019">
        <v>4.29</v>
      </c>
      <c r="Q21" s="711">
        <f>30/Q16*Q22/1000</f>
        <v>1.1428571428571428</v>
      </c>
      <c r="R21" s="1019">
        <v>366.05</v>
      </c>
      <c r="S21" s="1019">
        <v>4.29</v>
      </c>
      <c r="T21" s="711">
        <f>30/T16*T22/1000</f>
        <v>1.1538461538461537</v>
      </c>
      <c r="U21" s="1019">
        <v>366.27</v>
      </c>
      <c r="V21" s="1019">
        <v>4.29</v>
      </c>
      <c r="W21" s="711">
        <f>30/W16*W22/1000</f>
        <v>1.1538461538461537</v>
      </c>
      <c r="X21" s="1019">
        <v>366.54</v>
      </c>
      <c r="Y21" s="1019">
        <v>4.29</v>
      </c>
      <c r="Z21" s="711">
        <f>30/Z16*Z22/1000</f>
        <v>1.1650485436893203</v>
      </c>
      <c r="AA21" s="883">
        <v>366.85</v>
      </c>
      <c r="AB21" s="1048">
        <v>4.29</v>
      </c>
      <c r="AC21" s="711">
        <f>30/AC16*AC22/1000</f>
        <v>1.1650485436893203</v>
      </c>
      <c r="AD21" s="1019">
        <v>367.18</v>
      </c>
      <c r="AE21" s="1048">
        <v>4.29</v>
      </c>
      <c r="AF21" s="711">
        <f>30/AF16*AF22/1000</f>
        <v>1.1538461538461537</v>
      </c>
      <c r="AG21" s="1019">
        <v>367.47</v>
      </c>
      <c r="AH21" s="1048">
        <v>4.29</v>
      </c>
      <c r="AI21" s="711">
        <f>30/AI16*AI22/1000</f>
        <v>1.1538461538461537</v>
      </c>
      <c r="AJ21" s="1019">
        <v>367.76</v>
      </c>
      <c r="AK21" s="1049">
        <v>4.29</v>
      </c>
      <c r="AL21" s="711">
        <f>30/AL16*AL22/1000</f>
        <v>1.1538461538461537</v>
      </c>
      <c r="AM21" s="883">
        <v>368.01</v>
      </c>
      <c r="AN21" s="1049">
        <v>4.29</v>
      </c>
      <c r="AO21" s="711">
        <f>30/AO16*AO22/1000</f>
        <v>1.1538461538461537</v>
      </c>
      <c r="AP21" s="883">
        <v>368.26</v>
      </c>
      <c r="AQ21" s="1049">
        <v>4.29</v>
      </c>
      <c r="AR21" s="711">
        <f>30/AR16*AR22/1000</f>
        <v>1.1538461538461537</v>
      </c>
      <c r="AS21" s="883">
        <v>368.56</v>
      </c>
      <c r="AT21" s="1049">
        <v>4.29</v>
      </c>
      <c r="AU21" s="711">
        <f>30/AU16*AU22/1000</f>
        <v>1.1538461538461537</v>
      </c>
      <c r="AV21" s="883">
        <v>368.77</v>
      </c>
      <c r="AW21" s="1049">
        <v>4.29</v>
      </c>
      <c r="AX21" s="711">
        <f>30/AX16*AX22/1000</f>
        <v>1.1538461538461537</v>
      </c>
      <c r="AY21" s="883">
        <v>368.99</v>
      </c>
      <c r="AZ21" s="1049">
        <v>4.29</v>
      </c>
      <c r="BA21" s="711">
        <f>30/BA16*BA22/1000</f>
        <v>1.1538461538461537</v>
      </c>
      <c r="BB21" s="883">
        <v>369.3</v>
      </c>
      <c r="BC21" s="1049">
        <v>4.29</v>
      </c>
      <c r="BD21" s="711">
        <f>30/BD16*BD22/1000</f>
        <v>1.1538461538461537</v>
      </c>
      <c r="BE21" s="883">
        <v>369.6</v>
      </c>
      <c r="BF21" s="1049">
        <v>4.29</v>
      </c>
      <c r="BG21" s="711">
        <f>30/BG16*BG22/1000</f>
        <v>1.1538461538461537</v>
      </c>
      <c r="BH21" s="883">
        <v>369.95</v>
      </c>
      <c r="BI21" s="1049">
        <v>4.29</v>
      </c>
      <c r="BJ21" s="711">
        <f>30/BJ16*BJ22/1000</f>
        <v>1.1538461538461537</v>
      </c>
      <c r="BK21" s="883">
        <v>370.2</v>
      </c>
      <c r="BL21" s="1049">
        <v>4.29</v>
      </c>
      <c r="BM21" s="711">
        <f>30/BM16*BM22/1000</f>
        <v>1.1538461538461537</v>
      </c>
      <c r="BN21" s="883">
        <v>370.47</v>
      </c>
      <c r="BO21" s="1049">
        <v>4.29</v>
      </c>
      <c r="BP21" s="711">
        <f>30/BP16*BP22/1000</f>
        <v>1.1538461538461537</v>
      </c>
      <c r="BQ21" s="883">
        <v>370.47</v>
      </c>
      <c r="BR21" s="1049">
        <v>4.29</v>
      </c>
      <c r="BS21" s="711">
        <f>30/BS16*BS22/1000</f>
        <v>1.1538461538461537</v>
      </c>
      <c r="BT21" s="883">
        <v>371.05</v>
      </c>
      <c r="BU21" s="1049">
        <v>4.29</v>
      </c>
      <c r="BV21" s="711">
        <f>30/BV16*BV22/1000</f>
        <v>1.1538461538461537</v>
      </c>
      <c r="BW21" s="883">
        <v>371.38</v>
      </c>
      <c r="BX21" s="1049">
        <v>4.29</v>
      </c>
      <c r="BY21" s="711">
        <f>30/BY16*BY22/1000</f>
        <v>1.1428571428571428</v>
      </c>
      <c r="BZ21" s="883">
        <v>371.44</v>
      </c>
      <c r="CA21" s="777">
        <v>4.29</v>
      </c>
      <c r="CB21" s="761"/>
      <c r="CC21" s="761"/>
      <c r="CF21" s="889"/>
      <c r="CG21" s="889"/>
    </row>
    <row r="22" spans="1:85" ht="13.5" thickBot="1" x14ac:dyDescent="0.25">
      <c r="A22" s="778"/>
      <c r="B22" s="771" t="s">
        <v>189</v>
      </c>
      <c r="C22" s="779"/>
      <c r="D22" s="770" t="s">
        <v>28</v>
      </c>
      <c r="E22" s="771"/>
      <c r="F22" s="775"/>
      <c r="G22" s="991"/>
      <c r="H22" s="767">
        <v>400</v>
      </c>
      <c r="I22" s="769"/>
      <c r="J22" s="765"/>
      <c r="K22" s="767">
        <v>400</v>
      </c>
      <c r="L22" s="769"/>
      <c r="M22" s="765"/>
      <c r="N22" s="767">
        <v>400</v>
      </c>
      <c r="O22" s="769"/>
      <c r="P22" s="765"/>
      <c r="Q22" s="767">
        <v>400</v>
      </c>
      <c r="R22" s="769"/>
      <c r="S22" s="765"/>
      <c r="T22" s="767">
        <v>400</v>
      </c>
      <c r="U22" s="769"/>
      <c r="V22" s="765"/>
      <c r="W22" s="767">
        <v>400</v>
      </c>
      <c r="X22" s="769"/>
      <c r="Y22" s="765"/>
      <c r="Z22" s="767">
        <v>400</v>
      </c>
      <c r="AA22" s="769"/>
      <c r="AB22" s="765"/>
      <c r="AC22" s="767">
        <v>400</v>
      </c>
      <c r="AD22" s="769"/>
      <c r="AE22" s="765"/>
      <c r="AF22" s="767">
        <v>400</v>
      </c>
      <c r="AG22" s="769"/>
      <c r="AH22" s="765"/>
      <c r="AI22" s="767">
        <v>400</v>
      </c>
      <c r="AJ22" s="1050"/>
      <c r="AK22" s="765"/>
      <c r="AL22" s="767">
        <v>400</v>
      </c>
      <c r="AM22" s="769"/>
      <c r="AN22" s="765"/>
      <c r="AO22" s="767">
        <v>400</v>
      </c>
      <c r="AP22" s="769"/>
      <c r="AQ22" s="765"/>
      <c r="AR22" s="767">
        <v>400</v>
      </c>
      <c r="AS22" s="769"/>
      <c r="AT22" s="765"/>
      <c r="AU22" s="767">
        <v>400</v>
      </c>
      <c r="AV22" s="769"/>
      <c r="AW22" s="765"/>
      <c r="AX22" s="767">
        <v>400</v>
      </c>
      <c r="AY22" s="769"/>
      <c r="AZ22" s="765"/>
      <c r="BA22" s="767">
        <v>400</v>
      </c>
      <c r="BB22" s="769"/>
      <c r="BC22" s="765"/>
      <c r="BD22" s="767">
        <v>400</v>
      </c>
      <c r="BE22" s="769"/>
      <c r="BF22" s="765"/>
      <c r="BG22" s="767">
        <v>400</v>
      </c>
      <c r="BH22" s="769"/>
      <c r="BI22" s="765"/>
      <c r="BJ22" s="767">
        <v>400</v>
      </c>
      <c r="BK22" s="769"/>
      <c r="BL22" s="765"/>
      <c r="BM22" s="767">
        <v>400</v>
      </c>
      <c r="BN22" s="769"/>
      <c r="BO22" s="765"/>
      <c r="BP22" s="767">
        <v>400</v>
      </c>
      <c r="BQ22" s="769"/>
      <c r="BR22" s="765"/>
      <c r="BS22" s="767">
        <v>400</v>
      </c>
      <c r="BT22" s="769"/>
      <c r="BU22" s="765"/>
      <c r="BV22" s="767">
        <v>400</v>
      </c>
      <c r="BW22" s="769"/>
      <c r="BX22" s="765"/>
      <c r="BY22" s="767">
        <v>400</v>
      </c>
      <c r="BZ22" s="769"/>
      <c r="CA22" s="765"/>
    </row>
    <row r="23" spans="1:85" x14ac:dyDescent="0.2">
      <c r="A23" s="751"/>
      <c r="B23" s="1044"/>
      <c r="C23" s="752"/>
      <c r="D23" s="754"/>
      <c r="E23" s="1017"/>
      <c r="F23" s="1051"/>
      <c r="G23" s="1017"/>
      <c r="H23" s="1001"/>
      <c r="I23" s="760"/>
      <c r="J23" s="1000"/>
      <c r="K23" s="998"/>
      <c r="L23" s="760"/>
      <c r="M23" s="1002"/>
      <c r="N23" s="1001"/>
      <c r="O23" s="760"/>
      <c r="P23" s="1000"/>
      <c r="Q23" s="1001"/>
      <c r="R23" s="760"/>
      <c r="S23" s="1000"/>
      <c r="T23" s="1001"/>
      <c r="U23" s="760"/>
      <c r="V23" s="1000"/>
      <c r="W23" s="1001"/>
      <c r="X23" s="760"/>
      <c r="Y23" s="1000"/>
      <c r="Z23" s="998"/>
      <c r="AA23" s="760"/>
      <c r="AB23" s="1002"/>
      <c r="AC23" s="1001"/>
      <c r="AD23" s="1052"/>
      <c r="AE23" s="1053"/>
      <c r="AF23" s="1001"/>
      <c r="AG23" s="1052"/>
      <c r="AH23" s="1053"/>
      <c r="AI23" s="1001"/>
      <c r="AJ23" s="1019"/>
      <c r="AK23" s="1053"/>
      <c r="AL23" s="1001"/>
      <c r="AM23" s="1052"/>
      <c r="AN23" s="1053"/>
      <c r="AO23" s="998"/>
      <c r="AP23" s="1052"/>
      <c r="AQ23" s="1054"/>
      <c r="AR23" s="1001"/>
      <c r="AS23" s="1052"/>
      <c r="AT23" s="1053"/>
      <c r="AU23" s="1001"/>
      <c r="AV23" s="1052"/>
      <c r="AW23" s="1053"/>
      <c r="AX23" s="1001"/>
      <c r="AY23" s="1052"/>
      <c r="AZ23" s="1053"/>
      <c r="BA23" s="1001"/>
      <c r="BB23" s="760"/>
      <c r="BC23" s="1000"/>
      <c r="BD23" s="998"/>
      <c r="BE23" s="760"/>
      <c r="BF23" s="1000"/>
      <c r="BG23" s="1001"/>
      <c r="BH23" s="760"/>
      <c r="BI23" s="1000"/>
      <c r="BJ23" s="1001"/>
      <c r="BK23" s="760"/>
      <c r="BL23" s="1000"/>
      <c r="BM23" s="1001"/>
      <c r="BN23" s="760"/>
      <c r="BO23" s="1000"/>
      <c r="BP23" s="1001"/>
      <c r="BQ23" s="760"/>
      <c r="BR23" s="1000"/>
      <c r="BS23" s="998"/>
      <c r="BT23" s="760"/>
      <c r="BU23" s="1000"/>
      <c r="BV23" s="1001"/>
      <c r="BW23" s="760"/>
      <c r="BX23" s="1002"/>
      <c r="BY23" s="1001"/>
      <c r="BZ23" s="760"/>
      <c r="CA23" s="1000"/>
    </row>
    <row r="24" spans="1:85" ht="13.5" thickBot="1" x14ac:dyDescent="0.25">
      <c r="A24" s="865" t="s">
        <v>243</v>
      </c>
      <c r="B24" s="865"/>
      <c r="C24" s="771"/>
      <c r="D24" s="1055"/>
      <c r="E24" s="1038"/>
      <c r="F24" s="1056" t="s">
        <v>223</v>
      </c>
      <c r="G24" s="1038"/>
      <c r="H24" s="1057"/>
      <c r="I24" s="1010"/>
      <c r="J24" s="1009"/>
      <c r="K24" s="1057"/>
      <c r="L24" s="1010"/>
      <c r="M24" s="1009"/>
      <c r="N24" s="1057"/>
      <c r="O24" s="1010"/>
      <c r="P24" s="1009"/>
      <c r="Q24" s="1057"/>
      <c r="R24" s="1010"/>
      <c r="S24" s="1009"/>
      <c r="T24" s="1057"/>
      <c r="U24" s="1010"/>
      <c r="V24" s="1009"/>
      <c r="W24" s="1057"/>
      <c r="X24" s="1010"/>
      <c r="Y24" s="1009"/>
      <c r="Z24" s="1057"/>
      <c r="AA24" s="1010"/>
      <c r="AB24" s="1009"/>
      <c r="AC24" s="1057"/>
      <c r="AD24" s="1010"/>
      <c r="AE24" s="1009"/>
      <c r="AF24" s="1057"/>
      <c r="AG24" s="1010"/>
      <c r="AH24" s="1009"/>
      <c r="AI24" s="1057"/>
      <c r="AJ24" s="1010"/>
      <c r="AK24" s="1009"/>
      <c r="AL24" s="1057"/>
      <c r="AM24" s="1010"/>
      <c r="AN24" s="1009"/>
      <c r="AO24" s="1057"/>
      <c r="AP24" s="1010"/>
      <c r="AQ24" s="1009"/>
      <c r="AR24" s="1057"/>
      <c r="AS24" s="1010"/>
      <c r="AT24" s="1009"/>
      <c r="AU24" s="1057"/>
      <c r="AV24" s="1058"/>
      <c r="AW24" s="1009"/>
      <c r="AX24" s="1057"/>
      <c r="AY24" s="1010"/>
      <c r="AZ24" s="1009"/>
      <c r="BA24" s="1057"/>
      <c r="BB24" s="1010"/>
      <c r="BC24" s="1009"/>
      <c r="BD24" s="1057"/>
      <c r="BE24" s="1010"/>
      <c r="BF24" s="1009"/>
      <c r="BG24" s="1057"/>
      <c r="BH24" s="1010"/>
      <c r="BI24" s="1009"/>
      <c r="BJ24" s="1057"/>
      <c r="BK24" s="1010"/>
      <c r="BL24" s="1009"/>
      <c r="BM24" s="1057"/>
      <c r="BN24" s="1010"/>
      <c r="BO24" s="1009"/>
      <c r="BP24" s="1057"/>
      <c r="BQ24" s="1010"/>
      <c r="BR24" s="1009"/>
      <c r="BS24" s="1057"/>
      <c r="BT24" s="1010"/>
      <c r="BU24" s="1009"/>
      <c r="BV24" s="1057"/>
      <c r="BW24" s="1010"/>
      <c r="BX24" s="1009"/>
      <c r="BY24" s="1057"/>
      <c r="BZ24" s="1010"/>
      <c r="CA24" s="1009"/>
    </row>
    <row r="25" spans="1:85" ht="12.75" customHeight="1" x14ac:dyDescent="0.2">
      <c r="A25" s="1059" t="s">
        <v>23</v>
      </c>
      <c r="B25" s="891" t="s">
        <v>257</v>
      </c>
      <c r="C25" s="1060">
        <f>H59</f>
        <v>0.89689103876874321</v>
      </c>
      <c r="D25" s="1061" t="s">
        <v>258</v>
      </c>
      <c r="E25" s="2171">
        <f>I59</f>
        <v>0.49309399474755622</v>
      </c>
      <c r="F25" s="2171"/>
      <c r="G25" s="1044"/>
      <c r="H25" s="890"/>
      <c r="I25" s="1062"/>
      <c r="J25" s="1063"/>
      <c r="K25" s="891"/>
      <c r="L25" s="1062"/>
      <c r="M25" s="893"/>
      <c r="N25" s="890"/>
      <c r="O25" s="1062"/>
      <c r="P25" s="1063"/>
      <c r="Q25" s="890"/>
      <c r="R25" s="1062"/>
      <c r="S25" s="1063"/>
      <c r="T25" s="890"/>
      <c r="U25" s="1062"/>
      <c r="V25" s="1063"/>
      <c r="W25" s="890"/>
      <c r="X25" s="1062"/>
      <c r="Y25" s="1063"/>
      <c r="Z25" s="891"/>
      <c r="AA25" s="1062"/>
      <c r="AB25" s="893"/>
      <c r="AC25" s="2170"/>
      <c r="AD25" s="2171"/>
      <c r="AE25" s="752"/>
      <c r="AF25" s="2170"/>
      <c r="AG25" s="2171"/>
      <c r="AH25" s="752"/>
      <c r="AI25" s="2170"/>
      <c r="AJ25" s="2171"/>
      <c r="AK25" s="752"/>
      <c r="AL25" s="2170"/>
      <c r="AM25" s="2171"/>
      <c r="AN25" s="752"/>
      <c r="AO25" s="2171"/>
      <c r="AP25" s="2171"/>
      <c r="AQ25" s="1044"/>
      <c r="AR25" s="2170"/>
      <c r="AS25" s="2171"/>
      <c r="AT25" s="752"/>
      <c r="AU25" s="2170"/>
      <c r="AV25" s="2171"/>
      <c r="AW25" s="752"/>
      <c r="AX25" s="2170"/>
      <c r="AY25" s="2171"/>
      <c r="AZ25" s="752"/>
      <c r="BA25" s="751"/>
      <c r="BB25" s="1044"/>
      <c r="BC25" s="752"/>
      <c r="BD25" s="1044"/>
      <c r="BE25" s="1044"/>
      <c r="BF25" s="752"/>
      <c r="BG25" s="751"/>
      <c r="BH25" s="1044"/>
      <c r="BI25" s="752"/>
      <c r="BJ25" s="751"/>
      <c r="BK25" s="1044"/>
      <c r="BL25" s="752"/>
      <c r="BM25" s="751"/>
      <c r="BN25" s="1044"/>
      <c r="BO25" s="752"/>
      <c r="BP25" s="751"/>
      <c r="BQ25" s="1044"/>
      <c r="BR25" s="752"/>
      <c r="BS25" s="1044"/>
      <c r="BT25" s="1044"/>
      <c r="BU25" s="752"/>
      <c r="BV25" s="1044"/>
      <c r="BW25" s="1044"/>
      <c r="BX25" s="1044"/>
      <c r="BY25" s="751"/>
      <c r="BZ25" s="1044"/>
      <c r="CA25" s="752"/>
    </row>
    <row r="26" spans="1:85" ht="13.5" customHeight="1" thickBot="1" x14ac:dyDescent="0.25">
      <c r="A26" s="1064" t="s">
        <v>91</v>
      </c>
      <c r="B26" s="1065" t="s">
        <v>259</v>
      </c>
      <c r="C26" s="1066">
        <f>O59</f>
        <v>0.94387051702310776</v>
      </c>
      <c r="D26" s="1067" t="s">
        <v>260</v>
      </c>
      <c r="E26" s="2172">
        <f>P59</f>
        <v>0.34995867757811189</v>
      </c>
      <c r="F26" s="2172"/>
      <c r="G26" s="769"/>
      <c r="H26" s="894"/>
      <c r="I26" s="1068"/>
      <c r="J26" s="1069"/>
      <c r="K26" s="895"/>
      <c r="L26" s="1068"/>
      <c r="M26" s="1070"/>
      <c r="N26" s="894"/>
      <c r="O26" s="1068"/>
      <c r="P26" s="1069"/>
      <c r="Q26" s="894"/>
      <c r="R26" s="1068"/>
      <c r="S26" s="1069"/>
      <c r="T26" s="894"/>
      <c r="U26" s="1068"/>
      <c r="V26" s="1069"/>
      <c r="W26" s="894"/>
      <c r="X26" s="1068"/>
      <c r="Y26" s="1069"/>
      <c r="Z26" s="895"/>
      <c r="AA26" s="1068"/>
      <c r="AB26" s="1070"/>
      <c r="AC26" s="1071"/>
      <c r="AD26" s="1072"/>
      <c r="AE26" s="765"/>
      <c r="AF26" s="1071"/>
      <c r="AG26" s="1072"/>
      <c r="AH26" s="765"/>
      <c r="AI26" s="1071"/>
      <c r="AJ26" s="1072"/>
      <c r="AK26" s="765"/>
      <c r="AL26" s="1071"/>
      <c r="AM26" s="1072"/>
      <c r="AN26" s="765"/>
      <c r="AO26" s="1072"/>
      <c r="AP26" s="1072"/>
      <c r="AQ26" s="769"/>
      <c r="AR26" s="1071"/>
      <c r="AS26" s="1072"/>
      <c r="AT26" s="765"/>
      <c r="AU26" s="1071"/>
      <c r="AV26" s="1072"/>
      <c r="AW26" s="765"/>
      <c r="AX26" s="1071"/>
      <c r="AY26" s="1072"/>
      <c r="AZ26" s="765"/>
      <c r="BA26" s="767"/>
      <c r="BB26" s="769"/>
      <c r="BC26" s="765"/>
      <c r="BD26" s="769"/>
      <c r="BE26" s="769"/>
      <c r="BF26" s="765"/>
      <c r="BG26" s="767"/>
      <c r="BH26" s="769"/>
      <c r="BI26" s="765"/>
      <c r="BJ26" s="767"/>
      <c r="BK26" s="769"/>
      <c r="BL26" s="765"/>
      <c r="BM26" s="767"/>
      <c r="BN26" s="769"/>
      <c r="BO26" s="765"/>
      <c r="BP26" s="767"/>
      <c r="BQ26" s="769"/>
      <c r="BR26" s="765"/>
      <c r="BS26" s="769"/>
      <c r="BT26" s="769"/>
      <c r="BU26" s="765"/>
      <c r="BV26" s="769"/>
      <c r="BW26" s="769"/>
      <c r="BX26" s="769"/>
      <c r="BY26" s="767"/>
      <c r="BZ26" s="769"/>
      <c r="CA26" s="765"/>
    </row>
    <row r="27" spans="1:85" x14ac:dyDescent="0.2">
      <c r="A27" s="662" t="s">
        <v>37</v>
      </c>
      <c r="B27" s="1073"/>
      <c r="C27" s="1074"/>
      <c r="D27" s="1075" t="s">
        <v>38</v>
      </c>
      <c r="E27" s="1076"/>
      <c r="F27" s="1075" t="s">
        <v>39</v>
      </c>
      <c r="G27" s="1075"/>
      <c r="H27" s="1077" t="s">
        <v>17</v>
      </c>
      <c r="I27" s="1078" t="s">
        <v>18</v>
      </c>
      <c r="J27" s="1079" t="s">
        <v>19</v>
      </c>
      <c r="K27" s="1080" t="s">
        <v>17</v>
      </c>
      <c r="L27" s="1078" t="s">
        <v>18</v>
      </c>
      <c r="M27" s="1081" t="s">
        <v>19</v>
      </c>
      <c r="N27" s="1077" t="s">
        <v>17</v>
      </c>
      <c r="O27" s="1078" t="s">
        <v>18</v>
      </c>
      <c r="P27" s="1079" t="s">
        <v>19</v>
      </c>
      <c r="Q27" s="1077" t="s">
        <v>17</v>
      </c>
      <c r="R27" s="1078" t="s">
        <v>18</v>
      </c>
      <c r="S27" s="1079" t="s">
        <v>19</v>
      </c>
      <c r="T27" s="1077" t="s">
        <v>17</v>
      </c>
      <c r="U27" s="1078" t="s">
        <v>18</v>
      </c>
      <c r="V27" s="1079" t="s">
        <v>19</v>
      </c>
      <c r="W27" s="1077" t="s">
        <v>17</v>
      </c>
      <c r="X27" s="1078" t="s">
        <v>18</v>
      </c>
      <c r="Y27" s="1079" t="s">
        <v>19</v>
      </c>
      <c r="Z27" s="1080" t="s">
        <v>17</v>
      </c>
      <c r="AA27" s="1078" t="s">
        <v>18</v>
      </c>
      <c r="AB27" s="1081" t="s">
        <v>19</v>
      </c>
      <c r="AC27" s="1077" t="s">
        <v>17</v>
      </c>
      <c r="AD27" s="1078" t="s">
        <v>18</v>
      </c>
      <c r="AE27" s="1079" t="s">
        <v>19</v>
      </c>
      <c r="AF27" s="1077" t="s">
        <v>17</v>
      </c>
      <c r="AG27" s="1078" t="s">
        <v>18</v>
      </c>
      <c r="AH27" s="1079" t="s">
        <v>19</v>
      </c>
      <c r="AI27" s="1077" t="s">
        <v>17</v>
      </c>
      <c r="AJ27" s="1082" t="s">
        <v>18</v>
      </c>
      <c r="AK27" s="1079" t="s">
        <v>19</v>
      </c>
      <c r="AL27" s="1077" t="s">
        <v>17</v>
      </c>
      <c r="AM27" s="1078" t="s">
        <v>18</v>
      </c>
      <c r="AN27" s="1079" t="s">
        <v>19</v>
      </c>
      <c r="AO27" s="1080" t="s">
        <v>17</v>
      </c>
      <c r="AP27" s="1078" t="s">
        <v>18</v>
      </c>
      <c r="AQ27" s="1081" t="s">
        <v>19</v>
      </c>
      <c r="AR27" s="1077" t="s">
        <v>17</v>
      </c>
      <c r="AS27" s="1078" t="s">
        <v>18</v>
      </c>
      <c r="AT27" s="1079" t="s">
        <v>19</v>
      </c>
      <c r="AU27" s="1077" t="s">
        <v>17</v>
      </c>
      <c r="AV27" s="1078" t="s">
        <v>18</v>
      </c>
      <c r="AW27" s="1079" t="s">
        <v>19</v>
      </c>
      <c r="AX27" s="1077" t="s">
        <v>17</v>
      </c>
      <c r="AY27" s="1078" t="s">
        <v>18</v>
      </c>
      <c r="AZ27" s="1079" t="s">
        <v>19</v>
      </c>
      <c r="BA27" s="1077" t="s">
        <v>17</v>
      </c>
      <c r="BB27" s="1078" t="s">
        <v>18</v>
      </c>
      <c r="BC27" s="1079" t="s">
        <v>19</v>
      </c>
      <c r="BD27" s="1080" t="s">
        <v>17</v>
      </c>
      <c r="BE27" s="1078" t="s">
        <v>18</v>
      </c>
      <c r="BF27" s="1079" t="s">
        <v>19</v>
      </c>
      <c r="BG27" s="1077" t="s">
        <v>17</v>
      </c>
      <c r="BH27" s="1078" t="s">
        <v>18</v>
      </c>
      <c r="BI27" s="1079" t="s">
        <v>19</v>
      </c>
      <c r="BJ27" s="1077" t="s">
        <v>17</v>
      </c>
      <c r="BK27" s="1078" t="s">
        <v>18</v>
      </c>
      <c r="BL27" s="1079" t="s">
        <v>19</v>
      </c>
      <c r="BM27" s="1077" t="s">
        <v>17</v>
      </c>
      <c r="BN27" s="1078" t="s">
        <v>18</v>
      </c>
      <c r="BO27" s="1079" t="s">
        <v>19</v>
      </c>
      <c r="BP27" s="1077" t="s">
        <v>17</v>
      </c>
      <c r="BQ27" s="1078" t="s">
        <v>18</v>
      </c>
      <c r="BR27" s="1079" t="s">
        <v>19</v>
      </c>
      <c r="BS27" s="1080" t="s">
        <v>17</v>
      </c>
      <c r="BT27" s="1078" t="s">
        <v>18</v>
      </c>
      <c r="BU27" s="1079" t="s">
        <v>19</v>
      </c>
      <c r="BV27" s="1077" t="s">
        <v>17</v>
      </c>
      <c r="BW27" s="1078" t="s">
        <v>18</v>
      </c>
      <c r="BX27" s="1081" t="s">
        <v>19</v>
      </c>
      <c r="BY27" s="1077" t="s">
        <v>17</v>
      </c>
      <c r="BZ27" s="1078" t="s">
        <v>18</v>
      </c>
      <c r="CA27" s="1079" t="s">
        <v>19</v>
      </c>
    </row>
    <row r="28" spans="1:85" ht="13.5" thickBot="1" x14ac:dyDescent="0.25">
      <c r="A28" s="799" t="s">
        <v>261</v>
      </c>
      <c r="B28" s="769"/>
      <c r="C28" s="1083"/>
      <c r="D28" s="1084" t="s">
        <v>41</v>
      </c>
      <c r="E28" s="1085" t="s">
        <v>42</v>
      </c>
      <c r="F28" s="1085" t="s">
        <v>41</v>
      </c>
      <c r="G28" s="1086" t="s">
        <v>42</v>
      </c>
      <c r="H28" s="983">
        <v>0</v>
      </c>
      <c r="I28" s="984" t="s">
        <v>21</v>
      </c>
      <c r="J28" s="985" t="s">
        <v>22</v>
      </c>
      <c r="K28" s="986">
        <v>0</v>
      </c>
      <c r="L28" s="984" t="s">
        <v>21</v>
      </c>
      <c r="M28" s="987" t="s">
        <v>22</v>
      </c>
      <c r="N28" s="983">
        <v>0</v>
      </c>
      <c r="O28" s="984" t="s">
        <v>21</v>
      </c>
      <c r="P28" s="985" t="s">
        <v>22</v>
      </c>
      <c r="Q28" s="983">
        <v>0</v>
      </c>
      <c r="R28" s="984" t="s">
        <v>21</v>
      </c>
      <c r="S28" s="985" t="s">
        <v>22</v>
      </c>
      <c r="T28" s="983">
        <v>0</v>
      </c>
      <c r="U28" s="984" t="s">
        <v>21</v>
      </c>
      <c r="V28" s="985" t="s">
        <v>22</v>
      </c>
      <c r="W28" s="983">
        <v>0</v>
      </c>
      <c r="X28" s="984" t="s">
        <v>21</v>
      </c>
      <c r="Y28" s="985" t="s">
        <v>22</v>
      </c>
      <c r="Z28" s="986">
        <v>0</v>
      </c>
      <c r="AA28" s="984" t="s">
        <v>21</v>
      </c>
      <c r="AB28" s="987" t="s">
        <v>22</v>
      </c>
      <c r="AC28" s="983" t="s">
        <v>20</v>
      </c>
      <c r="AD28" s="984" t="s">
        <v>21</v>
      </c>
      <c r="AE28" s="985" t="s">
        <v>22</v>
      </c>
      <c r="AF28" s="983" t="s">
        <v>20</v>
      </c>
      <c r="AG28" s="984" t="s">
        <v>21</v>
      </c>
      <c r="AH28" s="985" t="s">
        <v>22</v>
      </c>
      <c r="AI28" s="983" t="s">
        <v>20</v>
      </c>
      <c r="AJ28" s="988" t="s">
        <v>21</v>
      </c>
      <c r="AK28" s="985" t="s">
        <v>22</v>
      </c>
      <c r="AL28" s="983" t="s">
        <v>20</v>
      </c>
      <c r="AM28" s="984" t="s">
        <v>21</v>
      </c>
      <c r="AN28" s="985" t="s">
        <v>22</v>
      </c>
      <c r="AO28" s="986" t="s">
        <v>20</v>
      </c>
      <c r="AP28" s="984" t="s">
        <v>21</v>
      </c>
      <c r="AQ28" s="987" t="s">
        <v>22</v>
      </c>
      <c r="AR28" s="983" t="s">
        <v>20</v>
      </c>
      <c r="AS28" s="984" t="s">
        <v>21</v>
      </c>
      <c r="AT28" s="985" t="s">
        <v>22</v>
      </c>
      <c r="AU28" s="983" t="s">
        <v>20</v>
      </c>
      <c r="AV28" s="984" t="s">
        <v>21</v>
      </c>
      <c r="AW28" s="985" t="s">
        <v>22</v>
      </c>
      <c r="AX28" s="983" t="s">
        <v>20</v>
      </c>
      <c r="AY28" s="984" t="s">
        <v>21</v>
      </c>
      <c r="AZ28" s="985" t="s">
        <v>22</v>
      </c>
      <c r="BA28" s="983" t="s">
        <v>20</v>
      </c>
      <c r="BB28" s="984" t="s">
        <v>21</v>
      </c>
      <c r="BC28" s="985" t="s">
        <v>22</v>
      </c>
      <c r="BD28" s="986" t="s">
        <v>20</v>
      </c>
      <c r="BE28" s="984" t="s">
        <v>21</v>
      </c>
      <c r="BF28" s="985" t="s">
        <v>22</v>
      </c>
      <c r="BG28" s="983" t="s">
        <v>20</v>
      </c>
      <c r="BH28" s="984" t="s">
        <v>21</v>
      </c>
      <c r="BI28" s="985" t="s">
        <v>22</v>
      </c>
      <c r="BJ28" s="983" t="s">
        <v>20</v>
      </c>
      <c r="BK28" s="984" t="s">
        <v>21</v>
      </c>
      <c r="BL28" s="985" t="s">
        <v>22</v>
      </c>
      <c r="BM28" s="983" t="s">
        <v>20</v>
      </c>
      <c r="BN28" s="984" t="s">
        <v>21</v>
      </c>
      <c r="BO28" s="985" t="s">
        <v>22</v>
      </c>
      <c r="BP28" s="983" t="s">
        <v>20</v>
      </c>
      <c r="BQ28" s="984" t="s">
        <v>21</v>
      </c>
      <c r="BR28" s="985" t="s">
        <v>22</v>
      </c>
      <c r="BS28" s="986" t="s">
        <v>20</v>
      </c>
      <c r="BT28" s="984" t="s">
        <v>21</v>
      </c>
      <c r="BU28" s="985" t="s">
        <v>22</v>
      </c>
      <c r="BV28" s="983" t="s">
        <v>20</v>
      </c>
      <c r="BW28" s="984" t="s">
        <v>21</v>
      </c>
      <c r="BX28" s="987" t="s">
        <v>22</v>
      </c>
      <c r="BY28" s="983" t="s">
        <v>20</v>
      </c>
      <c r="BZ28" s="984" t="s">
        <v>21</v>
      </c>
      <c r="CA28" s="985" t="s">
        <v>22</v>
      </c>
    </row>
    <row r="29" spans="1:85" x14ac:dyDescent="0.2">
      <c r="A29" s="1087" t="s">
        <v>228</v>
      </c>
      <c r="B29" s="663"/>
      <c r="C29" s="1088"/>
      <c r="D29" s="1089"/>
      <c r="E29" s="1090"/>
      <c r="F29" s="1090"/>
      <c r="G29" s="1091"/>
      <c r="H29" s="1092">
        <v>275</v>
      </c>
      <c r="I29" s="1093">
        <v>5729.52</v>
      </c>
      <c r="J29" s="1094">
        <v>2165.3200000000002</v>
      </c>
      <c r="K29" s="1092">
        <v>275</v>
      </c>
      <c r="L29" s="1093">
        <v>5729.73</v>
      </c>
      <c r="M29" s="1094">
        <v>2165.4</v>
      </c>
      <c r="N29" s="1092">
        <v>275</v>
      </c>
      <c r="O29" s="1093">
        <v>5729.85</v>
      </c>
      <c r="P29" s="1094">
        <v>2165.44</v>
      </c>
      <c r="Q29" s="1092">
        <v>275</v>
      </c>
      <c r="R29" s="1093">
        <v>5730.02</v>
      </c>
      <c r="S29" s="1094">
        <v>2165.5</v>
      </c>
      <c r="T29" s="1092">
        <v>275</v>
      </c>
      <c r="U29" s="1093">
        <v>5730.19</v>
      </c>
      <c r="V29" s="1094">
        <v>2165.56</v>
      </c>
      <c r="W29" s="1092">
        <v>275</v>
      </c>
      <c r="X29" s="1093">
        <v>5730.36</v>
      </c>
      <c r="Y29" s="1094">
        <v>2165.61</v>
      </c>
      <c r="Z29" s="1092">
        <v>350</v>
      </c>
      <c r="AA29" s="1093">
        <v>5730.54</v>
      </c>
      <c r="AB29" s="1094">
        <v>2165.67</v>
      </c>
      <c r="AC29" s="1092">
        <v>350</v>
      </c>
      <c r="AD29" s="1093">
        <v>5730.77</v>
      </c>
      <c r="AE29" s="1094">
        <v>2165.7399999999998</v>
      </c>
      <c r="AF29" s="1092">
        <v>350</v>
      </c>
      <c r="AG29" s="1093">
        <v>5730.97</v>
      </c>
      <c r="AH29" s="1094">
        <v>2165.81</v>
      </c>
      <c r="AI29" s="1092">
        <v>350</v>
      </c>
      <c r="AJ29" s="1093">
        <v>5731.11</v>
      </c>
      <c r="AK29" s="1094">
        <v>2165.88</v>
      </c>
      <c r="AL29" s="1092">
        <v>350</v>
      </c>
      <c r="AM29" s="1093">
        <v>5731.32</v>
      </c>
      <c r="AN29" s="1094">
        <v>2165.9299999999998</v>
      </c>
      <c r="AO29" s="1092">
        <v>330</v>
      </c>
      <c r="AP29" s="1093">
        <v>5731.53</v>
      </c>
      <c r="AQ29" s="1094">
        <v>2165.98</v>
      </c>
      <c r="AR29" s="1092">
        <v>340</v>
      </c>
      <c r="AS29" s="1093">
        <v>5731.71</v>
      </c>
      <c r="AT29" s="1094">
        <v>2166.0300000000002</v>
      </c>
      <c r="AU29" s="1092">
        <v>340</v>
      </c>
      <c r="AV29" s="1093">
        <v>5731.87</v>
      </c>
      <c r="AW29" s="1094">
        <v>2166.09</v>
      </c>
      <c r="AX29" s="1092">
        <v>350</v>
      </c>
      <c r="AY29" s="1093">
        <v>5732.04</v>
      </c>
      <c r="AZ29" s="1094">
        <v>2166.13</v>
      </c>
      <c r="BA29" s="1092">
        <v>350</v>
      </c>
      <c r="BB29" s="1093">
        <v>5732.28</v>
      </c>
      <c r="BC29" s="1094">
        <v>2166.1999999999998</v>
      </c>
      <c r="BD29" s="1092">
        <v>360</v>
      </c>
      <c r="BE29" s="1093">
        <v>5732.51</v>
      </c>
      <c r="BF29" s="1094">
        <v>2166.27</v>
      </c>
      <c r="BG29" s="1092">
        <v>355</v>
      </c>
      <c r="BH29" s="1093">
        <v>5732.6</v>
      </c>
      <c r="BI29" s="1094">
        <v>2166.33</v>
      </c>
      <c r="BJ29" s="1092">
        <v>355</v>
      </c>
      <c r="BK29" s="1093">
        <v>5732.98</v>
      </c>
      <c r="BL29" s="1094">
        <v>2166.42</v>
      </c>
      <c r="BM29" s="1092">
        <v>350</v>
      </c>
      <c r="BN29" s="1093">
        <v>5733.1</v>
      </c>
      <c r="BO29" s="1094">
        <v>2166.48</v>
      </c>
      <c r="BP29" s="1092">
        <v>350</v>
      </c>
      <c r="BQ29" s="1093">
        <v>5733.4</v>
      </c>
      <c r="BR29" s="1094">
        <v>2166.54</v>
      </c>
      <c r="BS29" s="1092">
        <v>330</v>
      </c>
      <c r="BT29" s="1093">
        <v>5733.6</v>
      </c>
      <c r="BU29" s="1094">
        <v>2166.6</v>
      </c>
      <c r="BV29" s="1092">
        <v>310</v>
      </c>
      <c r="BW29" s="1093">
        <v>5733.8</v>
      </c>
      <c r="BX29" s="1094">
        <v>2166.67</v>
      </c>
      <c r="BY29" s="1092">
        <v>310</v>
      </c>
      <c r="BZ29" s="1093">
        <v>5733.91</v>
      </c>
      <c r="CA29" s="1094">
        <v>2166.71</v>
      </c>
    </row>
    <row r="30" spans="1:85" ht="15" x14ac:dyDescent="0.25">
      <c r="A30" s="2164" t="s">
        <v>262</v>
      </c>
      <c r="B30" s="2165"/>
      <c r="C30" s="2166"/>
      <c r="D30" s="1095"/>
      <c r="E30" s="1096"/>
      <c r="F30" s="1037"/>
      <c r="G30" s="1097"/>
      <c r="H30" s="711">
        <v>45</v>
      </c>
      <c r="I30" s="1098">
        <v>5366.7</v>
      </c>
      <c r="J30" s="1099">
        <v>1699.32</v>
      </c>
      <c r="K30" s="711">
        <v>45</v>
      </c>
      <c r="L30" s="1098">
        <v>5366.96</v>
      </c>
      <c r="M30" s="1099">
        <v>1699.73</v>
      </c>
      <c r="N30" s="711">
        <v>45</v>
      </c>
      <c r="O30" s="1098">
        <v>5367.11</v>
      </c>
      <c r="P30" s="1099">
        <v>1699.78</v>
      </c>
      <c r="Q30" s="711">
        <v>45</v>
      </c>
      <c r="R30" s="1098">
        <v>5367.31</v>
      </c>
      <c r="S30" s="1099">
        <v>1699.85</v>
      </c>
      <c r="T30" s="711">
        <v>45</v>
      </c>
      <c r="U30" s="1098">
        <v>5367.54</v>
      </c>
      <c r="V30" s="1099">
        <v>1699.92</v>
      </c>
      <c r="W30" s="711">
        <v>60</v>
      </c>
      <c r="X30" s="1098">
        <v>5367.77</v>
      </c>
      <c r="Y30" s="1099">
        <v>1699.98</v>
      </c>
      <c r="Z30" s="711">
        <v>60</v>
      </c>
      <c r="AA30" s="1098">
        <v>5368.03</v>
      </c>
      <c r="AB30" s="1099">
        <v>1700.05</v>
      </c>
      <c r="AC30" s="711">
        <v>68</v>
      </c>
      <c r="AD30" s="1098">
        <v>5368.35</v>
      </c>
      <c r="AE30" s="1099">
        <v>1700.15</v>
      </c>
      <c r="AF30" s="711">
        <v>68</v>
      </c>
      <c r="AG30" s="1098">
        <v>5268.64</v>
      </c>
      <c r="AH30" s="1099">
        <v>1700.23</v>
      </c>
      <c r="AI30" s="711">
        <v>65</v>
      </c>
      <c r="AJ30" s="1098">
        <v>5368.84</v>
      </c>
      <c r="AK30" s="1099">
        <v>1700.29</v>
      </c>
      <c r="AL30" s="711">
        <v>65</v>
      </c>
      <c r="AM30" s="1098">
        <v>5369.11</v>
      </c>
      <c r="AN30" s="1099">
        <v>1700.36</v>
      </c>
      <c r="AO30" s="711">
        <v>62</v>
      </c>
      <c r="AP30" s="1098">
        <v>5369.48</v>
      </c>
      <c r="AQ30" s="1099">
        <v>1700.47</v>
      </c>
      <c r="AR30" s="711">
        <v>65</v>
      </c>
      <c r="AS30" s="1098">
        <v>5369.76</v>
      </c>
      <c r="AT30" s="1099">
        <v>1700.54</v>
      </c>
      <c r="AU30" s="711">
        <v>65</v>
      </c>
      <c r="AV30" s="1098">
        <v>5369.99</v>
      </c>
      <c r="AW30" s="1099">
        <v>1700.6</v>
      </c>
      <c r="AX30" s="711">
        <v>68</v>
      </c>
      <c r="AY30" s="1098">
        <v>5370.23</v>
      </c>
      <c r="AZ30" s="1099">
        <v>1700.67</v>
      </c>
      <c r="BA30" s="711">
        <v>70</v>
      </c>
      <c r="BB30" s="1098">
        <v>5370.55</v>
      </c>
      <c r="BC30" s="1099">
        <v>1700.77</v>
      </c>
      <c r="BD30" s="711">
        <v>72</v>
      </c>
      <c r="BE30" s="1098">
        <v>5370.93</v>
      </c>
      <c r="BF30" s="1099">
        <v>1700.87</v>
      </c>
      <c r="BG30" s="711">
        <v>70</v>
      </c>
      <c r="BH30" s="1098">
        <v>5371.2</v>
      </c>
      <c r="BI30" s="1099">
        <v>1700.96</v>
      </c>
      <c r="BJ30" s="711">
        <v>70</v>
      </c>
      <c r="BK30" s="1098">
        <v>5371.63</v>
      </c>
      <c r="BL30" s="1099">
        <v>1701.04</v>
      </c>
      <c r="BM30" s="711">
        <v>62</v>
      </c>
      <c r="BN30" s="1098">
        <v>5371.94</v>
      </c>
      <c r="BO30" s="1099">
        <v>1701.12</v>
      </c>
      <c r="BP30" s="711">
        <v>62</v>
      </c>
      <c r="BQ30" s="1098">
        <v>5372.24</v>
      </c>
      <c r="BR30" s="1099">
        <v>1701.19</v>
      </c>
      <c r="BS30" s="711">
        <v>50</v>
      </c>
      <c r="BT30" s="1098">
        <v>5772.56</v>
      </c>
      <c r="BU30" s="1099">
        <v>1701.25</v>
      </c>
      <c r="BV30" s="711">
        <v>50</v>
      </c>
      <c r="BW30" s="1098">
        <v>5372.82</v>
      </c>
      <c r="BX30" s="1099">
        <v>1701.35</v>
      </c>
      <c r="BY30" s="711">
        <v>50</v>
      </c>
      <c r="BZ30" s="1098">
        <v>5372.96</v>
      </c>
      <c r="CA30" s="1099">
        <v>1701.39</v>
      </c>
      <c r="CB30" s="761"/>
      <c r="CC30" s="761"/>
      <c r="CF30" s="889"/>
      <c r="CG30" s="889"/>
    </row>
    <row r="31" spans="1:85" ht="15" x14ac:dyDescent="0.25">
      <c r="A31" s="2164" t="s">
        <v>263</v>
      </c>
      <c r="B31" s="2165"/>
      <c r="C31" s="2166"/>
      <c r="D31" s="1095"/>
      <c r="E31" s="1096"/>
      <c r="F31" s="1037"/>
      <c r="G31" s="1097"/>
      <c r="H31" s="1100">
        <v>30</v>
      </c>
      <c r="I31" s="1037">
        <v>1335.74</v>
      </c>
      <c r="J31" s="1101">
        <v>883.66</v>
      </c>
      <c r="K31" s="1100">
        <v>30</v>
      </c>
      <c r="L31" s="1037">
        <v>1335.84</v>
      </c>
      <c r="M31" s="1101">
        <v>883.72</v>
      </c>
      <c r="N31" s="1100">
        <v>30</v>
      </c>
      <c r="O31" s="1037">
        <v>1335.91</v>
      </c>
      <c r="P31" s="1101">
        <v>883.72</v>
      </c>
      <c r="Q31" s="1100">
        <v>30</v>
      </c>
      <c r="R31" s="1037">
        <v>1335.98</v>
      </c>
      <c r="S31" s="1101">
        <v>883.81</v>
      </c>
      <c r="T31" s="1100">
        <v>30</v>
      </c>
      <c r="U31" s="1037">
        <v>1336.06</v>
      </c>
      <c r="V31" s="1101">
        <v>883.85</v>
      </c>
      <c r="W31" s="1100">
        <v>30</v>
      </c>
      <c r="X31" s="1037">
        <v>1336.14</v>
      </c>
      <c r="Y31" s="1101">
        <v>883.89</v>
      </c>
      <c r="Z31" s="1100">
        <v>38</v>
      </c>
      <c r="AA31" s="1037">
        <v>1336.22</v>
      </c>
      <c r="AB31" s="1101">
        <v>883.93</v>
      </c>
      <c r="AC31" s="1100">
        <v>38</v>
      </c>
      <c r="AD31" s="1037">
        <v>1336.34</v>
      </c>
      <c r="AE31" s="1101">
        <v>883.99</v>
      </c>
      <c r="AF31" s="1100">
        <v>30</v>
      </c>
      <c r="AG31" s="1037">
        <v>1336.43</v>
      </c>
      <c r="AH31" s="1101">
        <v>884.05</v>
      </c>
      <c r="AI31" s="1100">
        <v>30</v>
      </c>
      <c r="AJ31" s="1037">
        <v>1336.49</v>
      </c>
      <c r="AK31" s="1101">
        <v>884.08</v>
      </c>
      <c r="AL31" s="1100">
        <v>30</v>
      </c>
      <c r="AM31" s="1037">
        <v>1336.58</v>
      </c>
      <c r="AN31" s="1101">
        <v>884.12</v>
      </c>
      <c r="AO31" s="1100">
        <v>28</v>
      </c>
      <c r="AP31" s="1037">
        <v>1336.65</v>
      </c>
      <c r="AQ31" s="1101">
        <v>884.17</v>
      </c>
      <c r="AR31" s="1100">
        <v>30</v>
      </c>
      <c r="AS31" s="1037">
        <v>1336.72</v>
      </c>
      <c r="AT31" s="1101">
        <v>884.21</v>
      </c>
      <c r="AU31" s="1100">
        <v>30</v>
      </c>
      <c r="AV31" s="1037">
        <v>1336.78</v>
      </c>
      <c r="AW31" s="1101">
        <v>884.25</v>
      </c>
      <c r="AX31" s="1100">
        <v>30</v>
      </c>
      <c r="AY31" s="1037">
        <v>1336.85</v>
      </c>
      <c r="AZ31" s="1101">
        <v>884.29</v>
      </c>
      <c r="BA31" s="1100">
        <v>35</v>
      </c>
      <c r="BB31" s="1037">
        <v>1336.96</v>
      </c>
      <c r="BC31" s="1101">
        <v>884.35</v>
      </c>
      <c r="BD31" s="1100">
        <v>38</v>
      </c>
      <c r="BE31" s="1037">
        <v>1337.07</v>
      </c>
      <c r="BF31" s="1101">
        <v>884.4</v>
      </c>
      <c r="BG31" s="1100">
        <v>36</v>
      </c>
      <c r="BH31" s="1037">
        <v>1337.13</v>
      </c>
      <c r="BI31" s="1101">
        <v>884.47</v>
      </c>
      <c r="BJ31" s="1100">
        <v>36</v>
      </c>
      <c r="BK31" s="1037">
        <v>1337.28</v>
      </c>
      <c r="BL31" s="1101">
        <v>884.52</v>
      </c>
      <c r="BM31" s="1100">
        <v>35</v>
      </c>
      <c r="BN31" s="1037">
        <v>1337.38</v>
      </c>
      <c r="BO31" s="1101">
        <v>884.57</v>
      </c>
      <c r="BP31" s="1100">
        <v>35</v>
      </c>
      <c r="BQ31" s="1037">
        <v>1337.47</v>
      </c>
      <c r="BR31" s="1101">
        <v>884.62</v>
      </c>
      <c r="BS31" s="1100">
        <v>35</v>
      </c>
      <c r="BT31" s="1037">
        <v>1337.57</v>
      </c>
      <c r="BU31" s="1101">
        <v>884.68</v>
      </c>
      <c r="BV31" s="1100">
        <v>35</v>
      </c>
      <c r="BW31" s="1037">
        <v>1337.67</v>
      </c>
      <c r="BX31" s="1101">
        <v>884.73</v>
      </c>
      <c r="BY31" s="1100">
        <v>32</v>
      </c>
      <c r="BZ31" s="1037">
        <v>1337.71</v>
      </c>
      <c r="CA31" s="1101">
        <v>884.76</v>
      </c>
      <c r="CB31" s="761"/>
      <c r="CC31" s="761"/>
      <c r="CF31" s="889"/>
      <c r="CG31" s="889"/>
    </row>
    <row r="32" spans="1:85" ht="15" x14ac:dyDescent="0.25">
      <c r="A32" s="2164" t="s">
        <v>264</v>
      </c>
      <c r="B32" s="2165"/>
      <c r="C32" s="2166"/>
      <c r="D32" s="1102"/>
      <c r="E32" s="1103"/>
      <c r="F32" s="993"/>
      <c r="G32" s="1104"/>
      <c r="H32" s="711">
        <v>90</v>
      </c>
      <c r="I32" s="993">
        <v>3719.52</v>
      </c>
      <c r="J32" s="1004">
        <v>1562.14</v>
      </c>
      <c r="K32" s="711">
        <v>90</v>
      </c>
      <c r="L32" s="993">
        <v>3720.01</v>
      </c>
      <c r="M32" s="1004">
        <v>1562.32</v>
      </c>
      <c r="N32" s="711">
        <v>90</v>
      </c>
      <c r="O32" s="993">
        <v>3720.31</v>
      </c>
      <c r="P32" s="1004">
        <v>1562.43</v>
      </c>
      <c r="Q32" s="711">
        <v>90</v>
      </c>
      <c r="R32" s="993">
        <v>3720.69</v>
      </c>
      <c r="S32" s="1004">
        <v>1562.56</v>
      </c>
      <c r="T32" s="711">
        <v>90</v>
      </c>
      <c r="U32" s="993">
        <v>3721.08</v>
      </c>
      <c r="V32" s="1004">
        <v>1562.71</v>
      </c>
      <c r="W32" s="711">
        <v>90</v>
      </c>
      <c r="X32" s="993">
        <v>3721.45</v>
      </c>
      <c r="Y32" s="1004">
        <v>1562.84</v>
      </c>
      <c r="Z32" s="711">
        <v>95</v>
      </c>
      <c r="AA32" s="993">
        <v>3721.87</v>
      </c>
      <c r="AB32" s="1004">
        <v>1563</v>
      </c>
      <c r="AC32" s="711">
        <v>95</v>
      </c>
      <c r="AD32" s="993">
        <v>3722.34</v>
      </c>
      <c r="AE32" s="1004">
        <v>1563.17</v>
      </c>
      <c r="AF32" s="711">
        <v>92</v>
      </c>
      <c r="AG32" s="993">
        <v>3722.74</v>
      </c>
      <c r="AH32" s="1004">
        <v>1536.32</v>
      </c>
      <c r="AI32" s="711">
        <v>92</v>
      </c>
      <c r="AJ32" s="993">
        <v>3723.13</v>
      </c>
      <c r="AK32" s="1101">
        <v>1563.46</v>
      </c>
      <c r="AL32" s="711">
        <v>92</v>
      </c>
      <c r="AM32" s="993">
        <v>3723.52</v>
      </c>
      <c r="AN32" s="1004">
        <v>1563.53</v>
      </c>
      <c r="AO32" s="711">
        <v>90</v>
      </c>
      <c r="AP32" s="993">
        <v>3723.88</v>
      </c>
      <c r="AQ32" s="1004">
        <v>1563.73</v>
      </c>
      <c r="AR32" s="711">
        <v>90</v>
      </c>
      <c r="AS32" s="993">
        <v>3724.25</v>
      </c>
      <c r="AT32" s="1004">
        <v>1563.87</v>
      </c>
      <c r="AU32" s="711">
        <v>90</v>
      </c>
      <c r="AV32" s="993">
        <v>3724.59</v>
      </c>
      <c r="AW32" s="1004">
        <v>1563.99</v>
      </c>
      <c r="AX32" s="711">
        <v>92</v>
      </c>
      <c r="AY32" s="993">
        <v>3724.91</v>
      </c>
      <c r="AZ32" s="1004">
        <v>1564.11</v>
      </c>
      <c r="BA32" s="711">
        <v>90</v>
      </c>
      <c r="BB32" s="993">
        <v>3725.36</v>
      </c>
      <c r="BC32" s="1004">
        <v>1667.28</v>
      </c>
      <c r="BD32" s="711">
        <v>90</v>
      </c>
      <c r="BE32" s="993">
        <v>3725.8</v>
      </c>
      <c r="BF32" s="1004">
        <v>1564.44</v>
      </c>
      <c r="BG32" s="711">
        <v>90</v>
      </c>
      <c r="BH32" s="993">
        <v>3725.95</v>
      </c>
      <c r="BI32" s="1004">
        <v>1564.62</v>
      </c>
      <c r="BJ32" s="711">
        <v>90</v>
      </c>
      <c r="BK32" s="993">
        <v>3726.69</v>
      </c>
      <c r="BL32" s="1004">
        <v>1564.76</v>
      </c>
      <c r="BM32" s="711">
        <v>90</v>
      </c>
      <c r="BN32" s="993">
        <v>3727.03</v>
      </c>
      <c r="BO32" s="1004">
        <v>1564.98</v>
      </c>
      <c r="BP32" s="711">
        <v>90</v>
      </c>
      <c r="BQ32" s="993">
        <v>3727.5</v>
      </c>
      <c r="BR32" s="1004">
        <v>1565.03</v>
      </c>
      <c r="BS32" s="711">
        <v>90</v>
      </c>
      <c r="BT32" s="993">
        <v>3727.93</v>
      </c>
      <c r="BU32" s="1004">
        <v>1565.2</v>
      </c>
      <c r="BV32" s="711">
        <v>95</v>
      </c>
      <c r="BW32" s="993">
        <v>3728.37</v>
      </c>
      <c r="BX32" s="1004">
        <v>1565.37</v>
      </c>
      <c r="BY32" s="711">
        <v>95</v>
      </c>
      <c r="BZ32" s="993">
        <v>3728.61</v>
      </c>
      <c r="CA32" s="1004">
        <v>1565.46</v>
      </c>
      <c r="CB32" s="761"/>
      <c r="CC32" s="761"/>
      <c r="CF32" s="889"/>
      <c r="CG32" s="889"/>
    </row>
    <row r="33" spans="1:85" ht="15" x14ac:dyDescent="0.25">
      <c r="A33" s="2164" t="s">
        <v>265</v>
      </c>
      <c r="B33" s="2165"/>
      <c r="C33" s="2166"/>
      <c r="D33" s="1102"/>
      <c r="E33" s="1103"/>
      <c r="F33" s="993"/>
      <c r="G33" s="1104"/>
      <c r="H33" s="711">
        <v>10</v>
      </c>
      <c r="I33" s="993">
        <v>620.35</v>
      </c>
      <c r="J33" s="1004">
        <v>171.06</v>
      </c>
      <c r="K33" s="711">
        <v>10</v>
      </c>
      <c r="L33" s="993">
        <v>620.4</v>
      </c>
      <c r="M33" s="1004">
        <v>171.08</v>
      </c>
      <c r="N33" s="711">
        <v>10</v>
      </c>
      <c r="O33" s="993">
        <v>620.44000000000005</v>
      </c>
      <c r="P33" s="1004">
        <v>171.09</v>
      </c>
      <c r="Q33" s="711">
        <v>10</v>
      </c>
      <c r="R33" s="993">
        <v>620.48</v>
      </c>
      <c r="S33" s="1004">
        <v>171.11</v>
      </c>
      <c r="T33" s="711">
        <v>10</v>
      </c>
      <c r="U33" s="993">
        <v>620.52</v>
      </c>
      <c r="V33" s="1004">
        <v>171.11</v>
      </c>
      <c r="W33" s="711">
        <v>10</v>
      </c>
      <c r="X33" s="993">
        <v>620.55999999999995</v>
      </c>
      <c r="Y33" s="1004">
        <v>171.12</v>
      </c>
      <c r="Z33" s="711">
        <v>15</v>
      </c>
      <c r="AA33" s="993">
        <v>620.6</v>
      </c>
      <c r="AB33" s="1004">
        <v>171.13</v>
      </c>
      <c r="AC33" s="711">
        <v>18</v>
      </c>
      <c r="AD33" s="993">
        <v>620.66</v>
      </c>
      <c r="AE33" s="1004">
        <v>171.14</v>
      </c>
      <c r="AF33" s="711">
        <v>18</v>
      </c>
      <c r="AG33" s="993">
        <v>620.71</v>
      </c>
      <c r="AH33" s="1004">
        <v>171.16</v>
      </c>
      <c r="AI33" s="711">
        <v>18</v>
      </c>
      <c r="AJ33" s="993">
        <v>620.75</v>
      </c>
      <c r="AK33" s="1101">
        <v>171.17</v>
      </c>
      <c r="AL33" s="711">
        <v>18</v>
      </c>
      <c r="AM33" s="993">
        <v>620.79</v>
      </c>
      <c r="AN33" s="1004">
        <v>171.18</v>
      </c>
      <c r="AO33" s="711">
        <v>14</v>
      </c>
      <c r="AP33" s="993">
        <v>620.84</v>
      </c>
      <c r="AQ33" s="1004">
        <v>171.19</v>
      </c>
      <c r="AR33" s="711">
        <v>15</v>
      </c>
      <c r="AS33" s="993">
        <v>620.89</v>
      </c>
      <c r="AT33" s="1004">
        <v>171.2</v>
      </c>
      <c r="AU33" s="711">
        <v>16</v>
      </c>
      <c r="AV33" s="993">
        <v>620.92999999999995</v>
      </c>
      <c r="AW33" s="1004">
        <v>171.21</v>
      </c>
      <c r="AX33" s="711">
        <v>18</v>
      </c>
      <c r="AY33" s="993">
        <v>620.97</v>
      </c>
      <c r="AZ33" s="1004">
        <v>171.22</v>
      </c>
      <c r="BA33" s="711">
        <v>18</v>
      </c>
      <c r="BB33" s="993">
        <v>621.03</v>
      </c>
      <c r="BC33" s="1004">
        <v>171.23</v>
      </c>
      <c r="BD33" s="711">
        <v>15</v>
      </c>
      <c r="BE33" s="993">
        <v>621.08000000000004</v>
      </c>
      <c r="BF33" s="1004">
        <v>171.24</v>
      </c>
      <c r="BG33" s="711">
        <v>15</v>
      </c>
      <c r="BH33" s="993">
        <v>621.12</v>
      </c>
      <c r="BI33" s="1004">
        <v>171.25</v>
      </c>
      <c r="BJ33" s="711">
        <v>15</v>
      </c>
      <c r="BK33" s="993">
        <v>621.20000000000005</v>
      </c>
      <c r="BL33" s="1004">
        <v>171.27</v>
      </c>
      <c r="BM33" s="711">
        <v>15</v>
      </c>
      <c r="BN33" s="993">
        <v>621.25</v>
      </c>
      <c r="BO33" s="1004">
        <v>171.29</v>
      </c>
      <c r="BP33" s="711">
        <v>15</v>
      </c>
      <c r="BQ33" s="993">
        <v>621.29999999999995</v>
      </c>
      <c r="BR33" s="1004">
        <v>171.3</v>
      </c>
      <c r="BS33" s="711">
        <v>12</v>
      </c>
      <c r="BT33" s="993">
        <v>621.29999999999995</v>
      </c>
      <c r="BU33" s="1004">
        <v>171.31</v>
      </c>
      <c r="BV33" s="711">
        <v>12</v>
      </c>
      <c r="BW33" s="993">
        <v>621.4</v>
      </c>
      <c r="BX33" s="1004">
        <v>171.32</v>
      </c>
      <c r="BY33" s="711">
        <v>12</v>
      </c>
      <c r="BZ33" s="993">
        <v>621.41999999999996</v>
      </c>
      <c r="CA33" s="1004">
        <v>171.33</v>
      </c>
      <c r="CB33" s="761"/>
      <c r="CC33" s="761"/>
      <c r="CF33" s="889"/>
      <c r="CG33" s="889"/>
    </row>
    <row r="34" spans="1:85" ht="15" x14ac:dyDescent="0.25">
      <c r="A34" s="2164" t="s">
        <v>266</v>
      </c>
      <c r="B34" s="2165"/>
      <c r="C34" s="2166"/>
      <c r="D34" s="1102"/>
      <c r="E34" s="1103"/>
      <c r="F34" s="993"/>
      <c r="G34" s="1104">
        <v>0</v>
      </c>
      <c r="H34" s="711">
        <v>40</v>
      </c>
      <c r="I34" s="993">
        <v>3653.62</v>
      </c>
      <c r="J34" s="1004">
        <v>1229.01</v>
      </c>
      <c r="K34" s="711">
        <v>40</v>
      </c>
      <c r="L34" s="993">
        <v>3653.67</v>
      </c>
      <c r="M34" s="1004">
        <v>1229.03</v>
      </c>
      <c r="N34" s="711">
        <v>40</v>
      </c>
      <c r="O34" s="993">
        <v>3653.71</v>
      </c>
      <c r="P34" s="1004">
        <v>1229.04</v>
      </c>
      <c r="Q34" s="711">
        <v>40</v>
      </c>
      <c r="R34" s="993">
        <v>3653.75</v>
      </c>
      <c r="S34" s="1004">
        <v>1229.05</v>
      </c>
      <c r="T34" s="711">
        <v>40</v>
      </c>
      <c r="U34" s="993">
        <v>3653.79</v>
      </c>
      <c r="V34" s="1004">
        <v>1229.07</v>
      </c>
      <c r="W34" s="711">
        <v>50</v>
      </c>
      <c r="X34" s="993">
        <v>3653.83</v>
      </c>
      <c r="Y34" s="1004">
        <v>1229.08</v>
      </c>
      <c r="Z34" s="711">
        <v>60</v>
      </c>
      <c r="AA34" s="993">
        <v>3653.89</v>
      </c>
      <c r="AB34" s="1004">
        <v>1229.0899999999999</v>
      </c>
      <c r="AC34" s="711">
        <v>60</v>
      </c>
      <c r="AD34" s="993">
        <v>3653.96</v>
      </c>
      <c r="AE34" s="1004">
        <v>1229.1099999999999</v>
      </c>
      <c r="AF34" s="711">
        <v>60</v>
      </c>
      <c r="AG34" s="993">
        <v>3654.02</v>
      </c>
      <c r="AH34" s="1004">
        <v>1229.1199999999999</v>
      </c>
      <c r="AI34" s="711">
        <v>60</v>
      </c>
      <c r="AJ34" s="993">
        <v>3654.07</v>
      </c>
      <c r="AK34" s="1101">
        <v>1229.1400000000001</v>
      </c>
      <c r="AL34" s="711">
        <v>60</v>
      </c>
      <c r="AM34" s="993">
        <v>3654.13</v>
      </c>
      <c r="AN34" s="1004">
        <v>1229.1500000000001</v>
      </c>
      <c r="AO34" s="711">
        <v>60</v>
      </c>
      <c r="AP34" s="993">
        <v>3654.19</v>
      </c>
      <c r="AQ34" s="1004">
        <v>1229.1600000000001</v>
      </c>
      <c r="AR34" s="711">
        <v>70</v>
      </c>
      <c r="AS34" s="993">
        <v>3654.24</v>
      </c>
      <c r="AT34" s="1004">
        <v>1229.18</v>
      </c>
      <c r="AU34" s="711">
        <v>65</v>
      </c>
      <c r="AV34" s="993">
        <v>3654.29</v>
      </c>
      <c r="AW34" s="1004">
        <v>1229.19</v>
      </c>
      <c r="AX34" s="711">
        <v>60</v>
      </c>
      <c r="AY34" s="993">
        <v>3654.34</v>
      </c>
      <c r="AZ34" s="1004">
        <v>1229.2</v>
      </c>
      <c r="BA34" s="711">
        <v>60</v>
      </c>
      <c r="BB34" s="993">
        <v>3654.41</v>
      </c>
      <c r="BC34" s="1004">
        <v>1229.22</v>
      </c>
      <c r="BD34" s="711">
        <v>60</v>
      </c>
      <c r="BE34" s="993">
        <v>3654.48</v>
      </c>
      <c r="BF34" s="1004">
        <v>1229.23</v>
      </c>
      <c r="BG34" s="711">
        <v>65</v>
      </c>
      <c r="BH34" s="993">
        <v>3654.55</v>
      </c>
      <c r="BI34" s="1004">
        <v>1229.25</v>
      </c>
      <c r="BJ34" s="711">
        <v>65</v>
      </c>
      <c r="BK34" s="993">
        <v>3654.62</v>
      </c>
      <c r="BL34" s="1004">
        <v>1229.27</v>
      </c>
      <c r="BM34" s="711">
        <v>60</v>
      </c>
      <c r="BN34" s="993">
        <v>3654.69</v>
      </c>
      <c r="BO34" s="1004">
        <v>1229.29</v>
      </c>
      <c r="BP34" s="711">
        <v>60</v>
      </c>
      <c r="BQ34" s="993">
        <v>3654.75</v>
      </c>
      <c r="BR34" s="1004">
        <v>1229.3</v>
      </c>
      <c r="BS34" s="711">
        <v>40</v>
      </c>
      <c r="BT34" s="993">
        <v>3654.79</v>
      </c>
      <c r="BU34" s="1004">
        <v>1229.32</v>
      </c>
      <c r="BV34" s="711">
        <v>40</v>
      </c>
      <c r="BW34" s="993">
        <v>3654.81</v>
      </c>
      <c r="BX34" s="1004">
        <v>1229.33</v>
      </c>
      <c r="BY34" s="711">
        <v>40</v>
      </c>
      <c r="BZ34" s="993">
        <v>3654.88</v>
      </c>
      <c r="CA34" s="1004">
        <v>1229.3399999999999</v>
      </c>
      <c r="CB34" s="761"/>
      <c r="CC34" s="761"/>
      <c r="CF34" s="889"/>
      <c r="CG34" s="889"/>
    </row>
    <row r="35" spans="1:85" ht="13.5" customHeight="1" thickBot="1" x14ac:dyDescent="0.3">
      <c r="A35" s="2167" t="s">
        <v>267</v>
      </c>
      <c r="B35" s="2168"/>
      <c r="C35" s="2169"/>
      <c r="D35" s="1102"/>
      <c r="E35" s="1103"/>
      <c r="F35" s="993"/>
      <c r="G35" s="1104"/>
      <c r="H35" s="711">
        <v>70</v>
      </c>
      <c r="I35" s="993">
        <v>9409.17</v>
      </c>
      <c r="J35" s="1004">
        <v>3107.77</v>
      </c>
      <c r="K35" s="711">
        <v>70</v>
      </c>
      <c r="L35" s="993">
        <v>9409.41</v>
      </c>
      <c r="M35" s="1004">
        <v>3107.85</v>
      </c>
      <c r="N35" s="711">
        <v>70</v>
      </c>
      <c r="O35" s="993">
        <v>9409.56</v>
      </c>
      <c r="P35" s="1004">
        <v>3107.85</v>
      </c>
      <c r="Q35" s="711">
        <v>70</v>
      </c>
      <c r="R35" s="993">
        <v>9409.75</v>
      </c>
      <c r="S35" s="1004">
        <v>3107.96</v>
      </c>
      <c r="T35" s="711">
        <v>70</v>
      </c>
      <c r="U35" s="993">
        <v>9409.9599999999991</v>
      </c>
      <c r="V35" s="1004">
        <v>3108.03</v>
      </c>
      <c r="W35" s="711">
        <v>80</v>
      </c>
      <c r="X35" s="993">
        <v>9410.17</v>
      </c>
      <c r="Y35" s="1004">
        <v>3108.03</v>
      </c>
      <c r="Z35" s="711">
        <v>80</v>
      </c>
      <c r="AA35" s="993">
        <v>9410.41</v>
      </c>
      <c r="AB35" s="1004">
        <v>3108.16</v>
      </c>
      <c r="AC35" s="711">
        <v>82</v>
      </c>
      <c r="AD35" s="993">
        <v>9410.69</v>
      </c>
      <c r="AE35" s="1004">
        <v>3108.23</v>
      </c>
      <c r="AF35" s="711">
        <v>81</v>
      </c>
      <c r="AG35" s="993">
        <v>9410.92</v>
      </c>
      <c r="AH35" s="1004">
        <v>3108.29</v>
      </c>
      <c r="AI35" s="711">
        <v>81</v>
      </c>
      <c r="AJ35" s="993">
        <v>9411.14</v>
      </c>
      <c r="AK35" s="1101">
        <v>3108.35</v>
      </c>
      <c r="AL35" s="711">
        <v>81</v>
      </c>
      <c r="AM35" s="993">
        <v>9411.36</v>
      </c>
      <c r="AN35" s="1004">
        <v>3108.4</v>
      </c>
      <c r="AO35" s="711">
        <v>82</v>
      </c>
      <c r="AP35" s="993">
        <v>9411.58</v>
      </c>
      <c r="AQ35" s="1004">
        <v>3108.46</v>
      </c>
      <c r="AR35" s="711">
        <v>80</v>
      </c>
      <c r="AS35" s="993">
        <v>9411.7900000000009</v>
      </c>
      <c r="AT35" s="1004">
        <v>3108.51</v>
      </c>
      <c r="AU35" s="711">
        <v>80</v>
      </c>
      <c r="AV35" s="993">
        <v>9411.98</v>
      </c>
      <c r="AW35" s="1004">
        <v>3108.56</v>
      </c>
      <c r="AX35" s="711">
        <v>82</v>
      </c>
      <c r="AY35" s="993">
        <v>9412.18</v>
      </c>
      <c r="AZ35" s="1004">
        <v>3108.61</v>
      </c>
      <c r="BA35" s="711">
        <v>85</v>
      </c>
      <c r="BB35" s="993">
        <v>9412.4599999999991</v>
      </c>
      <c r="BC35" s="1004">
        <v>3108.69</v>
      </c>
      <c r="BD35" s="711">
        <v>90</v>
      </c>
      <c r="BE35" s="993">
        <v>9412.76</v>
      </c>
      <c r="BF35" s="1004">
        <v>3108.76</v>
      </c>
      <c r="BG35" s="711">
        <v>90</v>
      </c>
      <c r="BH35" s="993">
        <v>9412.99</v>
      </c>
      <c r="BI35" s="1004">
        <v>3108.85</v>
      </c>
      <c r="BJ35" s="711">
        <v>90</v>
      </c>
      <c r="BK35" s="993">
        <v>9413.35</v>
      </c>
      <c r="BL35" s="1004">
        <v>3108.93</v>
      </c>
      <c r="BM35" s="711">
        <v>90</v>
      </c>
      <c r="BN35" s="993">
        <v>9413.61</v>
      </c>
      <c r="BO35" s="1004">
        <v>3109</v>
      </c>
      <c r="BP35" s="711">
        <v>88</v>
      </c>
      <c r="BQ35" s="993">
        <v>9413.8799999999992</v>
      </c>
      <c r="BR35" s="1004">
        <v>3109.07</v>
      </c>
      <c r="BS35" s="711">
        <v>80</v>
      </c>
      <c r="BT35" s="993">
        <v>9414.18</v>
      </c>
      <c r="BU35" s="1004">
        <v>3109.15</v>
      </c>
      <c r="BV35" s="711">
        <v>72</v>
      </c>
      <c r="BW35" s="993">
        <v>9414.39</v>
      </c>
      <c r="BX35" s="1004">
        <v>3109.22</v>
      </c>
      <c r="BY35" s="711">
        <v>72</v>
      </c>
      <c r="BZ35" s="993">
        <v>9414.52</v>
      </c>
      <c r="CA35" s="1004">
        <v>3109.26</v>
      </c>
      <c r="CB35" s="761"/>
      <c r="CC35" s="761"/>
      <c r="CF35" s="889"/>
      <c r="CG35" s="889"/>
    </row>
    <row r="36" spans="1:85" ht="15" x14ac:dyDescent="0.25">
      <c r="A36" s="1087" t="s">
        <v>232</v>
      </c>
      <c r="B36" s="1105"/>
      <c r="C36" s="1106"/>
      <c r="D36" s="1102"/>
      <c r="E36" s="1103"/>
      <c r="F36" s="993"/>
      <c r="G36" s="1104"/>
      <c r="H36" s="1092">
        <v>245</v>
      </c>
      <c r="I36" s="1093">
        <v>6050.3</v>
      </c>
      <c r="J36" s="1094">
        <v>1653.33</v>
      </c>
      <c r="K36" s="1092">
        <v>245</v>
      </c>
      <c r="L36" s="1093">
        <v>6050.44</v>
      </c>
      <c r="M36" s="1094">
        <v>1653.36</v>
      </c>
      <c r="N36" s="1092">
        <v>245</v>
      </c>
      <c r="O36" s="1093">
        <v>6050.53</v>
      </c>
      <c r="P36" s="1094">
        <v>1653.39</v>
      </c>
      <c r="Q36" s="1092">
        <v>245</v>
      </c>
      <c r="R36" s="1093">
        <v>6050.63</v>
      </c>
      <c r="S36" s="1094">
        <v>1653.41</v>
      </c>
      <c r="T36" s="1092">
        <v>245</v>
      </c>
      <c r="U36" s="1093">
        <v>6050.75</v>
      </c>
      <c r="V36" s="1094">
        <v>1653.44</v>
      </c>
      <c r="W36" s="1092">
        <v>245</v>
      </c>
      <c r="X36" s="1093">
        <v>6050.86</v>
      </c>
      <c r="Y36" s="1094">
        <v>1653.47</v>
      </c>
      <c r="Z36" s="1092">
        <v>250</v>
      </c>
      <c r="AA36" s="1093">
        <v>6065</v>
      </c>
      <c r="AB36" s="1094">
        <v>1653.5</v>
      </c>
      <c r="AC36" s="1092">
        <v>250</v>
      </c>
      <c r="AD36" s="1093">
        <v>6061.15</v>
      </c>
      <c r="AE36" s="1094">
        <v>1653.54</v>
      </c>
      <c r="AF36" s="1092">
        <v>248</v>
      </c>
      <c r="AG36" s="1093">
        <v>6051.29</v>
      </c>
      <c r="AH36" s="1094">
        <v>1653.57</v>
      </c>
      <c r="AI36" s="1092">
        <v>248</v>
      </c>
      <c r="AJ36" s="1093">
        <v>6051.42</v>
      </c>
      <c r="AK36" s="1101">
        <v>1653.6</v>
      </c>
      <c r="AL36" s="1092">
        <v>248</v>
      </c>
      <c r="AM36" s="1093">
        <v>6051.54</v>
      </c>
      <c r="AN36" s="1094">
        <v>1653.62</v>
      </c>
      <c r="AO36" s="1092">
        <v>249</v>
      </c>
      <c r="AP36" s="1093">
        <v>6051.67</v>
      </c>
      <c r="AQ36" s="1094">
        <v>1653.65</v>
      </c>
      <c r="AR36" s="1092">
        <v>245</v>
      </c>
      <c r="AS36" s="1093">
        <v>6051.8</v>
      </c>
      <c r="AT36" s="1094">
        <v>1653.68</v>
      </c>
      <c r="AU36" s="1092">
        <v>248</v>
      </c>
      <c r="AV36" s="1093">
        <v>6051.91</v>
      </c>
      <c r="AW36" s="1094">
        <v>1653.71</v>
      </c>
      <c r="AX36" s="1092">
        <v>250</v>
      </c>
      <c r="AY36" s="1093">
        <v>6052.02</v>
      </c>
      <c r="AZ36" s="1094">
        <v>1653.73</v>
      </c>
      <c r="BA36" s="1092">
        <v>250</v>
      </c>
      <c r="BB36" s="1093">
        <v>6052.18</v>
      </c>
      <c r="BC36" s="1094">
        <v>1653.77</v>
      </c>
      <c r="BD36" s="1092">
        <v>260</v>
      </c>
      <c r="BE36" s="1093">
        <v>6052.34</v>
      </c>
      <c r="BF36" s="1094">
        <v>1653.81</v>
      </c>
      <c r="BG36" s="1092">
        <v>250</v>
      </c>
      <c r="BH36" s="1093">
        <v>6052.51</v>
      </c>
      <c r="BI36" s="1094">
        <v>1653.85</v>
      </c>
      <c r="BJ36" s="1092">
        <v>250</v>
      </c>
      <c r="BK36" s="1093">
        <v>6052.68</v>
      </c>
      <c r="BL36" s="1094">
        <v>1653.88</v>
      </c>
      <c r="BM36" s="1092">
        <v>250</v>
      </c>
      <c r="BN36" s="1093">
        <v>6052.82</v>
      </c>
      <c r="BO36" s="1094">
        <v>1653.91</v>
      </c>
      <c r="BP36" s="1092">
        <v>250</v>
      </c>
      <c r="BQ36" s="1093">
        <v>6052.97</v>
      </c>
      <c r="BR36" s="1094">
        <v>1653.94</v>
      </c>
      <c r="BS36" s="1092">
        <v>230</v>
      </c>
      <c r="BT36" s="1093">
        <v>6053.12</v>
      </c>
      <c r="BU36" s="1094">
        <v>1653.98</v>
      </c>
      <c r="BV36" s="1092">
        <v>225</v>
      </c>
      <c r="BW36" s="1093">
        <v>6053.26</v>
      </c>
      <c r="BX36" s="1094">
        <v>1654.01</v>
      </c>
      <c r="BY36" s="1092">
        <v>210</v>
      </c>
      <c r="BZ36" s="1093">
        <v>6053.33</v>
      </c>
      <c r="CA36" s="1094">
        <v>1654.03</v>
      </c>
      <c r="CB36" s="761"/>
      <c r="CC36" s="761"/>
      <c r="CF36" s="889"/>
      <c r="CG36" s="889"/>
    </row>
    <row r="37" spans="1:85" ht="15" x14ac:dyDescent="0.25">
      <c r="A37" s="2161" t="s">
        <v>268</v>
      </c>
      <c r="B37" s="2162"/>
      <c r="C37" s="2163"/>
      <c r="D37" s="1102"/>
      <c r="E37" s="1103"/>
      <c r="F37" s="993"/>
      <c r="G37" s="1104"/>
      <c r="H37" s="711">
        <v>10</v>
      </c>
      <c r="I37" s="993">
        <v>683.15</v>
      </c>
      <c r="J37" s="1004">
        <v>167.33</v>
      </c>
      <c r="K37" s="711">
        <v>10</v>
      </c>
      <c r="L37" s="1098">
        <v>683.25</v>
      </c>
      <c r="M37" s="1099">
        <v>167.35</v>
      </c>
      <c r="N37" s="711">
        <v>10</v>
      </c>
      <c r="O37" s="1098">
        <v>683.31</v>
      </c>
      <c r="P37" s="1099">
        <v>167.36</v>
      </c>
      <c r="Q37" s="711">
        <v>10</v>
      </c>
      <c r="R37" s="993">
        <v>683.39</v>
      </c>
      <c r="S37" s="1004">
        <v>167.37</v>
      </c>
      <c r="T37" s="711">
        <v>10</v>
      </c>
      <c r="U37" s="993">
        <v>683.48</v>
      </c>
      <c r="V37" s="1004">
        <v>167.39</v>
      </c>
      <c r="W37" s="711">
        <v>8</v>
      </c>
      <c r="X37" s="993">
        <v>683.56</v>
      </c>
      <c r="Y37" s="1004">
        <v>167.41</v>
      </c>
      <c r="Z37" s="711">
        <v>10</v>
      </c>
      <c r="AA37" s="993">
        <v>683.64</v>
      </c>
      <c r="AB37" s="1004">
        <v>167.42</v>
      </c>
      <c r="AC37" s="711">
        <v>13</v>
      </c>
      <c r="AD37" s="993">
        <v>683.74</v>
      </c>
      <c r="AE37" s="1004">
        <v>167.44</v>
      </c>
      <c r="AF37" s="711">
        <v>5</v>
      </c>
      <c r="AG37" s="993">
        <v>683.81</v>
      </c>
      <c r="AH37" s="1004">
        <v>167.45</v>
      </c>
      <c r="AI37" s="711">
        <v>5</v>
      </c>
      <c r="AJ37" s="993">
        <v>683.87</v>
      </c>
      <c r="AK37" s="1101">
        <v>167.45</v>
      </c>
      <c r="AL37" s="711">
        <v>5</v>
      </c>
      <c r="AM37" s="993">
        <v>683.92</v>
      </c>
      <c r="AN37" s="1004">
        <v>167.46</v>
      </c>
      <c r="AO37" s="711">
        <v>5</v>
      </c>
      <c r="AP37" s="993">
        <v>683.98</v>
      </c>
      <c r="AQ37" s="1004">
        <v>167.47</v>
      </c>
      <c r="AR37" s="711">
        <v>4</v>
      </c>
      <c r="AS37" s="993">
        <v>684.02</v>
      </c>
      <c r="AT37" s="1004">
        <v>167.48</v>
      </c>
      <c r="AU37" s="711">
        <v>4</v>
      </c>
      <c r="AV37" s="993">
        <v>684.06</v>
      </c>
      <c r="AW37" s="1004">
        <v>167.48</v>
      </c>
      <c r="AX37" s="711">
        <v>5</v>
      </c>
      <c r="AY37" s="993">
        <v>684.09</v>
      </c>
      <c r="AZ37" s="1004">
        <v>167.49</v>
      </c>
      <c r="BA37" s="711">
        <v>8</v>
      </c>
      <c r="BB37" s="993">
        <v>684.16</v>
      </c>
      <c r="BC37" s="1004">
        <v>167.51</v>
      </c>
      <c r="BD37" s="711">
        <v>10</v>
      </c>
      <c r="BE37" s="993">
        <v>684.23</v>
      </c>
      <c r="BF37" s="1004">
        <v>167.52</v>
      </c>
      <c r="BG37" s="711">
        <v>10</v>
      </c>
      <c r="BH37" s="993">
        <v>684.33</v>
      </c>
      <c r="BI37" s="1004">
        <v>167.54</v>
      </c>
      <c r="BJ37" s="711">
        <v>10</v>
      </c>
      <c r="BK37" s="993">
        <v>684.43</v>
      </c>
      <c r="BL37" s="1004">
        <v>167.56</v>
      </c>
      <c r="BM37" s="711">
        <v>10</v>
      </c>
      <c r="BN37" s="993">
        <v>684.55</v>
      </c>
      <c r="BO37" s="1004">
        <v>167.58</v>
      </c>
      <c r="BP37" s="711">
        <v>10</v>
      </c>
      <c r="BQ37" s="993">
        <v>684.61</v>
      </c>
      <c r="BR37" s="1004">
        <v>167.59</v>
      </c>
      <c r="BS37" s="711">
        <v>10</v>
      </c>
      <c r="BT37" s="993">
        <v>684.72</v>
      </c>
      <c r="BU37" s="1004">
        <v>167.61</v>
      </c>
      <c r="BV37" s="711">
        <v>10</v>
      </c>
      <c r="BW37" s="993">
        <v>684.8</v>
      </c>
      <c r="BX37" s="1004">
        <v>167.63</v>
      </c>
      <c r="BY37" s="711">
        <v>10</v>
      </c>
      <c r="BZ37" s="993">
        <v>684.86</v>
      </c>
      <c r="CA37" s="1004">
        <v>167.64</v>
      </c>
      <c r="CB37" s="761"/>
      <c r="CC37" s="761"/>
      <c r="CF37" s="889"/>
      <c r="CG37" s="889"/>
    </row>
    <row r="38" spans="1:85" ht="15" x14ac:dyDescent="0.25">
      <c r="A38" s="2164" t="s">
        <v>269</v>
      </c>
      <c r="B38" s="2165"/>
      <c r="C38" s="2166"/>
      <c r="D38" s="1102"/>
      <c r="E38" s="1103"/>
      <c r="F38" s="993"/>
      <c r="G38" s="1104"/>
      <c r="H38" s="711">
        <v>0.1</v>
      </c>
      <c r="I38" s="993">
        <v>560.4</v>
      </c>
      <c r="J38" s="1004">
        <v>188.86</v>
      </c>
      <c r="K38" s="711">
        <v>0.1</v>
      </c>
      <c r="L38" s="1037">
        <v>560.41</v>
      </c>
      <c r="M38" s="1101">
        <v>188.86</v>
      </c>
      <c r="N38" s="711">
        <v>0.1</v>
      </c>
      <c r="O38" s="1037">
        <v>560.41999999999996</v>
      </c>
      <c r="P38" s="1004">
        <v>188.86</v>
      </c>
      <c r="Q38" s="711">
        <v>0.1</v>
      </c>
      <c r="R38" s="993">
        <v>560.42999999999995</v>
      </c>
      <c r="S38" s="1004">
        <v>188.86</v>
      </c>
      <c r="T38" s="711">
        <v>0.1</v>
      </c>
      <c r="U38" s="993">
        <v>560.44000000000005</v>
      </c>
      <c r="V38" s="1004">
        <v>188.86</v>
      </c>
      <c r="W38" s="711">
        <v>0.1</v>
      </c>
      <c r="X38" s="993">
        <v>560.44000000000005</v>
      </c>
      <c r="Y38" s="1004">
        <v>188.86</v>
      </c>
      <c r="Z38" s="711">
        <v>2</v>
      </c>
      <c r="AA38" s="993">
        <v>560.46</v>
      </c>
      <c r="AB38" s="1004">
        <v>188.86</v>
      </c>
      <c r="AC38" s="711">
        <v>6</v>
      </c>
      <c r="AD38" s="993">
        <v>560.48</v>
      </c>
      <c r="AE38" s="1004">
        <v>188.87</v>
      </c>
      <c r="AF38" s="711">
        <v>5</v>
      </c>
      <c r="AG38" s="993">
        <v>560.5</v>
      </c>
      <c r="AH38" s="1004">
        <v>188.88</v>
      </c>
      <c r="AI38" s="711">
        <v>5</v>
      </c>
      <c r="AJ38" s="993">
        <v>560.52</v>
      </c>
      <c r="AK38" s="1101">
        <v>188.89</v>
      </c>
      <c r="AL38" s="711">
        <v>5</v>
      </c>
      <c r="AM38" s="993">
        <v>560.54</v>
      </c>
      <c r="AN38" s="1004">
        <v>188.9</v>
      </c>
      <c r="AO38" s="711">
        <v>3</v>
      </c>
      <c r="AP38" s="993">
        <v>560.57000000000005</v>
      </c>
      <c r="AQ38" s="1004">
        <v>188.91</v>
      </c>
      <c r="AR38" s="711">
        <v>4</v>
      </c>
      <c r="AS38" s="993">
        <v>560.58000000000004</v>
      </c>
      <c r="AT38" s="1004">
        <v>188.92</v>
      </c>
      <c r="AU38" s="711">
        <v>4</v>
      </c>
      <c r="AV38" s="993">
        <v>560.59</v>
      </c>
      <c r="AW38" s="1004">
        <v>188.92</v>
      </c>
      <c r="AX38" s="711">
        <v>2</v>
      </c>
      <c r="AY38" s="993">
        <v>560.6</v>
      </c>
      <c r="AZ38" s="1004">
        <v>188.93</v>
      </c>
      <c r="BA38" s="711">
        <v>2</v>
      </c>
      <c r="BB38" s="993">
        <v>560.62</v>
      </c>
      <c r="BC38" s="1004">
        <v>188.93</v>
      </c>
      <c r="BD38" s="711">
        <v>2</v>
      </c>
      <c r="BE38" s="993">
        <v>560.63</v>
      </c>
      <c r="BF38" s="1004">
        <v>188.93</v>
      </c>
      <c r="BG38" s="711">
        <v>2</v>
      </c>
      <c r="BH38" s="993">
        <v>560.64</v>
      </c>
      <c r="BI38" s="1004">
        <v>188.94</v>
      </c>
      <c r="BJ38" s="711">
        <v>2</v>
      </c>
      <c r="BK38" s="993">
        <v>560.65</v>
      </c>
      <c r="BL38" s="1004">
        <v>188.94</v>
      </c>
      <c r="BM38" s="711">
        <v>2</v>
      </c>
      <c r="BN38" s="993">
        <v>560.66999999999996</v>
      </c>
      <c r="BO38" s="1004">
        <v>188.94</v>
      </c>
      <c r="BP38" s="711">
        <v>2</v>
      </c>
      <c r="BQ38" s="993">
        <v>560.67999999999995</v>
      </c>
      <c r="BR38" s="1004">
        <v>188.94</v>
      </c>
      <c r="BS38" s="711">
        <v>2</v>
      </c>
      <c r="BT38" s="993">
        <v>560.69000000000005</v>
      </c>
      <c r="BU38" s="1004">
        <v>188.94</v>
      </c>
      <c r="BV38" s="711">
        <v>2</v>
      </c>
      <c r="BW38" s="993">
        <v>560.70000000000005</v>
      </c>
      <c r="BX38" s="1004">
        <v>188.94</v>
      </c>
      <c r="BY38" s="711">
        <v>1</v>
      </c>
      <c r="BZ38" s="993">
        <v>560.70000000000005</v>
      </c>
      <c r="CA38" s="1004">
        <v>188.94</v>
      </c>
      <c r="CB38" s="761"/>
      <c r="CC38" s="761"/>
      <c r="CF38" s="889"/>
      <c r="CG38" s="889"/>
    </row>
    <row r="39" spans="1:85" ht="15" x14ac:dyDescent="0.25">
      <c r="A39" s="2164" t="s">
        <v>270</v>
      </c>
      <c r="B39" s="2165"/>
      <c r="C39" s="2166"/>
      <c r="D39" s="1102"/>
      <c r="E39" s="1103"/>
      <c r="F39" s="993"/>
      <c r="G39" s="1104"/>
      <c r="H39" s="711">
        <v>80</v>
      </c>
      <c r="I39" s="993">
        <v>3739.08</v>
      </c>
      <c r="J39" s="1004">
        <v>1701.09</v>
      </c>
      <c r="K39" s="711">
        <v>80</v>
      </c>
      <c r="L39" s="993">
        <v>3739.51</v>
      </c>
      <c r="M39" s="1004">
        <v>1701.27</v>
      </c>
      <c r="N39" s="711">
        <v>85</v>
      </c>
      <c r="O39" s="993">
        <v>3739.79</v>
      </c>
      <c r="P39" s="1004">
        <v>1701.38</v>
      </c>
      <c r="Q39" s="711">
        <v>80</v>
      </c>
      <c r="R39" s="993">
        <v>3740.13</v>
      </c>
      <c r="S39" s="1004">
        <v>1701.52</v>
      </c>
      <c r="T39" s="711">
        <v>85</v>
      </c>
      <c r="U39" s="993">
        <v>3740.48</v>
      </c>
      <c r="V39" s="1004">
        <v>1701.66</v>
      </c>
      <c r="W39" s="711">
        <v>85</v>
      </c>
      <c r="X39" s="993">
        <v>3740.83</v>
      </c>
      <c r="Y39" s="1004">
        <v>1701.81</v>
      </c>
      <c r="Z39" s="711">
        <v>88</v>
      </c>
      <c r="AA39" s="993">
        <v>3741.2</v>
      </c>
      <c r="AB39" s="1004">
        <v>1701.95</v>
      </c>
      <c r="AC39" s="1107">
        <v>88</v>
      </c>
      <c r="AD39" s="993">
        <v>3741.63</v>
      </c>
      <c r="AE39" s="1004">
        <v>1702.12</v>
      </c>
      <c r="AF39" s="711">
        <v>87</v>
      </c>
      <c r="AG39" s="993">
        <v>3742</v>
      </c>
      <c r="AH39" s="1004">
        <v>1702.27</v>
      </c>
      <c r="AI39" s="711">
        <v>87</v>
      </c>
      <c r="AJ39" s="993">
        <v>3742.35</v>
      </c>
      <c r="AK39" s="1101">
        <v>1702.41</v>
      </c>
      <c r="AL39" s="711">
        <v>87</v>
      </c>
      <c r="AM39" s="993">
        <v>3742.81</v>
      </c>
      <c r="AN39" s="1004">
        <v>1702.65</v>
      </c>
      <c r="AO39" s="711">
        <v>88</v>
      </c>
      <c r="AP39" s="993">
        <v>3743.04</v>
      </c>
      <c r="AQ39" s="1004">
        <v>1702.71</v>
      </c>
      <c r="AR39" s="711">
        <v>87</v>
      </c>
      <c r="AS39" s="993">
        <v>3743.39</v>
      </c>
      <c r="AT39" s="1004">
        <v>1702.86</v>
      </c>
      <c r="AU39" s="711">
        <v>85</v>
      </c>
      <c r="AV39" s="993">
        <v>3743.7</v>
      </c>
      <c r="AW39" s="1004">
        <v>1702.93</v>
      </c>
      <c r="AX39" s="1107">
        <v>82</v>
      </c>
      <c r="AY39" s="993">
        <v>3744.01</v>
      </c>
      <c r="AZ39" s="1004">
        <v>1703.12</v>
      </c>
      <c r="BA39" s="711">
        <v>85</v>
      </c>
      <c r="BB39" s="993">
        <v>3744.35</v>
      </c>
      <c r="BC39" s="1004">
        <v>1703.28</v>
      </c>
      <c r="BD39" s="711">
        <v>88</v>
      </c>
      <c r="BE39" s="993">
        <v>3744.8</v>
      </c>
      <c r="BF39" s="1004">
        <v>1703.45</v>
      </c>
      <c r="BG39" s="711">
        <v>80</v>
      </c>
      <c r="BH39" s="993">
        <v>3745.2</v>
      </c>
      <c r="BI39" s="1004">
        <v>1703.61</v>
      </c>
      <c r="BJ39" s="711">
        <v>80</v>
      </c>
      <c r="BK39" s="993">
        <v>3745.6</v>
      </c>
      <c r="BL39" s="1004">
        <v>1703.78</v>
      </c>
      <c r="BM39" s="711">
        <v>85</v>
      </c>
      <c r="BN39" s="993">
        <v>3746</v>
      </c>
      <c r="BO39" s="1004">
        <v>1703.93</v>
      </c>
      <c r="BP39" s="711">
        <v>85</v>
      </c>
      <c r="BQ39" s="993">
        <v>3746.35</v>
      </c>
      <c r="BR39" s="1004">
        <v>1704.09</v>
      </c>
      <c r="BS39" s="711">
        <v>85</v>
      </c>
      <c r="BT39" s="993">
        <v>3746.91</v>
      </c>
      <c r="BU39" s="1004">
        <v>1704.28</v>
      </c>
      <c r="BV39" s="711">
        <v>88</v>
      </c>
      <c r="BW39" s="993">
        <v>3747.13</v>
      </c>
      <c r="BX39" s="1004">
        <v>1704.42</v>
      </c>
      <c r="BY39" s="711">
        <v>80</v>
      </c>
      <c r="BZ39" s="993">
        <v>3747.35</v>
      </c>
      <c r="CA39" s="1004">
        <v>1704.5</v>
      </c>
      <c r="CB39" s="761"/>
      <c r="CC39" s="761"/>
      <c r="CF39" s="889"/>
      <c r="CG39" s="889"/>
    </row>
    <row r="40" spans="1:85" ht="15" x14ac:dyDescent="0.25">
      <c r="A40" s="2164" t="s">
        <v>271</v>
      </c>
      <c r="B40" s="2165"/>
      <c r="C40" s="2166"/>
      <c r="D40" s="1102"/>
      <c r="E40" s="1103"/>
      <c r="F40" s="993"/>
      <c r="G40" s="1104"/>
      <c r="H40" s="711">
        <v>0.1</v>
      </c>
      <c r="I40" s="993">
        <v>3647.15</v>
      </c>
      <c r="J40" s="1004">
        <v>1329.57</v>
      </c>
      <c r="K40" s="711">
        <v>0.1</v>
      </c>
      <c r="L40" s="993">
        <v>3647.15</v>
      </c>
      <c r="M40" s="1004">
        <v>1329.57</v>
      </c>
      <c r="N40" s="711">
        <v>0.1</v>
      </c>
      <c r="O40" s="993">
        <v>3647.15</v>
      </c>
      <c r="P40" s="1004">
        <v>1329.57</v>
      </c>
      <c r="Q40" s="711">
        <v>0.1</v>
      </c>
      <c r="R40" s="993">
        <v>3647.15</v>
      </c>
      <c r="S40" s="1004">
        <v>1329.57</v>
      </c>
      <c r="T40" s="711">
        <v>0.1</v>
      </c>
      <c r="U40" s="993">
        <v>3647.15</v>
      </c>
      <c r="V40" s="1004">
        <v>1329.57</v>
      </c>
      <c r="W40" s="711">
        <v>0.1</v>
      </c>
      <c r="X40" s="993">
        <v>3647.15</v>
      </c>
      <c r="Y40" s="1004">
        <v>1329.57</v>
      </c>
      <c r="Z40" s="711">
        <v>0.1</v>
      </c>
      <c r="AA40" s="993">
        <v>3647.15</v>
      </c>
      <c r="AB40" s="1004">
        <v>1329.57</v>
      </c>
      <c r="AC40" s="711">
        <v>0.1</v>
      </c>
      <c r="AD40" s="993">
        <v>3647.15</v>
      </c>
      <c r="AE40" s="1004">
        <v>1329.57</v>
      </c>
      <c r="AF40" s="711">
        <v>0.1</v>
      </c>
      <c r="AG40" s="993">
        <v>3647.15</v>
      </c>
      <c r="AH40" s="1004">
        <v>1329.57</v>
      </c>
      <c r="AI40" s="711">
        <v>0.1</v>
      </c>
      <c r="AJ40" s="993">
        <v>3647.5</v>
      </c>
      <c r="AK40" s="1101">
        <v>1329.57</v>
      </c>
      <c r="AL40" s="711">
        <v>0.1</v>
      </c>
      <c r="AM40" s="993">
        <v>3647.5</v>
      </c>
      <c r="AN40" s="1101">
        <v>1329.57</v>
      </c>
      <c r="AO40" s="711">
        <v>0.1</v>
      </c>
      <c r="AP40" s="993">
        <v>3647.5</v>
      </c>
      <c r="AQ40" s="1101">
        <v>1329.57</v>
      </c>
      <c r="AR40" s="711">
        <v>0.1</v>
      </c>
      <c r="AS40" s="993">
        <v>3647.5</v>
      </c>
      <c r="AT40" s="1101">
        <v>1329.57</v>
      </c>
      <c r="AU40" s="711">
        <v>0.1</v>
      </c>
      <c r="AV40" s="993">
        <v>3647.5</v>
      </c>
      <c r="AW40" s="1101">
        <v>1329.57</v>
      </c>
      <c r="AX40" s="711">
        <v>0.1</v>
      </c>
      <c r="AY40" s="993">
        <v>3647.5</v>
      </c>
      <c r="AZ40" s="1101">
        <v>1329.57</v>
      </c>
      <c r="BA40" s="711">
        <v>0.1</v>
      </c>
      <c r="BB40" s="993">
        <v>3647.5</v>
      </c>
      <c r="BC40" s="1101">
        <v>1329.57</v>
      </c>
      <c r="BD40" s="711">
        <v>0.1</v>
      </c>
      <c r="BE40" s="993">
        <v>3647.5</v>
      </c>
      <c r="BF40" s="1101">
        <v>1329.57</v>
      </c>
      <c r="BG40" s="711">
        <v>0.1</v>
      </c>
      <c r="BH40" s="993">
        <v>3647.5</v>
      </c>
      <c r="BI40" s="1101">
        <v>1329.57</v>
      </c>
      <c r="BJ40" s="711">
        <v>0.1</v>
      </c>
      <c r="BK40" s="993">
        <v>3647.5</v>
      </c>
      <c r="BL40" s="1101">
        <v>1329.57</v>
      </c>
      <c r="BM40" s="711">
        <v>0.1</v>
      </c>
      <c r="BN40" s="993">
        <v>3647.5</v>
      </c>
      <c r="BO40" s="1101">
        <v>1329.57</v>
      </c>
      <c r="BP40" s="711">
        <v>0.1</v>
      </c>
      <c r="BQ40" s="993">
        <v>3647.5</v>
      </c>
      <c r="BR40" s="1101">
        <v>1329.57</v>
      </c>
      <c r="BS40" s="711">
        <v>0.1</v>
      </c>
      <c r="BT40" s="993">
        <v>3647.5</v>
      </c>
      <c r="BU40" s="1101">
        <v>1329.57</v>
      </c>
      <c r="BV40" s="711">
        <v>0.1</v>
      </c>
      <c r="BW40" s="993">
        <v>3647.5</v>
      </c>
      <c r="BX40" s="1101">
        <v>1329.57</v>
      </c>
      <c r="BY40" s="711">
        <v>0.1</v>
      </c>
      <c r="BZ40" s="993">
        <v>3647.5</v>
      </c>
      <c r="CA40" s="1101">
        <v>1329.57</v>
      </c>
      <c r="CB40" s="761"/>
      <c r="CC40" s="761"/>
      <c r="CF40" s="889"/>
      <c r="CG40" s="889"/>
    </row>
    <row r="41" spans="1:85" ht="15" x14ac:dyDescent="0.25">
      <c r="A41" s="2164" t="s">
        <v>272</v>
      </c>
      <c r="B41" s="2165"/>
      <c r="C41" s="2166"/>
      <c r="D41" s="1102"/>
      <c r="E41" s="1103"/>
      <c r="F41" s="993"/>
      <c r="G41" s="1104"/>
      <c r="H41" s="711">
        <v>100</v>
      </c>
      <c r="I41" s="993">
        <v>8225.9</v>
      </c>
      <c r="J41" s="1004">
        <v>2438.9499999999998</v>
      </c>
      <c r="K41" s="711">
        <v>100</v>
      </c>
      <c r="L41" s="993">
        <v>8226.02</v>
      </c>
      <c r="M41" s="1004">
        <v>2438.9899999999998</v>
      </c>
      <c r="N41" s="711">
        <v>100</v>
      </c>
      <c r="O41" s="993">
        <v>8226.09</v>
      </c>
      <c r="P41" s="1004">
        <v>2439.02</v>
      </c>
      <c r="Q41" s="711">
        <v>100</v>
      </c>
      <c r="R41" s="993">
        <v>8226.19</v>
      </c>
      <c r="S41" s="1004">
        <v>2439.0500000000002</v>
      </c>
      <c r="T41" s="711">
        <v>110</v>
      </c>
      <c r="U41" s="993">
        <v>8226.2900000000009</v>
      </c>
      <c r="V41" s="1004">
        <v>2439.08</v>
      </c>
      <c r="W41" s="711">
        <v>120</v>
      </c>
      <c r="X41" s="993">
        <v>8226.39</v>
      </c>
      <c r="Y41" s="1004">
        <v>2439.11</v>
      </c>
      <c r="Z41" s="711">
        <v>120</v>
      </c>
      <c r="AA41" s="993">
        <v>8226.5300000000007</v>
      </c>
      <c r="AB41" s="1004">
        <v>2439.15</v>
      </c>
      <c r="AC41" s="1107">
        <v>130</v>
      </c>
      <c r="AD41" s="993">
        <v>8226.68</v>
      </c>
      <c r="AE41" s="1004">
        <v>2439.19</v>
      </c>
      <c r="AF41" s="711">
        <v>122</v>
      </c>
      <c r="AG41" s="993">
        <v>8226.81</v>
      </c>
      <c r="AH41" s="1004">
        <v>2439.2199999999998</v>
      </c>
      <c r="AI41" s="711">
        <v>130</v>
      </c>
      <c r="AJ41" s="993">
        <v>8226.94</v>
      </c>
      <c r="AK41" s="1101">
        <v>2439.25</v>
      </c>
      <c r="AL41" s="711">
        <v>130</v>
      </c>
      <c r="AM41" s="993">
        <v>8227.08</v>
      </c>
      <c r="AN41" s="1004">
        <v>2439.2800000000002</v>
      </c>
      <c r="AO41" s="711">
        <v>130</v>
      </c>
      <c r="AP41" s="993">
        <v>8227.19</v>
      </c>
      <c r="AQ41" s="1004">
        <v>2439.31</v>
      </c>
      <c r="AR41" s="711">
        <v>130</v>
      </c>
      <c r="AS41" s="993">
        <v>8227.31</v>
      </c>
      <c r="AT41" s="1004">
        <v>2439.34</v>
      </c>
      <c r="AU41" s="711">
        <v>130</v>
      </c>
      <c r="AV41" s="993">
        <v>8227.43</v>
      </c>
      <c r="AW41" s="1004">
        <v>2439.37</v>
      </c>
      <c r="AX41" s="711">
        <v>130</v>
      </c>
      <c r="AY41" s="993">
        <v>8227.5300000000007</v>
      </c>
      <c r="AZ41" s="1004">
        <v>2439.39</v>
      </c>
      <c r="BA41" s="711">
        <v>140</v>
      </c>
      <c r="BB41" s="993">
        <v>8227.76</v>
      </c>
      <c r="BC41" s="1004">
        <v>2439.4299999999998</v>
      </c>
      <c r="BD41" s="711">
        <v>150</v>
      </c>
      <c r="BE41" s="993">
        <v>8227.98</v>
      </c>
      <c r="BF41" s="1004">
        <v>2439.4699999999998</v>
      </c>
      <c r="BG41" s="711">
        <v>150</v>
      </c>
      <c r="BH41" s="993">
        <v>8228.1</v>
      </c>
      <c r="BI41" s="1004">
        <v>2439.5100000000002</v>
      </c>
      <c r="BJ41" s="711">
        <v>150</v>
      </c>
      <c r="BK41" s="993">
        <v>8228.23</v>
      </c>
      <c r="BL41" s="1004">
        <v>2439.56</v>
      </c>
      <c r="BM41" s="711">
        <v>150</v>
      </c>
      <c r="BN41" s="993">
        <v>8228.39</v>
      </c>
      <c r="BO41" s="1004">
        <v>2439.6</v>
      </c>
      <c r="BP41" s="711">
        <v>150</v>
      </c>
      <c r="BQ41" s="993">
        <v>8228.5400000000009</v>
      </c>
      <c r="BR41" s="1004">
        <v>2439.63</v>
      </c>
      <c r="BS41" s="711">
        <v>120</v>
      </c>
      <c r="BT41" s="993">
        <v>8228.7099999999991</v>
      </c>
      <c r="BU41" s="1004">
        <v>2439.6799999999998</v>
      </c>
      <c r="BV41" s="711">
        <v>120</v>
      </c>
      <c r="BW41" s="993">
        <v>8228.83</v>
      </c>
      <c r="BX41" s="1004">
        <v>2439.71</v>
      </c>
      <c r="BY41" s="711">
        <v>110</v>
      </c>
      <c r="BZ41" s="993">
        <v>8228.89</v>
      </c>
      <c r="CA41" s="1004">
        <v>2439.73</v>
      </c>
      <c r="CB41" s="761"/>
      <c r="CC41" s="761"/>
      <c r="CF41" s="889"/>
      <c r="CG41" s="889"/>
    </row>
    <row r="42" spans="1:85" ht="15.75" thickBot="1" x14ac:dyDescent="0.3">
      <c r="A42" s="2167" t="s">
        <v>273</v>
      </c>
      <c r="B42" s="2168"/>
      <c r="C42" s="2169"/>
      <c r="D42" s="1108"/>
      <c r="E42" s="1109"/>
      <c r="F42" s="1010"/>
      <c r="G42" s="1110"/>
      <c r="H42" s="1007">
        <v>20</v>
      </c>
      <c r="I42" s="1010">
        <v>4678.95</v>
      </c>
      <c r="J42" s="1043">
        <v>1003.96</v>
      </c>
      <c r="K42" s="1007">
        <v>15</v>
      </c>
      <c r="L42" s="993">
        <v>4678.95</v>
      </c>
      <c r="M42" s="1004">
        <v>1003.96</v>
      </c>
      <c r="N42" s="1007">
        <v>20</v>
      </c>
      <c r="O42" s="993">
        <v>4679.0200000000004</v>
      </c>
      <c r="P42" s="1004">
        <v>1003.96</v>
      </c>
      <c r="Q42" s="1007">
        <v>20</v>
      </c>
      <c r="R42" s="1010">
        <v>4679.05</v>
      </c>
      <c r="S42" s="1043">
        <v>1003.96</v>
      </c>
      <c r="T42" s="1007">
        <v>20</v>
      </c>
      <c r="U42" s="1010">
        <v>4679.09</v>
      </c>
      <c r="V42" s="1043">
        <v>1003.96</v>
      </c>
      <c r="W42" s="1007">
        <v>20</v>
      </c>
      <c r="X42" s="1010">
        <v>4679.12</v>
      </c>
      <c r="Y42" s="1043">
        <v>1003.96</v>
      </c>
      <c r="Z42" s="1111">
        <v>20</v>
      </c>
      <c r="AA42" s="1013">
        <v>4679.16</v>
      </c>
      <c r="AB42" s="1039">
        <v>1003.96</v>
      </c>
      <c r="AC42" s="1112">
        <v>20</v>
      </c>
      <c r="AD42" s="1013">
        <v>4679.2</v>
      </c>
      <c r="AE42" s="1039">
        <v>1003.96</v>
      </c>
      <c r="AF42" s="1112">
        <v>18</v>
      </c>
      <c r="AG42" s="1013">
        <v>4679.24</v>
      </c>
      <c r="AH42" s="1039">
        <v>1003.96</v>
      </c>
      <c r="AI42" s="1111">
        <v>18</v>
      </c>
      <c r="AJ42" s="1013">
        <v>4679.2700000000004</v>
      </c>
      <c r="AK42" s="1101">
        <v>1003.96</v>
      </c>
      <c r="AL42" s="1111">
        <v>18</v>
      </c>
      <c r="AM42" s="1013">
        <v>4679.3</v>
      </c>
      <c r="AN42" s="1039">
        <v>1003.96</v>
      </c>
      <c r="AO42" s="1111">
        <v>18</v>
      </c>
      <c r="AP42" s="1013">
        <v>4679.34</v>
      </c>
      <c r="AQ42" s="1039">
        <v>1003.96</v>
      </c>
      <c r="AR42" s="1111">
        <v>18</v>
      </c>
      <c r="AS42" s="1013">
        <v>4679.38</v>
      </c>
      <c r="AT42" s="1039">
        <v>1003.96</v>
      </c>
      <c r="AU42" s="1111">
        <v>18</v>
      </c>
      <c r="AV42" s="1013">
        <v>4679.92</v>
      </c>
      <c r="AW42" s="1039">
        <v>1003.96</v>
      </c>
      <c r="AX42" s="1111">
        <v>18</v>
      </c>
      <c r="AY42" s="1013">
        <v>4679.45</v>
      </c>
      <c r="AZ42" s="1039">
        <v>1003.96</v>
      </c>
      <c r="BA42" s="1111">
        <v>18</v>
      </c>
      <c r="BB42" s="1013">
        <v>4679.49</v>
      </c>
      <c r="BC42" s="1039">
        <v>1003.96</v>
      </c>
      <c r="BD42" s="1111">
        <v>18</v>
      </c>
      <c r="BE42" s="1013">
        <v>4679.53</v>
      </c>
      <c r="BF42" s="1039">
        <v>1003.96</v>
      </c>
      <c r="BG42" s="1111">
        <v>18</v>
      </c>
      <c r="BH42" s="1013">
        <v>4679.57</v>
      </c>
      <c r="BI42" s="1039">
        <v>1003.96</v>
      </c>
      <c r="BJ42" s="1111">
        <v>20</v>
      </c>
      <c r="BK42" s="1013">
        <v>4679.62</v>
      </c>
      <c r="BL42" s="1039">
        <v>1003.96</v>
      </c>
      <c r="BM42" s="1111">
        <v>20</v>
      </c>
      <c r="BN42" s="1013">
        <v>4679.66</v>
      </c>
      <c r="BO42" s="1039">
        <v>1003.96</v>
      </c>
      <c r="BP42" s="1111">
        <v>20</v>
      </c>
      <c r="BQ42" s="1013">
        <v>4679.6899999999996</v>
      </c>
      <c r="BR42" s="1039">
        <v>1003.96</v>
      </c>
      <c r="BS42" s="1111">
        <v>20</v>
      </c>
      <c r="BT42" s="1013">
        <v>4679.7299999999996</v>
      </c>
      <c r="BU42" s="1039">
        <v>1003.96</v>
      </c>
      <c r="BV42" s="1111">
        <v>20</v>
      </c>
      <c r="BW42" s="1013">
        <v>4679.7700000000004</v>
      </c>
      <c r="BX42" s="1039">
        <v>1003.96</v>
      </c>
      <c r="BY42" s="1111">
        <v>18</v>
      </c>
      <c r="BZ42" s="1013">
        <v>4679.79</v>
      </c>
      <c r="CA42" s="1039">
        <v>1003.96</v>
      </c>
      <c r="CB42" s="761"/>
      <c r="CC42" s="761"/>
      <c r="CF42" s="889"/>
      <c r="CG42" s="889"/>
    </row>
    <row r="43" spans="1:85" ht="15.75" thickBot="1" x14ac:dyDescent="0.3">
      <c r="A43" s="2153" t="s">
        <v>274</v>
      </c>
      <c r="B43" s="2154"/>
      <c r="C43" s="2154"/>
      <c r="D43" s="2154"/>
      <c r="E43" s="2154"/>
      <c r="F43" s="2154"/>
      <c r="G43" s="2154"/>
      <c r="H43" s="1113"/>
      <c r="I43" s="1114">
        <v>5521.98</v>
      </c>
      <c r="J43" s="1114">
        <v>66.16</v>
      </c>
      <c r="K43" s="1113"/>
      <c r="L43" s="1114">
        <v>5524.77</v>
      </c>
      <c r="M43" s="1114">
        <v>66.16</v>
      </c>
      <c r="N43" s="1113"/>
      <c r="O43" s="1114">
        <v>5526.6</v>
      </c>
      <c r="P43" s="1114">
        <v>66.16</v>
      </c>
      <c r="Q43" s="1113"/>
      <c r="R43" s="1114">
        <v>5528.84</v>
      </c>
      <c r="S43" s="1114">
        <v>66.16</v>
      </c>
      <c r="T43" s="1113"/>
      <c r="U43" s="1114">
        <v>5531.21</v>
      </c>
      <c r="V43" s="1114">
        <v>66.16</v>
      </c>
      <c r="W43" s="1113"/>
      <c r="X43" s="1114">
        <v>5533.44</v>
      </c>
      <c r="Y43" s="1114">
        <v>66.16</v>
      </c>
      <c r="Z43" s="1115"/>
      <c r="AA43" s="1050">
        <v>5536.11</v>
      </c>
      <c r="AB43" s="1050">
        <v>66.16</v>
      </c>
      <c r="AC43" s="1116"/>
      <c r="AD43" s="1050">
        <v>5538.79</v>
      </c>
      <c r="AE43" s="1117">
        <v>66.16</v>
      </c>
      <c r="AF43" s="1116"/>
      <c r="AG43" s="1050">
        <v>5541.22</v>
      </c>
      <c r="AH43" s="1117">
        <v>66.16</v>
      </c>
      <c r="AI43" s="1116"/>
      <c r="AJ43" s="1050">
        <v>5543.66</v>
      </c>
      <c r="AK43" s="1101">
        <v>66.16</v>
      </c>
      <c r="AL43" s="1116"/>
      <c r="AM43" s="1050">
        <v>5545.96</v>
      </c>
      <c r="AN43" s="1117">
        <v>66.16</v>
      </c>
      <c r="AO43" s="1115"/>
      <c r="AP43" s="1050">
        <v>5548.26</v>
      </c>
      <c r="AQ43" s="1050">
        <v>66.16</v>
      </c>
      <c r="AR43" s="1116"/>
      <c r="AS43" s="1050">
        <v>5550.6</v>
      </c>
      <c r="AT43" s="1117">
        <v>66.16</v>
      </c>
      <c r="AU43" s="1116"/>
      <c r="AV43" s="1050">
        <v>5552.5</v>
      </c>
      <c r="AW43" s="1117">
        <v>66.16</v>
      </c>
      <c r="AX43" s="1116"/>
      <c r="AY43" s="1050">
        <v>5554.7</v>
      </c>
      <c r="AZ43" s="1117">
        <v>66.16</v>
      </c>
      <c r="BA43" s="1116"/>
      <c r="BB43" s="1050">
        <v>5557.42</v>
      </c>
      <c r="BC43" s="1117">
        <v>66.16</v>
      </c>
      <c r="BD43" s="1115"/>
      <c r="BE43" s="1050">
        <v>5560.27</v>
      </c>
      <c r="BF43" s="1117">
        <v>66.16</v>
      </c>
      <c r="BG43" s="1116"/>
      <c r="BH43" s="1050">
        <v>5562.9</v>
      </c>
      <c r="BI43" s="1117">
        <v>66.16</v>
      </c>
      <c r="BJ43" s="1116"/>
      <c r="BK43" s="1050">
        <v>5565.72</v>
      </c>
      <c r="BL43" s="1117">
        <v>66.16</v>
      </c>
      <c r="BM43" s="1116"/>
      <c r="BN43" s="1050">
        <v>5568.8</v>
      </c>
      <c r="BO43" s="1117">
        <v>66.16</v>
      </c>
      <c r="BP43" s="1116"/>
      <c r="BQ43" s="1050">
        <v>5570.8</v>
      </c>
      <c r="BR43" s="1117">
        <v>66.16</v>
      </c>
      <c r="BS43" s="1115"/>
      <c r="BT43" s="1050">
        <v>5572.92</v>
      </c>
      <c r="BU43" s="1117">
        <v>66.16</v>
      </c>
      <c r="BV43" s="1115"/>
      <c r="BW43" s="1050">
        <v>5575.01</v>
      </c>
      <c r="BX43" s="1050">
        <v>66.16</v>
      </c>
      <c r="BY43" s="1116"/>
      <c r="BZ43" s="1050">
        <v>5577.55</v>
      </c>
      <c r="CA43" s="1117">
        <v>66.16</v>
      </c>
      <c r="CB43" s="761"/>
      <c r="CC43" s="761"/>
      <c r="CF43" s="889"/>
      <c r="CG43" s="889"/>
    </row>
    <row r="44" spans="1:85" ht="13.5" thickBot="1" x14ac:dyDescent="0.25">
      <c r="A44" s="2155" t="s">
        <v>80</v>
      </c>
      <c r="B44" s="2156"/>
      <c r="C44" s="2156"/>
      <c r="D44" s="2156"/>
      <c r="E44" s="2156"/>
      <c r="F44" s="2156"/>
      <c r="G44" s="2156"/>
      <c r="H44" s="1118"/>
      <c r="I44" s="1119"/>
      <c r="J44" s="765"/>
      <c r="K44" s="1120"/>
      <c r="L44" s="1119"/>
      <c r="M44" s="769"/>
      <c r="N44" s="1118"/>
      <c r="O44" s="1119"/>
      <c r="P44" s="765"/>
      <c r="Q44" s="1118"/>
      <c r="R44" s="1119"/>
      <c r="S44" s="765"/>
      <c r="T44" s="1118"/>
      <c r="U44" s="1119"/>
      <c r="V44" s="765"/>
      <c r="W44" s="1118"/>
      <c r="X44" s="1119"/>
      <c r="Y44" s="765"/>
      <c r="Z44" s="908"/>
      <c r="AA44" s="1121"/>
      <c r="AB44" s="978"/>
      <c r="AC44" s="1122"/>
      <c r="AD44" s="1123"/>
      <c r="AE44" s="1124"/>
      <c r="AF44" s="1122"/>
      <c r="AG44" s="1123"/>
      <c r="AH44" s="1124"/>
      <c r="AI44" s="1122"/>
      <c r="AJ44" s="1125"/>
      <c r="AK44" s="1124"/>
      <c r="AL44" s="1122"/>
      <c r="AM44" s="1123"/>
      <c r="AN44" s="1124"/>
      <c r="AO44" s="1121"/>
      <c r="AP44" s="1123"/>
      <c r="AQ44" s="1123"/>
      <c r="AR44" s="1122"/>
      <c r="AS44" s="1123"/>
      <c r="AT44" s="1124"/>
      <c r="AU44" s="1122"/>
      <c r="AV44" s="1123"/>
      <c r="AW44" s="1124"/>
      <c r="AX44" s="1122"/>
      <c r="AY44" s="1123"/>
      <c r="AZ44" s="1124"/>
      <c r="BA44" s="1122"/>
      <c r="BB44" s="1123"/>
      <c r="BC44" s="1124"/>
      <c r="BD44" s="1121"/>
      <c r="BE44" s="1123"/>
      <c r="BF44" s="1124"/>
      <c r="BG44" s="1122"/>
      <c r="BH44" s="1123"/>
      <c r="BI44" s="1124"/>
      <c r="BJ44" s="1122"/>
      <c r="BK44" s="1123"/>
      <c r="BL44" s="1124"/>
      <c r="BM44" s="1122"/>
      <c r="BN44" s="1123"/>
      <c r="BO44" s="1124"/>
      <c r="BP44" s="1122"/>
      <c r="BQ44" s="1123"/>
      <c r="BR44" s="1124"/>
      <c r="BS44" s="1121"/>
      <c r="BT44" s="1123"/>
      <c r="BU44" s="1124"/>
      <c r="BV44" s="1121"/>
      <c r="BW44" s="1123"/>
      <c r="BX44" s="1123"/>
      <c r="BY44" s="1122"/>
      <c r="BZ44" s="1123"/>
      <c r="CA44" s="1124"/>
    </row>
    <row r="45" spans="1:85" x14ac:dyDescent="0.2">
      <c r="A45" s="772"/>
      <c r="B45" s="1126" t="s">
        <v>81</v>
      </c>
      <c r="C45" s="991"/>
      <c r="D45" s="1127" t="s">
        <v>249</v>
      </c>
      <c r="E45" s="991"/>
      <c r="F45" s="991"/>
      <c r="G45" s="991"/>
      <c r="H45" s="1128">
        <v>2.4E-2</v>
      </c>
      <c r="I45" s="1129" t="s">
        <v>83</v>
      </c>
      <c r="J45" s="919">
        <v>0.1729</v>
      </c>
      <c r="K45" s="1130"/>
      <c r="L45" s="1129"/>
      <c r="M45" s="921"/>
      <c r="N45" s="1128"/>
      <c r="O45" s="1129"/>
      <c r="P45" s="919"/>
      <c r="Q45" s="1128"/>
      <c r="R45" s="1129"/>
      <c r="S45" s="919"/>
      <c r="T45" s="1128"/>
      <c r="U45" s="1129"/>
      <c r="V45" s="919"/>
      <c r="W45" s="1128"/>
      <c r="X45" s="1129"/>
      <c r="Y45" s="919"/>
      <c r="Z45" s="1130"/>
      <c r="AA45" s="1129"/>
      <c r="AB45" s="921"/>
      <c r="AC45" s="1131"/>
      <c r="AD45" s="1132"/>
      <c r="AE45" s="1133"/>
      <c r="AF45" s="1131"/>
      <c r="AG45" s="1132"/>
      <c r="AH45" s="1133"/>
      <c r="AI45" s="1131"/>
      <c r="AJ45" s="1134"/>
      <c r="AK45" s="1133"/>
      <c r="AL45" s="1131"/>
      <c r="AM45" s="1132"/>
      <c r="AN45" s="1133"/>
      <c r="AO45" s="937"/>
      <c r="AP45" s="1132"/>
      <c r="AQ45" s="1135"/>
      <c r="AR45" s="1131"/>
      <c r="AS45" s="1132"/>
      <c r="AT45" s="1133"/>
      <c r="AU45" s="1131"/>
      <c r="AV45" s="1132"/>
      <c r="AW45" s="1133"/>
      <c r="AX45" s="1131"/>
      <c r="AY45" s="1132"/>
      <c r="AZ45" s="1133"/>
      <c r="BA45" s="1136"/>
      <c r="BB45" s="1129"/>
      <c r="BC45" s="919"/>
      <c r="BD45" s="1137"/>
      <c r="BE45" s="1129"/>
      <c r="BF45" s="919"/>
      <c r="BG45" s="1138"/>
      <c r="BH45" s="1129"/>
      <c r="BI45" s="919"/>
      <c r="BJ45" s="1138"/>
      <c r="BK45" s="1129"/>
      <c r="BL45" s="919"/>
      <c r="BM45" s="1138"/>
      <c r="BN45" s="1129"/>
      <c r="BO45" s="919"/>
      <c r="BP45" s="1138"/>
      <c r="BQ45" s="1129"/>
      <c r="BR45" s="919"/>
      <c r="BS45" s="1137"/>
      <c r="BT45" s="1129"/>
      <c r="BU45" s="919"/>
      <c r="BV45" s="1138"/>
      <c r="BW45" s="1129"/>
      <c r="BX45" s="921"/>
      <c r="BY45" s="1138"/>
      <c r="BZ45" s="1129"/>
      <c r="CA45" s="919"/>
    </row>
    <row r="46" spans="1:85" x14ac:dyDescent="0.2">
      <c r="A46" s="772" t="s">
        <v>23</v>
      </c>
      <c r="B46" s="1139" t="s">
        <v>84</v>
      </c>
      <c r="C46" s="1021"/>
      <c r="D46" s="991" t="s">
        <v>85</v>
      </c>
      <c r="E46" s="1140"/>
      <c r="F46" s="831"/>
      <c r="G46" s="991"/>
      <c r="H46" s="948">
        <f>((SUM(I$6*I$6,J$6*J$6)+SUM(I$7*I$7,J$7*J$7))/POWER($C$8,2))*$C$47</f>
        <v>0</v>
      </c>
      <c r="I46" s="1129" t="s">
        <v>83</v>
      </c>
      <c r="J46" s="949">
        <f>($E$47/100)*((SUM(I$6*I$6,J$6*J$6)+SUM(I$7*I$7,J$7*J$7))/$C$8)</f>
        <v>0</v>
      </c>
      <c r="K46" s="950">
        <f>((SUM(L$6*L$6,M$6*M$6)+SUM(L$7*L$7,M$7*M$7))/POWER($C$8,2))*$C$47</f>
        <v>0</v>
      </c>
      <c r="L46" s="1129" t="s">
        <v>83</v>
      </c>
      <c r="M46" s="951">
        <f>($E$47/100)*((SUM(L$6*L$6,M$6*M$6)+SUM(L$7*L$7,M$7*M$7))/$C$8)</f>
        <v>0</v>
      </c>
      <c r="N46" s="948">
        <f>((SUM(O$6*O$6,P$6*P$6)+SUM(O$7*O$7,P$7*P$7))/POWER($C$8,2))*$C$47</f>
        <v>0</v>
      </c>
      <c r="O46" s="1129" t="s">
        <v>83</v>
      </c>
      <c r="P46" s="949">
        <f>($E$47/100)*((SUM(O$6*O$6,P$6*P$6)+SUM(O$7*O$7,P$7*P$7))/$C$8)</f>
        <v>0</v>
      </c>
      <c r="Q46" s="948">
        <f>((SUM(R$6*R$6,S$6*S$6)+SUM(R$7*R$7,S$7*S$7))/POWER($C$8,2))*$C$47</f>
        <v>0</v>
      </c>
      <c r="R46" s="1129" t="s">
        <v>83</v>
      </c>
      <c r="S46" s="949">
        <f>($E$47/100)*((SUM(R$6*R$6,S$6*S$6)+SUM(R$7*R$7,S$7*S$7))/$C$8)</f>
        <v>0</v>
      </c>
      <c r="T46" s="948">
        <f>((SUM(U$6*U$6,V$6*V$6)+SUM(U$7*U$7,V$7*V$7))/POWER($C$8,2))*$C$47</f>
        <v>0</v>
      </c>
      <c r="U46" s="1129" t="s">
        <v>83</v>
      </c>
      <c r="V46" s="949">
        <f>($E$47/100)*((SUM(U$6*U$6,V$6*V$6)+SUM(U$7*U$7,V$7*V$7))/$C$8)</f>
        <v>0</v>
      </c>
      <c r="W46" s="948">
        <f>((SUM(X$6*X$6,Y$6*Y$6)+SUM(X$7*X$7,Y$7*Y$7))/POWER($C$8,2))*$C$47</f>
        <v>0</v>
      </c>
      <c r="X46" s="1129" t="s">
        <v>83</v>
      </c>
      <c r="Y46" s="949">
        <f>($E$47/100)*((SUM(X$6*X$6,Y$6*Y$6)+SUM(X$7*X$7,Y$7*Y$7))/$C$8)</f>
        <v>0</v>
      </c>
      <c r="Z46" s="950">
        <f>((SUM(AA$6*AA$6,AB$6*AB$6)+SUM(AA$7*AA$7,AB$7*AB$7))/POWER($C$8,2))*$C$47</f>
        <v>0</v>
      </c>
      <c r="AA46" s="1129" t="s">
        <v>83</v>
      </c>
      <c r="AB46" s="951">
        <f>($E$47/100)*((SUM(AA$6*AA$6,AB$6*AB$6)+SUM(AA$7*AA$7,AB$7*AB$7))/$C$8)</f>
        <v>0</v>
      </c>
      <c r="AC46" s="1141">
        <f>((SUM(AD$6*AD$6,AE$6*AE$6)+SUM(AD$7*AD$7,AE$7*AE$7))/POWER($C$8,2))*$C$47</f>
        <v>0</v>
      </c>
      <c r="AD46" s="1142" t="s">
        <v>83</v>
      </c>
      <c r="AE46" s="949">
        <f>($E$47/100)*((SUM(AD$6*AD$6,AE$6*AE$6)+SUM(AD$7*AD$7,AE$7*AE$7))/$C$8)</f>
        <v>0</v>
      </c>
      <c r="AF46" s="1141">
        <f>((SUM(AG$6*AG$6,AH$6*AH$6)+SUM(AG$7*AG$7,AH$7*AH$7))/POWER($C$8,2))*$C$47</f>
        <v>0</v>
      </c>
      <c r="AG46" s="1142" t="s">
        <v>83</v>
      </c>
      <c r="AH46" s="949">
        <f>($E$47/100)*((SUM(AG$6*AG$6,AH$6*AH$6)+SUM(AG$7*AG$7,AH$7*AH$7))/$C$8)</f>
        <v>0</v>
      </c>
      <c r="AI46" s="1141">
        <f>((SUM(AJ$6*AJ$6,AK$6*AK$6)+SUM(AJ$7*AJ$7,AK$7*AK$7))/POWER($C$8,2))*$C$47</f>
        <v>0</v>
      </c>
      <c r="AJ46" s="1143" t="s">
        <v>83</v>
      </c>
      <c r="AK46" s="949">
        <f>($E$47/100)*((SUM(AJ$6*AJ$6,AK$6*AK$6)+SUM(AJ$7*AJ$7,AK$7*AK$7))/$C$8)</f>
        <v>0</v>
      </c>
      <c r="AL46" s="1141">
        <f>((SUM(AM$6*AM$6,AN$6*AN$6)+SUM(AM$7*AM$7,AN$7*AN$7))/POWER($C$8,2))*$C$47</f>
        <v>0</v>
      </c>
      <c r="AM46" s="1142" t="s">
        <v>83</v>
      </c>
      <c r="AN46" s="949">
        <f>($E$47/100)*((SUM(AM$6*AM$6,AN$6*AN$6)+SUM(AM$7*AM$7,AN$7*AN$7))/$C$8)</f>
        <v>0</v>
      </c>
      <c r="AO46" s="1144">
        <f>((SUM(AP$6*AP$6,AQ$6*AQ$6)+SUM(AP$7*AP$7,AQ$7*AQ$7))/POWER($C$8,2))*$C$47</f>
        <v>0</v>
      </c>
      <c r="AP46" s="1142" t="s">
        <v>83</v>
      </c>
      <c r="AQ46" s="951">
        <f>($E$47/100)*((SUM(AP$6*AP$6,AQ$6*AQ$6)+SUM(AP$7*AP$7,AQ$7*AQ$7))/$C$8)</f>
        <v>0</v>
      </c>
      <c r="AR46" s="1141">
        <f>((SUM(AS$6*AS$6,AT$6*AT$6)+SUM(AS$7*AS$7,AT$7*AT$7))/POWER($C$8,2))*$C$47</f>
        <v>0</v>
      </c>
      <c r="AS46" s="1142" t="s">
        <v>83</v>
      </c>
      <c r="AT46" s="949">
        <f>($E$47/100)*((SUM(AS$6*AS$6,AT$6*AT$6)+SUM(AS$7*AS$7,AT$7*AT$7))/$C$8)</f>
        <v>0</v>
      </c>
      <c r="AU46" s="1141">
        <f>((SUM(AV$6*AV$6,AW$6*AW$6)+SUM(AV$7*AV$7,AW$7*AW$7))/POWER($C$8,2))*$C$47</f>
        <v>0</v>
      </c>
      <c r="AV46" s="1142" t="s">
        <v>83</v>
      </c>
      <c r="AW46" s="949">
        <f>($E$47/100)*((SUM(AV$6*AV$6,AW$6*AW$6)+SUM(AV$7*AV$7,AW$7*AW$7))/$C$8)</f>
        <v>0</v>
      </c>
      <c r="AX46" s="1141">
        <f>((SUM(AY$6*AY$6,AZ$6*AZ$6)+SUM(AY$7*AY$7,AZ$7*AZ$7))/POWER($C$8,2))*$C$47</f>
        <v>0</v>
      </c>
      <c r="AY46" s="1142" t="s">
        <v>83</v>
      </c>
      <c r="AZ46" s="949">
        <f>($E$47/100)*((SUM(AY$6*AY$6,AZ$6*AZ$6)+SUM(AY$7*AY$7,AZ$7*AZ$7))/$C$8)</f>
        <v>0</v>
      </c>
      <c r="BA46" s="948">
        <f>((SUM(BB$6*BB$6,BC$6*BC$6)+SUM(BB$7*BB$7,BC$7*BC$7))/POWER($C$8,2))*$C$47</f>
        <v>0</v>
      </c>
      <c r="BB46" s="1129" t="s">
        <v>83</v>
      </c>
      <c r="BC46" s="949">
        <f>($E$47/100)*((SUM(BB$6*BB$6,BC$6*BC$6)+SUM(BB$7*BB$7,BC$7*BC$7))/$C$8)</f>
        <v>0</v>
      </c>
      <c r="BD46" s="950">
        <f>((SUM(BE$6*BE$6,BF$6*BF$6)+SUM(BE$7*BE$7,BF$7*BF$7))/POWER($C$8,2))*$C$47</f>
        <v>0</v>
      </c>
      <c r="BE46" s="1129" t="s">
        <v>83</v>
      </c>
      <c r="BF46" s="949">
        <f>($E$47/100)*((SUM(BE$6*BE$6,BF$6*BF$6)+SUM(BE$7*BE$7,BF$7*BF$7))/$C$8)</f>
        <v>0</v>
      </c>
      <c r="BG46" s="948">
        <f>((SUM(BH$6*BH$6,BI$6*BI$6)+SUM(BH$7*BH$7,BI$7*BI$7))/POWER($C$8,2))*$C$47</f>
        <v>0</v>
      </c>
      <c r="BH46" s="1129" t="s">
        <v>83</v>
      </c>
      <c r="BI46" s="949">
        <f>($E$47/100)*((SUM(BH$6*BH$6,BI$6*BI$6)+SUM(BH$7*BH$7,BI$7*BI$7))/$C$8)</f>
        <v>0</v>
      </c>
      <c r="BJ46" s="948">
        <f>((SUM(BK$6*BK$6,BL$6*BL$6)+SUM(BK$7*BK$7,BL$7*BL$7))/POWER($C$8,2))*$C$47</f>
        <v>0</v>
      </c>
      <c r="BK46" s="1129" t="s">
        <v>83</v>
      </c>
      <c r="BL46" s="949">
        <f>($E$47/100)*((SUM(BK$6*BK$6,BL$6*BL$6)+SUM(BK$7*BK$7,BL$7*BL$7))/$C$8)</f>
        <v>0</v>
      </c>
      <c r="BM46" s="948">
        <f>((SUM(BN$6*BN$6,BO$6*BO$6)+SUM(BN$7*BN$7,BO$7*BO$7))/POWER($C$8,2))*$C$47</f>
        <v>0</v>
      </c>
      <c r="BN46" s="1129" t="s">
        <v>83</v>
      </c>
      <c r="BO46" s="949">
        <f>($E$47/100)*((SUM(BN$6*BN$6,BO$6*BO$6)+SUM(BN$7*BN$7,BO$7*BO$7))/$C$8)</f>
        <v>0</v>
      </c>
      <c r="BP46" s="948">
        <f>((SUM(BQ$6*BQ$6,BR$6*BR$6)+SUM(BQ$7*BQ$7,BR$7*BR$7))/POWER($C$8,2))*$C$47</f>
        <v>0</v>
      </c>
      <c r="BQ46" s="1129" t="s">
        <v>83</v>
      </c>
      <c r="BR46" s="949">
        <f>($E$47/100)*((SUM(BQ$6*BQ$6,BR$6*BR$6)+SUM(BQ$7*BQ$7,BR$7*BR$7))/$C$8)</f>
        <v>0</v>
      </c>
      <c r="BS46" s="950">
        <f>((SUM(BT$6*BT$6,BU$6*BU$6)+SUM(BT$7*BT$7,BU$7*BU$7))/POWER($C$8,2))*$C$47</f>
        <v>0</v>
      </c>
      <c r="BT46" s="1129" t="s">
        <v>83</v>
      </c>
      <c r="BU46" s="949">
        <f>($E$47/100)*((SUM(BT$6*BT$6,BU$6*BU$6)+SUM(BT$7*BT$7,BU$7*BU$7))/$C$8)</f>
        <v>0</v>
      </c>
      <c r="BV46" s="948">
        <f>((SUM(BW$6*BW$6,BX$6*BX$6)+SUM(BW$7*BW$7,BX$7*BX$7))/POWER($C$8,2))*$C$47</f>
        <v>0</v>
      </c>
      <c r="BW46" s="1129" t="s">
        <v>83</v>
      </c>
      <c r="BX46" s="951">
        <f>($E$47/100)*((SUM(BW$6*BW$6,BX$6*BX$6)+SUM(BW$7*BW$7,BX$7*BX$7))/$C$8)</f>
        <v>0</v>
      </c>
      <c r="BY46" s="948">
        <f>((SUM(BZ$6*BZ$6,CA$6*CA$6)+SUM(BZ$7*BZ$7,CA$7*CA$7))/POWER($C$8,2))*$C$47</f>
        <v>0</v>
      </c>
      <c r="BZ46" s="1129" t="s">
        <v>83</v>
      </c>
      <c r="CA46" s="949">
        <f>($E$47/100)*((SUM(BZ$6*BZ$6,CA$6*CA$6)+SUM(BZ$7*BZ$7,CA$7*CA$7))/$C$8)</f>
        <v>0</v>
      </c>
      <c r="CB46" s="763">
        <f>CB29+CB19</f>
        <v>0</v>
      </c>
      <c r="CC46" s="763">
        <f>CC29+CC19</f>
        <v>0</v>
      </c>
    </row>
    <row r="47" spans="1:85" ht="14.25" customHeight="1" thickBot="1" x14ac:dyDescent="0.25">
      <c r="A47" s="1145"/>
      <c r="B47" s="930" t="s">
        <v>250</v>
      </c>
      <c r="C47" s="931">
        <v>0.1179</v>
      </c>
      <c r="D47" s="932" t="s">
        <v>251</v>
      </c>
      <c r="E47" s="2157">
        <v>10.7</v>
      </c>
      <c r="F47" s="2157"/>
      <c r="G47" s="865"/>
      <c r="H47" s="933"/>
      <c r="I47" s="1146"/>
      <c r="J47" s="1147"/>
      <c r="K47" s="936"/>
      <c r="L47" s="1146"/>
      <c r="M47" s="1148"/>
      <c r="N47" s="933"/>
      <c r="O47" s="1146"/>
      <c r="P47" s="1147"/>
      <c r="Q47" s="933"/>
      <c r="R47" s="1146"/>
      <c r="S47" s="1147"/>
      <c r="T47" s="933"/>
      <c r="U47" s="1146"/>
      <c r="V47" s="1147"/>
      <c r="W47" s="933"/>
      <c r="X47" s="1146"/>
      <c r="Y47" s="1147"/>
      <c r="Z47" s="936"/>
      <c r="AA47" s="1146"/>
      <c r="AB47" s="1148"/>
      <c r="AC47" s="1064"/>
      <c r="AD47" s="1149"/>
      <c r="AE47" s="1150"/>
      <c r="AF47" s="1064"/>
      <c r="AG47" s="1149"/>
      <c r="AH47" s="1150"/>
      <c r="AI47" s="1064"/>
      <c r="AJ47" s="1151"/>
      <c r="AK47" s="1150"/>
      <c r="AL47" s="1064"/>
      <c r="AM47" s="1149"/>
      <c r="AN47" s="1150"/>
      <c r="AO47" s="897"/>
      <c r="AP47" s="1149"/>
      <c r="AQ47" s="1068"/>
      <c r="AR47" s="1064"/>
      <c r="AS47" s="1149"/>
      <c r="AT47" s="1150"/>
      <c r="AU47" s="1064"/>
      <c r="AV47" s="1149"/>
      <c r="AW47" s="1150"/>
      <c r="AX47" s="1064"/>
      <c r="AY47" s="1149"/>
      <c r="AZ47" s="1150"/>
      <c r="BA47" s="933"/>
      <c r="BB47" s="865"/>
      <c r="BC47" s="1147"/>
      <c r="BD47" s="897"/>
      <c r="BE47" s="1149"/>
      <c r="BF47" s="1150"/>
      <c r="BG47" s="1064"/>
      <c r="BH47" s="1149"/>
      <c r="BI47" s="1150"/>
      <c r="BJ47" s="1064"/>
      <c r="BK47" s="1149"/>
      <c r="BL47" s="1150"/>
      <c r="BM47" s="1064"/>
      <c r="BN47" s="1149"/>
      <c r="BO47" s="1150"/>
      <c r="BP47" s="1064"/>
      <c r="BQ47" s="1149"/>
      <c r="BR47" s="1150"/>
      <c r="BS47" s="897"/>
      <c r="BT47" s="1149"/>
      <c r="BU47" s="1150"/>
      <c r="BV47" s="1064"/>
      <c r="BW47" s="1149"/>
      <c r="BX47" s="1068"/>
      <c r="BY47" s="1064"/>
      <c r="BZ47" s="1149"/>
      <c r="CA47" s="1150"/>
      <c r="CB47" s="763">
        <f>CB36+CB21</f>
        <v>0</v>
      </c>
      <c r="CC47" s="763">
        <f>CC36+CC21</f>
        <v>0</v>
      </c>
    </row>
    <row r="48" spans="1:85" ht="13.5" thickBot="1" x14ac:dyDescent="0.25">
      <c r="A48" s="1152"/>
      <c r="B48" s="2158" t="s">
        <v>90</v>
      </c>
      <c r="C48" s="2159"/>
      <c r="D48" s="2159"/>
      <c r="E48" s="2159"/>
      <c r="F48" s="2159"/>
      <c r="G48" s="2159"/>
      <c r="H48" s="938">
        <f>SUM(I6,$H$45,H46)</f>
        <v>2.4E-2</v>
      </c>
      <c r="I48" s="1153" t="s">
        <v>83</v>
      </c>
      <c r="J48" s="940">
        <f>SUM(J6,$J$45,J46)</f>
        <v>0.1729</v>
      </c>
      <c r="K48" s="941">
        <f>SUM(L6,$H$45,K46)</f>
        <v>2.4E-2</v>
      </c>
      <c r="L48" s="1153" t="s">
        <v>83</v>
      </c>
      <c r="M48" s="942">
        <f>SUM(M6,$J$45,M46)</f>
        <v>0.1729</v>
      </c>
      <c r="N48" s="938">
        <f>SUM(O6,$H$45,N46)</f>
        <v>2.4E-2</v>
      </c>
      <c r="O48" s="1153" t="s">
        <v>83</v>
      </c>
      <c r="P48" s="940">
        <f>SUM(P6,$J$45,P46)</f>
        <v>0.1729</v>
      </c>
      <c r="Q48" s="938">
        <f>SUM(R6,$H$45,Q46)</f>
        <v>2.4E-2</v>
      </c>
      <c r="R48" s="1153" t="s">
        <v>83</v>
      </c>
      <c r="S48" s="940">
        <f>SUM(S6,$J$45,S46)</f>
        <v>0.1729</v>
      </c>
      <c r="T48" s="938">
        <f>SUM(U6,$H$45,T46)</f>
        <v>2.4E-2</v>
      </c>
      <c r="U48" s="1153" t="s">
        <v>83</v>
      </c>
      <c r="V48" s="940">
        <f>SUM(V6,$J$45,V46)</f>
        <v>0.1729</v>
      </c>
      <c r="W48" s="938">
        <f>SUM(X6,$H$45,W46)</f>
        <v>2.4E-2</v>
      </c>
      <c r="X48" s="1153" t="s">
        <v>83</v>
      </c>
      <c r="Y48" s="940">
        <f>SUM(Y6,$J$45,Y46)</f>
        <v>0.1729</v>
      </c>
      <c r="Z48" s="941">
        <f>SUM(AA6,$H$45,Z46)</f>
        <v>2.4E-2</v>
      </c>
      <c r="AA48" s="1153" t="s">
        <v>83</v>
      </c>
      <c r="AB48" s="942">
        <f>SUM(AB6,$J$45,AB46)</f>
        <v>0.1729</v>
      </c>
      <c r="AC48" s="938">
        <f>SUM(AD6,$H$45,AC46)</f>
        <v>2.4E-2</v>
      </c>
      <c r="AD48" s="1153" t="s">
        <v>83</v>
      </c>
      <c r="AE48" s="940">
        <f>SUM(AE6,$J$45,AE46)</f>
        <v>0.1729</v>
      </c>
      <c r="AF48" s="938">
        <f>SUM(AG6,$H$45,AF46)</f>
        <v>2.4E-2</v>
      </c>
      <c r="AG48" s="1153" t="s">
        <v>83</v>
      </c>
      <c r="AH48" s="940">
        <f>SUM(AH6,$J$45,AH46)</f>
        <v>0.1729</v>
      </c>
      <c r="AI48" s="938">
        <f>SUM(AJ6,$H$45,AI46)</f>
        <v>2.4E-2</v>
      </c>
      <c r="AJ48" s="1154" t="s">
        <v>83</v>
      </c>
      <c r="AK48" s="940">
        <f>SUM(AK6,$J$45,AK46)</f>
        <v>0.1729</v>
      </c>
      <c r="AL48" s="938">
        <f>SUM(AM6,$H$45,AL46)</f>
        <v>2.4E-2</v>
      </c>
      <c r="AM48" s="1153" t="s">
        <v>83</v>
      </c>
      <c r="AN48" s="940">
        <f>SUM(AN6,$J$45,AN46)</f>
        <v>0.1729</v>
      </c>
      <c r="AO48" s="941">
        <f>SUM(AP6,$H$45,AO46)</f>
        <v>2.4E-2</v>
      </c>
      <c r="AP48" s="1153" t="s">
        <v>83</v>
      </c>
      <c r="AQ48" s="942">
        <f>SUM(AQ6,$J$45,AQ46)</f>
        <v>0.1729</v>
      </c>
      <c r="AR48" s="938">
        <f>SUM(AS6,$H$45,AR46)</f>
        <v>2.4E-2</v>
      </c>
      <c r="AS48" s="1153" t="s">
        <v>83</v>
      </c>
      <c r="AT48" s="940">
        <f>SUM(AT6,$J$45,AT46)</f>
        <v>0.1729</v>
      </c>
      <c r="AU48" s="938">
        <f>SUM(AV6,$H$45,AU46)</f>
        <v>2.4E-2</v>
      </c>
      <c r="AV48" s="1153" t="s">
        <v>83</v>
      </c>
      <c r="AW48" s="940">
        <f>SUM(AW6,$J$45,AW46)</f>
        <v>0.1729</v>
      </c>
      <c r="AX48" s="938">
        <f>SUM(AY6,$H$45,AX46)</f>
        <v>2.4E-2</v>
      </c>
      <c r="AY48" s="1153" t="s">
        <v>83</v>
      </c>
      <c r="AZ48" s="940">
        <f>SUM(AZ6,$J$45,AZ46)</f>
        <v>0.1729</v>
      </c>
      <c r="BA48" s="938">
        <f>SUM(BB6,$H$45,BA46)</f>
        <v>2.4E-2</v>
      </c>
      <c r="BB48" s="1153" t="s">
        <v>83</v>
      </c>
      <c r="BC48" s="940">
        <f>SUM(BC6,$J$45,BC46)</f>
        <v>0.1729</v>
      </c>
      <c r="BD48" s="941">
        <f>SUM(BE6,$H$45,BD46)</f>
        <v>2.4E-2</v>
      </c>
      <c r="BE48" s="1153" t="s">
        <v>83</v>
      </c>
      <c r="BF48" s="940">
        <f>SUM(BF6,$J$45,BF46)</f>
        <v>0.1729</v>
      </c>
      <c r="BG48" s="938">
        <f>SUM(BH6,$H$45,BG46)</f>
        <v>2.4E-2</v>
      </c>
      <c r="BH48" s="1153" t="s">
        <v>83</v>
      </c>
      <c r="BI48" s="940">
        <f>SUM(BI6,$J$45,BI46)</f>
        <v>0.1729</v>
      </c>
      <c r="BJ48" s="938">
        <f>SUM(BK6,$H$45,BJ46)</f>
        <v>2.4E-2</v>
      </c>
      <c r="BK48" s="1153" t="s">
        <v>83</v>
      </c>
      <c r="BL48" s="940">
        <f>SUM(BL6,$J$45,BL46)</f>
        <v>0.1729</v>
      </c>
      <c r="BM48" s="938">
        <f>SUM(BN6,$H$45,BM46)</f>
        <v>2.4E-2</v>
      </c>
      <c r="BN48" s="1153" t="s">
        <v>83</v>
      </c>
      <c r="BO48" s="940">
        <f>SUM(BO6,$J$45,BO46)</f>
        <v>0.1729</v>
      </c>
      <c r="BP48" s="938">
        <f>SUM(BQ6,$H$45,BP46)</f>
        <v>2.4E-2</v>
      </c>
      <c r="BQ48" s="1153" t="s">
        <v>83</v>
      </c>
      <c r="BR48" s="940">
        <f>SUM(BR6,$J$45,BR46)</f>
        <v>0.1729</v>
      </c>
      <c r="BS48" s="941">
        <f>SUM(BT6,$H$45,BS46)</f>
        <v>2.4E-2</v>
      </c>
      <c r="BT48" s="1153" t="s">
        <v>83</v>
      </c>
      <c r="BU48" s="940">
        <f>SUM(BU6,$J$45,BU46)</f>
        <v>0.1729</v>
      </c>
      <c r="BV48" s="938">
        <f>SUM(BW6,$H$45,BV46)</f>
        <v>2.4E-2</v>
      </c>
      <c r="BW48" s="1153" t="s">
        <v>83</v>
      </c>
      <c r="BX48" s="942">
        <f>SUM(BX6,$J$45,BX46)</f>
        <v>0.1729</v>
      </c>
      <c r="BY48" s="938">
        <f>SUM(BZ6,$H$45,BY46)</f>
        <v>2.4E-2</v>
      </c>
      <c r="BZ48" s="1153" t="s">
        <v>83</v>
      </c>
      <c r="CA48" s="940">
        <f>SUM(CA6,$J$45,CA46)</f>
        <v>0.1729</v>
      </c>
    </row>
    <row r="49" spans="1:79" x14ac:dyDescent="0.2">
      <c r="A49" s="1155"/>
      <c r="B49" s="1156" t="s">
        <v>81</v>
      </c>
      <c r="C49" s="1017"/>
      <c r="D49" s="1157" t="s">
        <v>249</v>
      </c>
      <c r="E49" s="1017"/>
      <c r="F49" s="1017"/>
      <c r="G49" s="1017"/>
      <c r="H49" s="911">
        <v>2.7400000000000001E-2</v>
      </c>
      <c r="I49" s="1129" t="s">
        <v>83</v>
      </c>
      <c r="J49" s="913">
        <v>0.1729</v>
      </c>
      <c r="K49" s="943"/>
      <c r="L49" s="1129"/>
      <c r="M49" s="944"/>
      <c r="N49" s="911"/>
      <c r="O49" s="1129"/>
      <c r="P49" s="913"/>
      <c r="Q49" s="911"/>
      <c r="R49" s="1129"/>
      <c r="S49" s="913"/>
      <c r="T49" s="911"/>
      <c r="U49" s="1129"/>
      <c r="V49" s="913"/>
      <c r="W49" s="911"/>
      <c r="X49" s="1129"/>
      <c r="Y49" s="913"/>
      <c r="Z49" s="943"/>
      <c r="AA49" s="1129"/>
      <c r="AB49" s="944"/>
      <c r="AC49" s="911"/>
      <c r="AD49" s="1129"/>
      <c r="AE49" s="913"/>
      <c r="AF49" s="911"/>
      <c r="AG49" s="1129"/>
      <c r="AH49" s="913"/>
      <c r="AI49" s="911"/>
      <c r="AJ49" s="1158"/>
      <c r="AK49" s="913"/>
      <c r="AL49" s="911"/>
      <c r="AM49" s="1129"/>
      <c r="AN49" s="913"/>
      <c r="AO49" s="943"/>
      <c r="AP49" s="1129"/>
      <c r="AQ49" s="944"/>
      <c r="AR49" s="911"/>
      <c r="AS49" s="1129"/>
      <c r="AT49" s="913"/>
      <c r="AU49" s="911"/>
      <c r="AV49" s="1129"/>
      <c r="AW49" s="913"/>
      <c r="AX49" s="911"/>
      <c r="AY49" s="1129"/>
      <c r="AZ49" s="913"/>
      <c r="BA49" s="945"/>
      <c r="BB49" s="1129"/>
      <c r="BC49" s="913"/>
      <c r="BD49" s="943"/>
      <c r="BE49" s="1129"/>
      <c r="BF49" s="913"/>
      <c r="BG49" s="911"/>
      <c r="BH49" s="1129"/>
      <c r="BI49" s="913"/>
      <c r="BJ49" s="911"/>
      <c r="BK49" s="1129"/>
      <c r="BL49" s="913"/>
      <c r="BM49" s="911"/>
      <c r="BN49" s="1129"/>
      <c r="BO49" s="913"/>
      <c r="BP49" s="911"/>
      <c r="BQ49" s="1129"/>
      <c r="BR49" s="913"/>
      <c r="BS49" s="943"/>
      <c r="BT49" s="1129"/>
      <c r="BU49" s="913"/>
      <c r="BV49" s="943"/>
      <c r="BW49" s="1129"/>
      <c r="BX49" s="944"/>
      <c r="BY49" s="911"/>
      <c r="BZ49" s="1129"/>
      <c r="CA49" s="913"/>
    </row>
    <row r="50" spans="1:79" x14ac:dyDescent="0.2">
      <c r="A50" s="947" t="s">
        <v>91</v>
      </c>
      <c r="B50" s="1139" t="s">
        <v>84</v>
      </c>
      <c r="C50" s="1021"/>
      <c r="D50" s="991" t="s">
        <v>85</v>
      </c>
      <c r="E50" s="1140"/>
      <c r="F50" s="831"/>
      <c r="G50" s="991"/>
      <c r="H50" s="948">
        <f>((SUM(I$13*I$13,J$13*J$13)+SUM(I$14*I$14,J$14*J$14))/POWER($C$15,2))*$C$51</f>
        <v>0</v>
      </c>
      <c r="I50" s="1129" t="s">
        <v>83</v>
      </c>
      <c r="J50" s="949">
        <f>($E$51/100)*((SUM(I$13*I$13,J$13*J$13)+SUM(I$14*I$14,J$14*J$14))/$C$15)</f>
        <v>0</v>
      </c>
      <c r="K50" s="950">
        <f>((SUM(L$13*L$13,M$13*M$13)+SUM(L$14*L$14,M$14*M$14))/POWER($C$15,2))*$C$51</f>
        <v>0</v>
      </c>
      <c r="L50" s="1129" t="s">
        <v>83</v>
      </c>
      <c r="M50" s="951">
        <f>($E$51/100)*((SUM(L$13*L$13,M$13*M$13)+SUM(L$14*L$14,M$14*M$14))/$C$15)</f>
        <v>0</v>
      </c>
      <c r="N50" s="948">
        <f>((SUM(O$13*O$13,P$13*P$13)+SUM(O$14*O$14,P$14*P$14))/POWER($C$15,2))*$C$51</f>
        <v>0</v>
      </c>
      <c r="O50" s="1129" t="s">
        <v>83</v>
      </c>
      <c r="P50" s="949">
        <f>($E$51/100)*((SUM(O$13*O$13,P$13*P$13)+SUM(O$14*O$14,P$14*P$14))/$C$15)</f>
        <v>0</v>
      </c>
      <c r="Q50" s="948">
        <f>((SUM(R$13*R$13,S$13*S$13)+SUM(R$14*R$14,S$14*S$14))/POWER($C$15,2))*$C$51</f>
        <v>0</v>
      </c>
      <c r="R50" s="1129" t="s">
        <v>83</v>
      </c>
      <c r="S50" s="949">
        <f>($E$51/100)*((SUM(R$13*R$13,S$13*S$13)+SUM(R$14*R$14,S$14*S$14))/$C$15)</f>
        <v>0</v>
      </c>
      <c r="T50" s="948">
        <f>((SUM(U$13*U$13,V$13*V$13)+SUM(U$14*U$14,V$14*V$14))/POWER($C$15,2))*$C$51</f>
        <v>0</v>
      </c>
      <c r="U50" s="1129" t="s">
        <v>83</v>
      </c>
      <c r="V50" s="949">
        <f>($E$51/100)*((SUM(U$13*U$13,V$13*V$13)+SUM(U$14*U$14,V$14*V$14))/$C$15)</f>
        <v>0</v>
      </c>
      <c r="W50" s="948">
        <f>((SUM(X$13*X$13,Y$13*Y$13)+SUM(X$14*X$14,Y$14*Y$14))/POWER($C$15,2))*$C$51</f>
        <v>0</v>
      </c>
      <c r="X50" s="1129" t="s">
        <v>83</v>
      </c>
      <c r="Y50" s="949">
        <f>($E$51/100)*((SUM(X$13*X$13,Y$13*Y$13)+SUM(X$14*X$14,Y$14*Y$14))/$C$15)</f>
        <v>0</v>
      </c>
      <c r="Z50" s="950">
        <f>((SUM(AA$13*AA$13,AB$13*AB$13)+SUM(AA$14*AA$14,AB$14*AB$14))/POWER($C$15,2))*$C$51</f>
        <v>0</v>
      </c>
      <c r="AA50" s="1129" t="s">
        <v>83</v>
      </c>
      <c r="AB50" s="951">
        <f>($E$51/100)*((SUM(AA$13*AA$13,AB$13*AB$13)+SUM(AA$14*AA$14,AB$14*AB$14))/$C$15)</f>
        <v>0</v>
      </c>
      <c r="AC50" s="948">
        <f>((SUM(AD$13*AD$13,AE$13*AE$13)+SUM(AD$14*AD$14,AE$14*AE$14))/POWER($C$15,2))*$C$51</f>
        <v>0</v>
      </c>
      <c r="AD50" s="1129" t="s">
        <v>83</v>
      </c>
      <c r="AE50" s="949">
        <f>($E$51/100)*((SUM(AD$13*AD$13,AE$13*AE$13)+SUM(AD$14*AD$14,AE$14*AE$14))/$C$15)</f>
        <v>0</v>
      </c>
      <c r="AF50" s="948">
        <f>((SUM(AG$13*AG$13,AH$13*AH$13)+SUM(AG$14*AG$14,AH$14*AH$14))/POWER($C$15,2))*$C$51</f>
        <v>0</v>
      </c>
      <c r="AG50" s="1129" t="s">
        <v>83</v>
      </c>
      <c r="AH50" s="949">
        <f>($E$51/100)*((SUM(AG$13*AG$13,AH$13*AH$13)+SUM(AG$14*AG$14,AH$14*AH$14))/$C$15)</f>
        <v>0</v>
      </c>
      <c r="AI50" s="948">
        <f>((SUM(AJ$13*AJ$13,AK$13*AK$13)+SUM(AJ$14*AJ$14,AK$14*AK$14))/POWER($C$15,2))*$C$51</f>
        <v>0</v>
      </c>
      <c r="AJ50" s="1158" t="s">
        <v>83</v>
      </c>
      <c r="AK50" s="949">
        <f>($E$51/100)*((SUM(AJ$13*AJ$13,AK$13*AK$13)+SUM(AJ$14*AJ$14,AK$14*AK$14))/$C$15)</f>
        <v>0</v>
      </c>
      <c r="AL50" s="948">
        <f>((SUM(AM$13*AM$13,AN$13*AN$13)+SUM(AM$14*AM$14,AN$14*AN$14))/POWER($C$15,2))*$C$51</f>
        <v>0</v>
      </c>
      <c r="AM50" s="1129" t="s">
        <v>83</v>
      </c>
      <c r="AN50" s="949">
        <f>($E$51/100)*((SUM(AM$13*AM$13,AN$13*AN$13)+SUM(AM$14*AM$14,AN$14*AN$14))/$C$15)</f>
        <v>0</v>
      </c>
      <c r="AO50" s="950">
        <f>((SUM(AP$13*AP$13,AQ$13*AQ$13)+SUM(AP$14*AP$14,AQ$14*AQ$14))/POWER($C$15,2))*$C$51</f>
        <v>0</v>
      </c>
      <c r="AP50" s="1129" t="s">
        <v>83</v>
      </c>
      <c r="AQ50" s="951">
        <f>($E$51/100)*((SUM(AP$13*AP$13,AQ$13*AQ$13)+SUM(AP$14*AP$14,AQ$14*AQ$14))/$C$15)</f>
        <v>0</v>
      </c>
      <c r="AR50" s="948">
        <f>((SUM(AS$13*AS$13,AT$13*AT$13)+SUM(AS$14*AS$14,AT$14*AT$14))/POWER($C$15,2))*$C$51</f>
        <v>0</v>
      </c>
      <c r="AS50" s="1129" t="s">
        <v>83</v>
      </c>
      <c r="AT50" s="949">
        <f>($E$51/100)*((SUM(AS$13*AS$13,AT$13*AT$13)+SUM(AS$14*AS$14,AT$14*AT$14))/$C$15)</f>
        <v>0</v>
      </c>
      <c r="AU50" s="948">
        <f>((SUM(AV$13*AV$13,AW$13*AW$13)+SUM(AV$14*AV$14,AW$14*AW$14))/POWER($C$15,2))*$C$51</f>
        <v>0</v>
      </c>
      <c r="AV50" s="1129" t="s">
        <v>83</v>
      </c>
      <c r="AW50" s="949">
        <f>($E$51/100)*((SUM(AV$13*AV$13,AW$13*AW$13)+SUM(AV$14*AV$14,AW$14*AW$14))/$C$15)</f>
        <v>0</v>
      </c>
      <c r="AX50" s="948">
        <f>((SUM(AY$13*AY$13,AZ$13*AZ$13)+SUM(AY$14*AY$14,AZ$14*AZ$14))/POWER($C$15,2))*$C$51</f>
        <v>0</v>
      </c>
      <c r="AY50" s="1129" t="s">
        <v>83</v>
      </c>
      <c r="AZ50" s="949">
        <f>($E$51/100)*((SUM(AY$13*AY$13,AZ$13*AZ$13)+SUM(AY$14*AY$14,AZ$14*AZ$14))/$C$15)</f>
        <v>0</v>
      </c>
      <c r="BA50" s="948">
        <f>((SUM(BB$13*BB$13,BC$13*BC$13)+SUM(BB$14*BB$14,BC$14*BC$14))/POWER($C$15,2))*$C$51</f>
        <v>0</v>
      </c>
      <c r="BB50" s="1129" t="s">
        <v>83</v>
      </c>
      <c r="BC50" s="949">
        <f>($E$51/100)*((SUM(BB$13*BB$13,BC$13*BC$13)+SUM(BB$14*BB$14,BC$14*BC$14))/$C$15)</f>
        <v>0</v>
      </c>
      <c r="BD50" s="950">
        <f>((SUM(BE$13*BE$13,BF$13*BF$13)+SUM(BE$14*BE$14,BF$14*BF$14))/POWER($C$15,2))*$C$51</f>
        <v>0</v>
      </c>
      <c r="BE50" s="1129" t="s">
        <v>83</v>
      </c>
      <c r="BF50" s="949">
        <f>($E$51/100)*((SUM(BE$13*BE$13,BF$13*BF$13)+SUM(BE$14*BE$14,BF$14*BF$14))/$C$15)</f>
        <v>0</v>
      </c>
      <c r="BG50" s="948">
        <f>((SUM(BH$13*BH$13,BI$13*BI$13)+SUM(BH$14*BH$14,BI$14*BI$14))/POWER($C$15,2))*$C$51</f>
        <v>0</v>
      </c>
      <c r="BH50" s="1129" t="s">
        <v>83</v>
      </c>
      <c r="BI50" s="949">
        <f>($E$51/100)*((SUM(BH$13*BH$13,BI$13*BI$13)+SUM(BH$14*BH$14,BI$14*BI$14))/$C$15)</f>
        <v>0</v>
      </c>
      <c r="BJ50" s="948">
        <f>((SUM(BK$13*BK$13,BL$13*BL$13)+SUM(BK$14*BK$14,BL$14*BL$14))/POWER($C$15,2))*$C$51</f>
        <v>0</v>
      </c>
      <c r="BK50" s="1129" t="s">
        <v>83</v>
      </c>
      <c r="BL50" s="949">
        <f>($E$51/100)*((SUM(BK$13*BK$13,BL$13*BL$13)+SUM(BK$14*BK$14,BL$14*BL$14))/$C$15)</f>
        <v>0</v>
      </c>
      <c r="BM50" s="948">
        <f>((SUM(BN$13*BN$13,BO$13*BO$13)+SUM(BN$14*BN$14,BO$14*BO$14))/POWER($C$15,2))*$C$51</f>
        <v>0</v>
      </c>
      <c r="BN50" s="1129" t="s">
        <v>83</v>
      </c>
      <c r="BO50" s="949">
        <f>($E$51/100)*((SUM(BN$13*BN$13,BO$13*BO$13)+SUM(BN$14*BN$14,BO$14*BO$14))/$C$15)</f>
        <v>0</v>
      </c>
      <c r="BP50" s="948">
        <f>((SUM(BQ$13*BQ$13,BR$13*BR$13)+SUM(BQ$14*BQ$14,BR$14*BR$14))/POWER($C$15,2))*$C$51</f>
        <v>0</v>
      </c>
      <c r="BQ50" s="1129" t="s">
        <v>83</v>
      </c>
      <c r="BR50" s="949">
        <f>($E$51/100)*((SUM(BQ$13*BQ$13,BR$13*BR$13)+SUM(BQ$14*BQ$14,BR$14*BR$14))/$C$15)</f>
        <v>0</v>
      </c>
      <c r="BS50" s="950">
        <f>((SUM(BT$13*BT$13,BU$13*BU$13)+SUM(BT$14*BT$14,BU$14*BU$14))/POWER($C$15,2))*$C$51</f>
        <v>0</v>
      </c>
      <c r="BT50" s="1129" t="s">
        <v>83</v>
      </c>
      <c r="BU50" s="949">
        <f>($E$51/100)*((SUM(BT$13*BT$13,BU$13*BU$13)+SUM(BT$14*BT$14,BU$14*BU$14))/$C$15)</f>
        <v>0</v>
      </c>
      <c r="BV50" s="950">
        <f>((SUM(BW$13*BW$13,BX$13*BX$13)+SUM(BW$14*BW$14,BX$14*BX$14))/POWER($C$15,2))*$C$51</f>
        <v>0</v>
      </c>
      <c r="BW50" s="1129" t="s">
        <v>83</v>
      </c>
      <c r="BX50" s="951">
        <f>($E$51/100)*((SUM(BW$13*BW$13,BX$13*BX$13)+SUM(BW$14*BW$14,BX$14*BX$14))/$C$15)</f>
        <v>0</v>
      </c>
      <c r="BY50" s="948">
        <f>((SUM(BZ$13*BZ$13,CA$13*CA$13)+SUM(BZ$14*BZ$14,CA$14*CA$14))/POWER($C$15,2))*$C$51</f>
        <v>0</v>
      </c>
      <c r="BZ50" s="1129" t="s">
        <v>83</v>
      </c>
      <c r="CA50" s="949">
        <f>($E$51/100)*((SUM(BZ$13*BZ$13,CA$13*CA$13)+SUM(BZ$14*BZ$14,CA$14*CA$14))/$C$15)</f>
        <v>0</v>
      </c>
    </row>
    <row r="51" spans="1:79" ht="13.5" thickBot="1" x14ac:dyDescent="0.25">
      <c r="A51" s="1159"/>
      <c r="B51" s="930" t="s">
        <v>250</v>
      </c>
      <c r="C51" s="931">
        <v>0.11459999999999999</v>
      </c>
      <c r="D51" s="932" t="s">
        <v>251</v>
      </c>
      <c r="E51" s="2160">
        <v>10.38</v>
      </c>
      <c r="F51" s="2160"/>
      <c r="G51" s="865"/>
      <c r="H51" s="953"/>
      <c r="I51" s="954"/>
      <c r="J51" s="955"/>
      <c r="K51" s="956"/>
      <c r="L51" s="954"/>
      <c r="M51" s="957"/>
      <c r="N51" s="953"/>
      <c r="O51" s="954"/>
      <c r="P51" s="955"/>
      <c r="Q51" s="953"/>
      <c r="R51" s="954"/>
      <c r="S51" s="955"/>
      <c r="T51" s="953"/>
      <c r="U51" s="954"/>
      <c r="V51" s="955"/>
      <c r="W51" s="953"/>
      <c r="X51" s="954"/>
      <c r="Y51" s="955"/>
      <c r="Z51" s="956"/>
      <c r="AA51" s="954"/>
      <c r="AB51" s="957"/>
      <c r="AC51" s="953"/>
      <c r="AD51" s="958"/>
      <c r="AE51" s="955"/>
      <c r="AF51" s="953"/>
      <c r="AG51" s="958"/>
      <c r="AH51" s="955"/>
      <c r="AI51" s="953"/>
      <c r="AJ51" s="1160"/>
      <c r="AK51" s="955"/>
      <c r="AL51" s="953"/>
      <c r="AM51" s="958"/>
      <c r="AN51" s="955"/>
      <c r="AO51" s="956"/>
      <c r="AP51" s="958"/>
      <c r="AQ51" s="957"/>
      <c r="AR51" s="953"/>
      <c r="AS51" s="958"/>
      <c r="AT51" s="955"/>
      <c r="AU51" s="953"/>
      <c r="AV51" s="958"/>
      <c r="AW51" s="955"/>
      <c r="AX51" s="953"/>
      <c r="AY51" s="958"/>
      <c r="AZ51" s="955"/>
      <c r="BA51" s="953"/>
      <c r="BB51" s="958"/>
      <c r="BC51" s="955"/>
      <c r="BD51" s="956"/>
      <c r="BE51" s="958"/>
      <c r="BF51" s="955"/>
      <c r="BG51" s="953"/>
      <c r="BH51" s="958"/>
      <c r="BI51" s="955"/>
      <c r="BJ51" s="953"/>
      <c r="BK51" s="958"/>
      <c r="BL51" s="955"/>
      <c r="BM51" s="953"/>
      <c r="BN51" s="958"/>
      <c r="BO51" s="955"/>
      <c r="BP51" s="953"/>
      <c r="BQ51" s="958"/>
      <c r="BR51" s="955"/>
      <c r="BS51" s="956"/>
      <c r="BT51" s="958"/>
      <c r="BU51" s="955"/>
      <c r="BV51" s="956"/>
      <c r="BW51" s="958"/>
      <c r="BX51" s="957"/>
      <c r="BY51" s="953"/>
      <c r="BZ51" s="958"/>
      <c r="CA51" s="955"/>
    </row>
    <row r="52" spans="1:79" ht="13.5" thickBot="1" x14ac:dyDescent="0.25">
      <c r="A52" s="1046"/>
      <c r="B52" s="2158" t="s">
        <v>90</v>
      </c>
      <c r="C52" s="2159"/>
      <c r="D52" s="2159"/>
      <c r="E52" s="2159"/>
      <c r="F52" s="2159"/>
      <c r="G52" s="2159"/>
      <c r="H52" s="938">
        <f>SUM(I13,$H$49,H50)</f>
        <v>2.7400000000000001E-2</v>
      </c>
      <c r="I52" s="1153" t="s">
        <v>83</v>
      </c>
      <c r="J52" s="940">
        <f>SUM(J13,$J$49,J50)</f>
        <v>0.1729</v>
      </c>
      <c r="K52" s="941">
        <f>SUM(L13,$H$49,K50)</f>
        <v>2.7400000000000001E-2</v>
      </c>
      <c r="L52" s="1153" t="s">
        <v>83</v>
      </c>
      <c r="M52" s="942">
        <f>SUM(M13,$J$49,M50)</f>
        <v>0.1729</v>
      </c>
      <c r="N52" s="938">
        <f>SUM(O13,$H$49,N50)</f>
        <v>2.7400000000000001E-2</v>
      </c>
      <c r="O52" s="1153" t="s">
        <v>83</v>
      </c>
      <c r="P52" s="940">
        <f>SUM(P13,$J$49,P50)</f>
        <v>0.1729</v>
      </c>
      <c r="Q52" s="938">
        <f>SUM(R13,$H$49,Q50)</f>
        <v>2.7400000000000001E-2</v>
      </c>
      <c r="R52" s="1153" t="s">
        <v>83</v>
      </c>
      <c r="S52" s="940">
        <f>SUM(S13,$J$49,S50)</f>
        <v>0.1729</v>
      </c>
      <c r="T52" s="938">
        <f>SUM(U13,$H$49,T50)</f>
        <v>2.7400000000000001E-2</v>
      </c>
      <c r="U52" s="1153" t="s">
        <v>83</v>
      </c>
      <c r="V52" s="940">
        <f>SUM(V13,$J$49,V50)</f>
        <v>0.1729</v>
      </c>
      <c r="W52" s="938">
        <f>SUM(X13,$H$49,W50)</f>
        <v>2.7400000000000001E-2</v>
      </c>
      <c r="X52" s="1153" t="s">
        <v>83</v>
      </c>
      <c r="Y52" s="940">
        <f>SUM(Y13,$J$49,Y50)</f>
        <v>0.1729</v>
      </c>
      <c r="Z52" s="941">
        <f>SUM(AA13,$H$49,Z50)</f>
        <v>2.7400000000000001E-2</v>
      </c>
      <c r="AA52" s="1153" t="s">
        <v>83</v>
      </c>
      <c r="AB52" s="942">
        <f>SUM(AB13,$J$49,AB50)</f>
        <v>0.1729</v>
      </c>
      <c r="AC52" s="938">
        <f>SUM(AD13,$H$49,AC50)</f>
        <v>2.7400000000000001E-2</v>
      </c>
      <c r="AD52" s="1153" t="s">
        <v>83</v>
      </c>
      <c r="AE52" s="940">
        <f>SUM(AE13,$J$49,AE50)</f>
        <v>0.1729</v>
      </c>
      <c r="AF52" s="938">
        <f>SUM(AG13,$H$49,AF50)</f>
        <v>2.7400000000000001E-2</v>
      </c>
      <c r="AG52" s="1153" t="s">
        <v>83</v>
      </c>
      <c r="AH52" s="940">
        <f>SUM(AH13,$J$49,AH50)</f>
        <v>0.1729</v>
      </c>
      <c r="AI52" s="938">
        <f>SUM(AJ13,$H$49,AI50)</f>
        <v>2.7400000000000001E-2</v>
      </c>
      <c r="AJ52" s="1154" t="s">
        <v>83</v>
      </c>
      <c r="AK52" s="940">
        <f>SUM(AK13,$J$49,AK50)</f>
        <v>0.1729</v>
      </c>
      <c r="AL52" s="938">
        <f>SUM(AM13,$H$49,AL50)</f>
        <v>2.7400000000000001E-2</v>
      </c>
      <c r="AM52" s="1153" t="s">
        <v>83</v>
      </c>
      <c r="AN52" s="940">
        <f>SUM(AN13,$J$49,AN50)</f>
        <v>0.1729</v>
      </c>
      <c r="AO52" s="941">
        <f>SUM(AP13,$H$49,AO50)</f>
        <v>2.7400000000000001E-2</v>
      </c>
      <c r="AP52" s="1153" t="s">
        <v>83</v>
      </c>
      <c r="AQ52" s="942">
        <f>SUM(AQ13,$J$49,AQ50)</f>
        <v>0.1729</v>
      </c>
      <c r="AR52" s="938">
        <f>SUM(AS13,$H$49,AR50)</f>
        <v>2.7400000000000001E-2</v>
      </c>
      <c r="AS52" s="1153" t="s">
        <v>83</v>
      </c>
      <c r="AT52" s="940">
        <f>SUM(AT13,$J$49,AT50)</f>
        <v>0.1729</v>
      </c>
      <c r="AU52" s="938">
        <f>SUM(AV13,$H$49,AU50)</f>
        <v>2.7400000000000001E-2</v>
      </c>
      <c r="AV52" s="1153" t="s">
        <v>83</v>
      </c>
      <c r="AW52" s="940">
        <f>SUM(AW13,$J$49,AW50)</f>
        <v>0.1729</v>
      </c>
      <c r="AX52" s="938">
        <f>SUM(AY13,$H$49,AX50)</f>
        <v>2.7400000000000001E-2</v>
      </c>
      <c r="AY52" s="1153" t="s">
        <v>83</v>
      </c>
      <c r="AZ52" s="940">
        <f>SUM(AZ13,$J$49,AZ50)</f>
        <v>0.1729</v>
      </c>
      <c r="BA52" s="938">
        <f>SUM(BB13,$H$49,BA50)</f>
        <v>2.7400000000000001E-2</v>
      </c>
      <c r="BB52" s="1153" t="s">
        <v>83</v>
      </c>
      <c r="BC52" s="940">
        <f>SUM(BC13,$J$49,BC50)</f>
        <v>0.1729</v>
      </c>
      <c r="BD52" s="941">
        <f>SUM(BE13,$H$49,BD50)</f>
        <v>2.7400000000000001E-2</v>
      </c>
      <c r="BE52" s="1153" t="s">
        <v>83</v>
      </c>
      <c r="BF52" s="940">
        <f>SUM(BF13,$J$49,BF50)</f>
        <v>0.1729</v>
      </c>
      <c r="BG52" s="938">
        <f>SUM(BH13,$H$49,BG50)</f>
        <v>2.7400000000000001E-2</v>
      </c>
      <c r="BH52" s="1153" t="s">
        <v>83</v>
      </c>
      <c r="BI52" s="940">
        <f>SUM(BI13,$J$49,BI50)</f>
        <v>0.1729</v>
      </c>
      <c r="BJ52" s="938">
        <f>SUM(BK13,$H$49,BJ50)</f>
        <v>2.7400000000000001E-2</v>
      </c>
      <c r="BK52" s="1153" t="s">
        <v>83</v>
      </c>
      <c r="BL52" s="940">
        <f>SUM(BL13,$J$49,BL50)</f>
        <v>0.1729</v>
      </c>
      <c r="BM52" s="938">
        <f>SUM(BN13,$H$49,BM50)</f>
        <v>2.7400000000000001E-2</v>
      </c>
      <c r="BN52" s="1153" t="s">
        <v>83</v>
      </c>
      <c r="BO52" s="940">
        <f>SUM(BO13,$J$49,BO50)</f>
        <v>0.1729</v>
      </c>
      <c r="BP52" s="938">
        <f>SUM(BQ13,$H$49,BP50)</f>
        <v>2.7400000000000001E-2</v>
      </c>
      <c r="BQ52" s="1153" t="s">
        <v>83</v>
      </c>
      <c r="BR52" s="940">
        <f>SUM(BR13,$J$49,BR50)</f>
        <v>0.1729</v>
      </c>
      <c r="BS52" s="941">
        <f>SUM(BT13,$H$49,BS50)</f>
        <v>2.7400000000000001E-2</v>
      </c>
      <c r="BT52" s="1153" t="s">
        <v>83</v>
      </c>
      <c r="BU52" s="940">
        <f>SUM(BU13,$J$49,BU50)</f>
        <v>0.1729</v>
      </c>
      <c r="BV52" s="938">
        <f>SUM(BW13,$H$49,BV50)</f>
        <v>2.7400000000000001E-2</v>
      </c>
      <c r="BW52" s="1153" t="s">
        <v>83</v>
      </c>
      <c r="BX52" s="942">
        <f>SUM(BX13,$J$49,BX50)</f>
        <v>0.1729</v>
      </c>
      <c r="BY52" s="938">
        <f>SUM(BZ13,$H$49,BY50)</f>
        <v>2.7400000000000001E-2</v>
      </c>
      <c r="BZ52" s="1153" t="s">
        <v>83</v>
      </c>
      <c r="CA52" s="940">
        <f>SUM(CA13,$J$49,CA50)</f>
        <v>0.1729</v>
      </c>
    </row>
    <row r="53" spans="1:79" x14ac:dyDescent="0.2">
      <c r="A53" s="794" t="s">
        <v>92</v>
      </c>
      <c r="B53" s="1161"/>
      <c r="C53" s="684"/>
      <c r="D53" s="960"/>
      <c r="E53" s="1044"/>
      <c r="F53" s="865"/>
      <c r="G53" s="865"/>
      <c r="H53" s="1162"/>
      <c r="I53" s="1163"/>
      <c r="J53" s="1164"/>
      <c r="K53" s="893"/>
      <c r="L53" s="1163"/>
      <c r="M53" s="1165"/>
      <c r="N53" s="1162"/>
      <c r="O53" s="1163"/>
      <c r="P53" s="1164"/>
      <c r="Q53" s="1162"/>
      <c r="R53" s="1163"/>
      <c r="S53" s="1164"/>
      <c r="T53" s="1162"/>
      <c r="U53" s="1163"/>
      <c r="V53" s="1164"/>
      <c r="W53" s="1162"/>
      <c r="X53" s="1163"/>
      <c r="Y53" s="1164"/>
      <c r="Z53" s="893"/>
      <c r="AA53" s="1163"/>
      <c r="AB53" s="1165"/>
      <c r="AC53" s="1162"/>
      <c r="AD53" s="1166"/>
      <c r="AE53" s="1164"/>
      <c r="AF53" s="1162"/>
      <c r="AG53" s="1166"/>
      <c r="AH53" s="1164"/>
      <c r="AI53" s="1162"/>
      <c r="AJ53" s="1167"/>
      <c r="AK53" s="1164"/>
      <c r="AL53" s="1162"/>
      <c r="AM53" s="1166"/>
      <c r="AN53" s="1164"/>
      <c r="AO53" s="893"/>
      <c r="AP53" s="1166"/>
      <c r="AQ53" s="1165"/>
      <c r="AR53" s="1162"/>
      <c r="AS53" s="1166"/>
      <c r="AT53" s="1164"/>
      <c r="AU53" s="1162"/>
      <c r="AV53" s="1166"/>
      <c r="AW53" s="1164"/>
      <c r="AX53" s="1162"/>
      <c r="AY53" s="1166"/>
      <c r="AZ53" s="1164"/>
      <c r="BA53" s="1162"/>
      <c r="BB53" s="1166"/>
      <c r="BC53" s="1164"/>
      <c r="BD53" s="893"/>
      <c r="BE53" s="1166"/>
      <c r="BF53" s="1164"/>
      <c r="BG53" s="1162"/>
      <c r="BH53" s="1166"/>
      <c r="BI53" s="1164"/>
      <c r="BJ53" s="1162"/>
      <c r="BK53" s="1166"/>
      <c r="BL53" s="1164"/>
      <c r="BM53" s="1162"/>
      <c r="BN53" s="1166"/>
      <c r="BO53" s="1164"/>
      <c r="BP53" s="1162"/>
      <c r="BQ53" s="1166"/>
      <c r="BR53" s="1164"/>
      <c r="BS53" s="893"/>
      <c r="BT53" s="1166"/>
      <c r="BU53" s="1164"/>
      <c r="BV53" s="893"/>
      <c r="BW53" s="1166"/>
      <c r="BX53" s="1165"/>
      <c r="BY53" s="1162"/>
      <c r="BZ53" s="1166"/>
      <c r="CA53" s="1164"/>
    </row>
    <row r="54" spans="1:79" ht="15" customHeight="1" thickBot="1" x14ac:dyDescent="0.3">
      <c r="A54" s="799" t="s">
        <v>93</v>
      </c>
      <c r="B54" s="871"/>
      <c r="C54" s="967"/>
      <c r="D54" s="871"/>
      <c r="E54" s="769"/>
      <c r="F54" s="871" t="s">
        <v>94</v>
      </c>
      <c r="G54" s="769"/>
      <c r="H54" s="968">
        <f>SUM(H48,H52)</f>
        <v>5.1400000000000001E-2</v>
      </c>
      <c r="I54" s="1168" t="s">
        <v>83</v>
      </c>
      <c r="J54" s="970">
        <f>SUM(J48,J52)</f>
        <v>0.3458</v>
      </c>
      <c r="K54" s="971">
        <f>SUM(K48,K52)</f>
        <v>5.1400000000000001E-2</v>
      </c>
      <c r="L54" s="1168" t="s">
        <v>83</v>
      </c>
      <c r="M54" s="972">
        <f>SUM(M48,M52)</f>
        <v>0.3458</v>
      </c>
      <c r="N54" s="968">
        <f>SUM(N48,N52)</f>
        <v>5.1400000000000001E-2</v>
      </c>
      <c r="O54" s="1168" t="s">
        <v>83</v>
      </c>
      <c r="P54" s="970">
        <f>SUM(P48,P52)</f>
        <v>0.3458</v>
      </c>
      <c r="Q54" s="968">
        <f>SUM(Q48,Q52)</f>
        <v>5.1400000000000001E-2</v>
      </c>
      <c r="R54" s="1168" t="s">
        <v>83</v>
      </c>
      <c r="S54" s="970">
        <f>SUM(S48,S52)</f>
        <v>0.3458</v>
      </c>
      <c r="T54" s="968">
        <f>SUM(T48,T52)</f>
        <v>5.1400000000000001E-2</v>
      </c>
      <c r="U54" s="1168" t="s">
        <v>83</v>
      </c>
      <c r="V54" s="970">
        <f>SUM(V48,V52)</f>
        <v>0.3458</v>
      </c>
      <c r="W54" s="968">
        <f>SUM(W48,W52)</f>
        <v>5.1400000000000001E-2</v>
      </c>
      <c r="X54" s="1168" t="s">
        <v>83</v>
      </c>
      <c r="Y54" s="970">
        <f>SUM(Y48,Y52)</f>
        <v>0.3458</v>
      </c>
      <c r="Z54" s="971">
        <f>SUM(Z48,Z52)</f>
        <v>5.1400000000000001E-2</v>
      </c>
      <c r="AA54" s="1168" t="s">
        <v>83</v>
      </c>
      <c r="AB54" s="972">
        <f>SUM(AB48,AB52)</f>
        <v>0.3458</v>
      </c>
      <c r="AC54" s="968">
        <f>SUM(AC48,AC52)</f>
        <v>5.1400000000000001E-2</v>
      </c>
      <c r="AD54" s="1168" t="s">
        <v>83</v>
      </c>
      <c r="AE54" s="970">
        <f>SUM(AE48,AE52)</f>
        <v>0.3458</v>
      </c>
      <c r="AF54" s="968">
        <f>SUM(AF48,AF52)</f>
        <v>5.1400000000000001E-2</v>
      </c>
      <c r="AG54" s="1168" t="s">
        <v>83</v>
      </c>
      <c r="AH54" s="970">
        <f>SUM(AH48,AH52)</f>
        <v>0.3458</v>
      </c>
      <c r="AI54" s="968">
        <f>SUM(AI48,AI52)</f>
        <v>5.1400000000000001E-2</v>
      </c>
      <c r="AJ54" s="1168" t="s">
        <v>83</v>
      </c>
      <c r="AK54" s="970">
        <f>SUM(AK48,AK52)</f>
        <v>0.3458</v>
      </c>
      <c r="AL54" s="968">
        <f>SUM(AL48,AL52)</f>
        <v>5.1400000000000001E-2</v>
      </c>
      <c r="AM54" s="1168" t="s">
        <v>83</v>
      </c>
      <c r="AN54" s="970">
        <f>SUM(AN48,AN52)</f>
        <v>0.3458</v>
      </c>
      <c r="AO54" s="971">
        <f>SUM(AO48,AO52)</f>
        <v>5.1400000000000001E-2</v>
      </c>
      <c r="AP54" s="1168" t="s">
        <v>83</v>
      </c>
      <c r="AQ54" s="972">
        <f>SUM(AQ48,AQ52)</f>
        <v>0.3458</v>
      </c>
      <c r="AR54" s="968">
        <f>SUM(AR48,AR52)</f>
        <v>5.1400000000000001E-2</v>
      </c>
      <c r="AS54" s="1168" t="s">
        <v>83</v>
      </c>
      <c r="AT54" s="970">
        <f>SUM(AT48,AT52)</f>
        <v>0.3458</v>
      </c>
      <c r="AU54" s="968">
        <f>SUM(AU48,AU52)</f>
        <v>5.1400000000000001E-2</v>
      </c>
      <c r="AV54" s="1168" t="s">
        <v>83</v>
      </c>
      <c r="AW54" s="970">
        <f>SUM(AW48,AW52)</f>
        <v>0.3458</v>
      </c>
      <c r="AX54" s="968">
        <f>SUM(AX48,AX52)</f>
        <v>5.1400000000000001E-2</v>
      </c>
      <c r="AY54" s="1168" t="s">
        <v>83</v>
      </c>
      <c r="AZ54" s="970">
        <f>SUM(AZ48,AZ52)</f>
        <v>0.3458</v>
      </c>
      <c r="BA54" s="968">
        <f>SUM(BA48,BA52)</f>
        <v>5.1400000000000001E-2</v>
      </c>
      <c r="BB54" s="1168" t="s">
        <v>83</v>
      </c>
      <c r="BC54" s="970">
        <f>SUM(BC48,BC52)</f>
        <v>0.3458</v>
      </c>
      <c r="BD54" s="971">
        <f>SUM(BD48,BD52)</f>
        <v>5.1400000000000001E-2</v>
      </c>
      <c r="BE54" s="1168" t="s">
        <v>83</v>
      </c>
      <c r="BF54" s="970">
        <f>SUM(BF48,BF52)</f>
        <v>0.3458</v>
      </c>
      <c r="BG54" s="968">
        <f>SUM(BG48,BG52)</f>
        <v>5.1400000000000001E-2</v>
      </c>
      <c r="BH54" s="1168" t="s">
        <v>83</v>
      </c>
      <c r="BI54" s="970">
        <f>SUM(BI48,BI52)</f>
        <v>0.3458</v>
      </c>
      <c r="BJ54" s="968">
        <f>SUM(BJ48,BJ52)</f>
        <v>5.1400000000000001E-2</v>
      </c>
      <c r="BK54" s="1168" t="s">
        <v>83</v>
      </c>
      <c r="BL54" s="970">
        <f>SUM(BL48,BL52)</f>
        <v>0.3458</v>
      </c>
      <c r="BM54" s="968">
        <f>SUM(BM48,BM52)</f>
        <v>5.1400000000000001E-2</v>
      </c>
      <c r="BN54" s="1168" t="s">
        <v>83</v>
      </c>
      <c r="BO54" s="970">
        <f>SUM(BO48,BO52)</f>
        <v>0.3458</v>
      </c>
      <c r="BP54" s="968">
        <f>SUM(BP48,BP52)</f>
        <v>5.1400000000000001E-2</v>
      </c>
      <c r="BQ54" s="1168" t="s">
        <v>83</v>
      </c>
      <c r="BR54" s="970">
        <f>SUM(BR48,BR52)</f>
        <v>0.3458</v>
      </c>
      <c r="BS54" s="971">
        <f>SUM(BS48,BS52)</f>
        <v>5.1400000000000001E-2</v>
      </c>
      <c r="BT54" s="1168" t="s">
        <v>83</v>
      </c>
      <c r="BU54" s="970">
        <f>SUM(BU48,BU52)</f>
        <v>0.3458</v>
      </c>
      <c r="BV54" s="968">
        <f>SUM(BV48,BV52)</f>
        <v>5.1400000000000001E-2</v>
      </c>
      <c r="BW54" s="1168" t="s">
        <v>83</v>
      </c>
      <c r="BX54" s="972">
        <f>SUM(BX48,BX52)</f>
        <v>0.3458</v>
      </c>
      <c r="BY54" s="968">
        <f>SUM(BY48,BY52)</f>
        <v>5.1400000000000001E-2</v>
      </c>
      <c r="BZ54" s="1168" t="s">
        <v>83</v>
      </c>
      <c r="CA54" s="970">
        <f>SUM(CA48,CA52)</f>
        <v>0.3458</v>
      </c>
    </row>
    <row r="55" spans="1:79" x14ac:dyDescent="0.2">
      <c r="A55" s="932"/>
      <c r="B55" s="891"/>
      <c r="C55" s="891"/>
      <c r="D55" s="891"/>
      <c r="E55" s="891"/>
      <c r="F55" s="891"/>
      <c r="G55" s="891"/>
      <c r="H55" s="891"/>
      <c r="I55" s="1044"/>
      <c r="J55" s="1044"/>
      <c r="K55" s="1044"/>
      <c r="L55" s="1044"/>
      <c r="M55" s="1044"/>
      <c r="N55" s="1044"/>
      <c r="O55" s="1044"/>
      <c r="P55" s="1044"/>
      <c r="Q55" s="1044"/>
      <c r="R55" s="1044"/>
      <c r="S55" s="1044"/>
      <c r="T55" s="1044"/>
      <c r="U55" s="1044"/>
      <c r="V55" s="1044"/>
      <c r="W55" s="1044"/>
      <c r="X55" s="1044"/>
      <c r="Y55" s="1044"/>
      <c r="Z55" s="1044"/>
      <c r="AA55" s="1044"/>
      <c r="AB55" s="1044"/>
      <c r="AC55" s="1044"/>
      <c r="AD55" s="1044"/>
      <c r="AE55" s="1044"/>
      <c r="AF55" s="1044"/>
      <c r="AG55" s="1044"/>
      <c r="AH55" s="1044"/>
      <c r="AI55" s="1044"/>
      <c r="AJ55" s="1169"/>
      <c r="AK55" s="1044"/>
      <c r="AL55" s="1044"/>
      <c r="AM55" s="1044"/>
      <c r="AN55" s="1044"/>
      <c r="AO55" s="1044"/>
      <c r="AP55" s="1044"/>
      <c r="AQ55" s="1044"/>
      <c r="AR55" s="1044"/>
      <c r="AS55" s="1044"/>
      <c r="AT55" s="1044"/>
      <c r="AU55" s="1044"/>
      <c r="AV55" s="1044"/>
      <c r="AW55" s="1044"/>
      <c r="AX55" s="1044"/>
      <c r="AY55" s="1044"/>
      <c r="AZ55" s="1044"/>
      <c r="BA55" s="1044"/>
      <c r="BB55" s="1044"/>
      <c r="BC55" s="1044"/>
      <c r="BD55" s="1044"/>
      <c r="BE55" s="1044"/>
      <c r="BF55" s="1044"/>
      <c r="BG55" s="1044"/>
      <c r="BH55" s="1044"/>
      <c r="BI55" s="1044"/>
      <c r="BJ55" s="1044"/>
      <c r="BK55" s="1044"/>
      <c r="BL55" s="1044"/>
      <c r="BM55" s="1044"/>
      <c r="BN55" s="1044"/>
      <c r="BO55" s="1044"/>
      <c r="BP55" s="1044"/>
      <c r="BQ55" s="1044"/>
      <c r="BR55" s="1044"/>
      <c r="BS55" s="1044"/>
      <c r="BT55" s="1044"/>
      <c r="BU55" s="1044"/>
      <c r="BV55" s="1044"/>
      <c r="BW55" s="1044"/>
      <c r="BX55" s="1044"/>
      <c r="BY55" s="1044"/>
      <c r="BZ55" s="1044"/>
      <c r="CA55" s="1044"/>
    </row>
    <row r="56" spans="1:79" x14ac:dyDescent="0.2">
      <c r="A56" s="932"/>
      <c r="B56" s="932"/>
      <c r="C56" s="932"/>
      <c r="D56" s="865"/>
      <c r="E56" s="932"/>
      <c r="F56" s="932" t="s">
        <v>23</v>
      </c>
      <c r="G56" s="932"/>
      <c r="H56" s="932"/>
      <c r="I56" s="865"/>
      <c r="J56" s="865"/>
      <c r="K56" s="865"/>
      <c r="L56" s="865"/>
      <c r="M56" s="865" t="s">
        <v>91</v>
      </c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I56" s="865"/>
      <c r="AJ56" s="1170"/>
      <c r="AK56" s="865"/>
      <c r="AL56" s="865"/>
      <c r="AM56" s="865"/>
      <c r="AN56" s="865"/>
      <c r="AO56" s="865"/>
      <c r="AP56" s="865"/>
      <c r="AQ56" s="865"/>
      <c r="AR56" s="865"/>
      <c r="AS56" s="865"/>
      <c r="AT56" s="865"/>
      <c r="AU56" s="865"/>
      <c r="AV56" s="865"/>
      <c r="AW56" s="865"/>
      <c r="AX56" s="865"/>
      <c r="AY56" s="865"/>
      <c r="AZ56" s="865"/>
      <c r="BA56" s="865"/>
      <c r="BB56" s="865"/>
      <c r="BC56" s="865"/>
      <c r="BD56" s="865"/>
      <c r="BE56" s="865"/>
      <c r="BF56" s="865"/>
      <c r="BG56" s="865"/>
      <c r="BH56" s="865"/>
      <c r="BI56" s="865"/>
      <c r="BJ56" s="865"/>
      <c r="BK56" s="865"/>
      <c r="BL56" s="865"/>
      <c r="BM56" s="865"/>
      <c r="BN56" s="865"/>
      <c r="BO56" s="865"/>
      <c r="BP56" s="865"/>
      <c r="BQ56" s="865"/>
      <c r="BR56" s="865"/>
      <c r="BZ56" s="865"/>
      <c r="CA56" s="865"/>
    </row>
    <row r="57" spans="1:79" ht="15" customHeight="1" x14ac:dyDescent="0.2">
      <c r="C57" s="2140" t="s">
        <v>235</v>
      </c>
      <c r="D57" s="2141"/>
      <c r="E57" s="852"/>
      <c r="F57" s="853" t="s">
        <v>236</v>
      </c>
      <c r="G57" s="854"/>
      <c r="H57" s="855" t="s">
        <v>237</v>
      </c>
      <c r="I57" s="855" t="s">
        <v>238</v>
      </c>
      <c r="K57" s="853" t="s">
        <v>235</v>
      </c>
      <c r="L57" s="853"/>
      <c r="M57" s="853" t="s">
        <v>236</v>
      </c>
      <c r="N57" s="852"/>
      <c r="O57" s="855" t="s">
        <v>237</v>
      </c>
      <c r="P57" s="855" t="s">
        <v>238</v>
      </c>
      <c r="AI57" s="1171"/>
      <c r="AJ57" s="1172"/>
      <c r="AK57" s="1171"/>
      <c r="AL57" s="1171"/>
      <c r="AM57" s="1171"/>
      <c r="AN57" s="1171"/>
      <c r="AO57" s="1171"/>
      <c r="AP57" s="1171"/>
      <c r="AQ57" s="1171"/>
      <c r="AR57" s="1171"/>
      <c r="AS57" s="1171"/>
      <c r="AT57" s="1171"/>
      <c r="AU57" s="1171"/>
      <c r="AV57" s="1171"/>
      <c r="AW57" s="1171"/>
      <c r="AX57" s="1171"/>
      <c r="AY57" s="1171"/>
      <c r="AZ57" s="1171"/>
      <c r="BA57" s="1171"/>
      <c r="BB57" s="1171"/>
      <c r="BC57" s="1171"/>
      <c r="BD57" s="1171"/>
      <c r="BE57" s="1171"/>
      <c r="BF57" s="1171"/>
      <c r="BG57" s="1171"/>
      <c r="BH57" s="1171"/>
      <c r="BI57" s="1171"/>
      <c r="BJ57" s="1171"/>
      <c r="BK57" s="1171"/>
      <c r="BL57" s="1171"/>
      <c r="BM57" s="1171"/>
      <c r="BN57" s="1171"/>
      <c r="BO57" s="1171"/>
      <c r="BP57" s="1171"/>
      <c r="BQ57" s="1171"/>
      <c r="BR57" s="1171"/>
      <c r="BS57" s="865"/>
    </row>
    <row r="58" spans="1:79" ht="15.75" customHeight="1" x14ac:dyDescent="0.2">
      <c r="C58" s="853" t="s">
        <v>239</v>
      </c>
      <c r="D58" s="853" t="s">
        <v>240</v>
      </c>
      <c r="E58" s="852"/>
      <c r="F58" s="852"/>
      <c r="G58" s="854"/>
      <c r="H58" s="856"/>
      <c r="I58" s="857"/>
      <c r="K58" s="853" t="s">
        <v>239</v>
      </c>
      <c r="L58" s="853" t="s">
        <v>240</v>
      </c>
      <c r="M58" s="852"/>
      <c r="N58" s="852"/>
      <c r="O58" s="857"/>
      <c r="P58" s="857"/>
      <c r="AI58" s="1171"/>
      <c r="AJ58" s="1172"/>
      <c r="AK58" s="1171"/>
      <c r="AL58" s="1171"/>
      <c r="AM58" s="1171"/>
      <c r="AN58" s="1171"/>
      <c r="AO58" s="1171"/>
      <c r="AP58" s="1171"/>
      <c r="AQ58" s="1171"/>
      <c r="AR58" s="1171"/>
      <c r="AS58" s="1171"/>
      <c r="AT58" s="1171"/>
      <c r="AU58" s="1171"/>
      <c r="AV58" s="1171"/>
      <c r="AW58" s="1171"/>
      <c r="AX58" s="1171"/>
      <c r="AY58" s="1171"/>
      <c r="AZ58" s="1171"/>
      <c r="BA58" s="1171"/>
      <c r="BB58" s="1171"/>
      <c r="BC58" s="1171"/>
      <c r="BD58" s="1171"/>
      <c r="BE58" s="1171"/>
      <c r="BF58" s="1171"/>
      <c r="BG58" s="1171"/>
      <c r="BH58" s="1171"/>
      <c r="BI58" s="1171"/>
      <c r="BJ58" s="1171"/>
      <c r="BK58" s="1171"/>
      <c r="BL58" s="1171"/>
      <c r="BM58" s="1171"/>
      <c r="BN58" s="1171"/>
      <c r="BO58" s="1171"/>
      <c r="BP58" s="1171"/>
      <c r="BQ58" s="1171"/>
      <c r="BR58" s="1171"/>
      <c r="BS58" s="865"/>
    </row>
    <row r="59" spans="1:79" ht="14.25" customHeight="1" x14ac:dyDescent="0.2">
      <c r="C59" s="855">
        <v>61.612464000000003</v>
      </c>
      <c r="D59" s="855">
        <v>30.380735999999999</v>
      </c>
      <c r="E59" s="857"/>
      <c r="F59" s="857">
        <f>D59/C59</f>
        <v>0.49309399474755622</v>
      </c>
      <c r="G59" s="857"/>
      <c r="H59" s="852">
        <f>COS(ATAN(I59))</f>
        <v>0.89689103876874321</v>
      </c>
      <c r="I59" s="859">
        <f>F59</f>
        <v>0.49309399474755622</v>
      </c>
      <c r="K59" s="855">
        <v>58.244408</v>
      </c>
      <c r="L59" s="855">
        <v>20.383136</v>
      </c>
      <c r="M59" s="860">
        <f>L59/K59</f>
        <v>0.34995867757811189</v>
      </c>
      <c r="N59" s="857"/>
      <c r="O59" s="852">
        <f>COS(ATAN(P59))</f>
        <v>0.94387051702310776</v>
      </c>
      <c r="P59" s="859">
        <f>M59</f>
        <v>0.34995867757811189</v>
      </c>
      <c r="AI59" s="865"/>
      <c r="AJ59" s="1170"/>
      <c r="AK59" s="865"/>
      <c r="AL59" s="865"/>
      <c r="AM59" s="865"/>
      <c r="AN59" s="865"/>
      <c r="AO59" s="865"/>
      <c r="AP59" s="865"/>
      <c r="AQ59" s="865"/>
      <c r="AR59" s="865"/>
      <c r="AS59" s="865"/>
      <c r="AT59" s="865"/>
      <c r="AU59" s="865"/>
      <c r="AV59" s="865"/>
      <c r="AW59" s="865"/>
      <c r="AX59" s="865"/>
      <c r="AY59" s="865"/>
      <c r="AZ59" s="865"/>
      <c r="BA59" s="865"/>
      <c r="BB59" s="865"/>
      <c r="BC59" s="865"/>
      <c r="BD59" s="865"/>
      <c r="BE59" s="865"/>
      <c r="BF59" s="865"/>
      <c r="BG59" s="865"/>
      <c r="BH59" s="865"/>
      <c r="BI59" s="865"/>
      <c r="BJ59" s="865"/>
      <c r="BK59" s="865"/>
      <c r="BL59" s="865"/>
      <c r="BM59" s="865"/>
      <c r="BN59" s="865"/>
      <c r="BO59" s="865"/>
      <c r="BP59" s="865"/>
      <c r="BQ59" s="865"/>
      <c r="BR59" s="865"/>
      <c r="BS59" s="865"/>
    </row>
    <row r="60" spans="1:79" x14ac:dyDescent="0.2">
      <c r="AI60" s="865"/>
      <c r="AJ60" s="1170"/>
      <c r="AK60" s="865"/>
      <c r="AL60" s="865"/>
      <c r="AM60" s="865"/>
      <c r="AN60" s="865"/>
      <c r="AO60" s="865"/>
      <c r="AP60" s="865"/>
      <c r="AQ60" s="865"/>
      <c r="AR60" s="865"/>
      <c r="AS60" s="865"/>
      <c r="AT60" s="865"/>
      <c r="AU60" s="865"/>
      <c r="AV60" s="865"/>
      <c r="AW60" s="865"/>
      <c r="AX60" s="865"/>
      <c r="AY60" s="865"/>
      <c r="AZ60" s="865"/>
      <c r="BA60" s="865"/>
      <c r="BB60" s="865"/>
      <c r="BC60" s="865"/>
      <c r="BD60" s="865"/>
      <c r="BE60" s="865"/>
      <c r="BF60" s="865"/>
      <c r="BG60" s="865"/>
      <c r="BH60" s="865"/>
      <c r="BI60" s="865"/>
      <c r="BJ60" s="865"/>
      <c r="BK60" s="865"/>
      <c r="BL60" s="865"/>
      <c r="BM60" s="865"/>
      <c r="BN60" s="865"/>
      <c r="BO60" s="865"/>
      <c r="BP60" s="865"/>
      <c r="BQ60" s="865"/>
      <c r="BR60" s="865"/>
      <c r="BS60" s="865"/>
    </row>
    <row r="65" spans="15:17" x14ac:dyDescent="0.2">
      <c r="O65" s="674" t="s">
        <v>241</v>
      </c>
      <c r="P65" s="674"/>
      <c r="Q65" s="674" t="s">
        <v>242</v>
      </c>
    </row>
    <row r="66" spans="15:17" x14ac:dyDescent="0.2">
      <c r="O66" s="674"/>
      <c r="P66" s="861" t="s">
        <v>83</v>
      </c>
      <c r="Q66" s="862">
        <f>SQRT((0.7*25000/100)^2-27^2)/1000</f>
        <v>0.1729045979724079</v>
      </c>
    </row>
    <row r="67" spans="15:17" x14ac:dyDescent="0.2">
      <c r="O67" s="674"/>
      <c r="P67" s="674"/>
      <c r="Q67" s="674">
        <f>Q66*1000</f>
        <v>172.90459797240788</v>
      </c>
    </row>
    <row r="70" spans="15:17" x14ac:dyDescent="0.2">
      <c r="Q70" s="23">
        <v>172.9</v>
      </c>
    </row>
    <row r="71" spans="15:17" x14ac:dyDescent="0.2">
      <c r="Q71" s="23">
        <f>Q70/1000</f>
        <v>0.1729</v>
      </c>
    </row>
  </sheetData>
  <mergeCells count="31">
    <mergeCell ref="AF25:AG25"/>
    <mergeCell ref="AI25:AJ25"/>
    <mergeCell ref="E26:F26"/>
    <mergeCell ref="A8:B8"/>
    <mergeCell ref="A15:B15"/>
    <mergeCell ref="E25:F25"/>
    <mergeCell ref="AC25:AD25"/>
    <mergeCell ref="AL25:AM25"/>
    <mergeCell ref="AO25:AP25"/>
    <mergeCell ref="AR25:AS25"/>
    <mergeCell ref="AU25:AV25"/>
    <mergeCell ref="AX25:AY25"/>
    <mergeCell ref="A42:C42"/>
    <mergeCell ref="A30:C30"/>
    <mergeCell ref="A31:C31"/>
    <mergeCell ref="A32:C32"/>
    <mergeCell ref="A33:C33"/>
    <mergeCell ref="A34:C34"/>
    <mergeCell ref="A35:C35"/>
    <mergeCell ref="A37:C37"/>
    <mergeCell ref="A38:C38"/>
    <mergeCell ref="A39:C39"/>
    <mergeCell ref="A40:C40"/>
    <mergeCell ref="A41:C41"/>
    <mergeCell ref="C57:D57"/>
    <mergeCell ref="A43:G43"/>
    <mergeCell ref="A44:G44"/>
    <mergeCell ref="E47:F47"/>
    <mergeCell ref="B48:G48"/>
    <mergeCell ref="E51:F51"/>
    <mergeCell ref="B52:G52"/>
  </mergeCells>
  <pageMargins left="0.51181102362204722" right="0.23622047244094491" top="0.74803149606299213" bottom="0.15748031496062992" header="0.15748031496062992" footer="0.15748031496062992"/>
  <pageSetup paperSize="9" scale="97" fitToHeight="2" orientation="landscape" r:id="rId1"/>
  <headerFooter alignWithMargins="0">
    <oddHeader>&amp;L&amp;11Типовой бланк
Ведомость контрольного замера по п/ст&amp;C
&amp;"Arial Cyr,полужирный"&amp;14Сергино&amp;R&amp;11Приложение 2
&amp;"Arial Cyr,полужирный"Дата: 17.12.2014</oddHeader>
  </headerFooter>
  <rowBreaks count="1" manualBreakCount="1">
    <brk id="35" max="78" man="1"/>
  </rowBreaks>
  <colBreaks count="4" manualBreakCount="4">
    <brk id="19" max="53" man="1"/>
    <brk id="33" max="54" man="1"/>
    <brk id="49" max="53" man="1"/>
    <brk id="64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Ярки</vt:lpstr>
      <vt:lpstr>ГИБДД</vt:lpstr>
      <vt:lpstr>Авангард</vt:lpstr>
      <vt:lpstr>Западная</vt:lpstr>
      <vt:lpstr>Самарово</vt:lpstr>
      <vt:lpstr>Березово</vt:lpstr>
      <vt:lpstr>Кода</vt:lpstr>
      <vt:lpstr>Полноват</vt:lpstr>
      <vt:lpstr>Сергино</vt:lpstr>
      <vt:lpstr>Чара</vt:lpstr>
      <vt:lpstr>Шеркалы</vt:lpstr>
      <vt:lpstr>Пионерная-2</vt:lpstr>
      <vt:lpstr>Евра</vt:lpstr>
      <vt:lpstr>МДФ</vt:lpstr>
      <vt:lpstr>Юмас</vt:lpstr>
      <vt:lpstr>Югра</vt:lpstr>
      <vt:lpstr>Кода!Заголовки_для_печати</vt:lpstr>
      <vt:lpstr>Полноват!Заголовки_для_печати</vt:lpstr>
      <vt:lpstr>Сергино!Заголовки_для_печати</vt:lpstr>
      <vt:lpstr>Чара!Заголовки_для_печати</vt:lpstr>
      <vt:lpstr>Шеркалы!Заголовки_для_печати</vt:lpstr>
      <vt:lpstr>Авангард!Область_печати</vt:lpstr>
      <vt:lpstr>Березово!Область_печати</vt:lpstr>
      <vt:lpstr>ГИБДД!Область_печати</vt:lpstr>
      <vt:lpstr>Евра!Область_печати</vt:lpstr>
      <vt:lpstr>Западная!Область_печати</vt:lpstr>
      <vt:lpstr>Кода!Область_печати</vt:lpstr>
      <vt:lpstr>МДФ!Область_печати</vt:lpstr>
      <vt:lpstr>'Пионерная-2'!Область_печати</vt:lpstr>
      <vt:lpstr>Полноват!Область_печати</vt:lpstr>
      <vt:lpstr>Самарово!Область_печати</vt:lpstr>
      <vt:lpstr>Сергино!Область_печати</vt:lpstr>
      <vt:lpstr>Чара!Область_печати</vt:lpstr>
      <vt:lpstr>Шеркалы!Область_печати</vt:lpstr>
      <vt:lpstr>Юмас!Область_печати</vt:lpstr>
      <vt:lpstr>Ярки!Область_печати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2016-01-19T03:22:38Z</dcterms:modified>
</cp:coreProperties>
</file>